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FK Sokol Třebětice\Konečné statistiky\A tým\"/>
    </mc:Choice>
  </mc:AlternateContent>
  <xr:revisionPtr revIDLastSave="0" documentId="13_ncr:1_{339EA8D0-59B5-48FB-8300-FB380AD3A83A}" xr6:coauthVersionLast="43" xr6:coauthVersionMax="43" xr10:uidLastSave="{00000000-0000-0000-0000-000000000000}"/>
  <bookViews>
    <workbookView xWindow="-120" yWindow="-120" windowWidth="25440" windowHeight="15390" tabRatio="500" firstSheet="6" activeTab="7" xr2:uid="{00000000-000D-0000-FFFF-FFFF00000000}"/>
  </bookViews>
  <sheets>
    <sheet name="Stat." sheetId="1" r:id="rId1"/>
    <sheet name="MP" sheetId="2" state="hidden" r:id="rId2"/>
    <sheet name="Přehled " sheetId="3" r:id="rId3"/>
    <sheet name="podzim" sheetId="4" r:id="rId4"/>
    <sheet name="jaro" sheetId="48" r:id="rId5"/>
    <sheet name="celkem" sheetId="49" r:id="rId6"/>
    <sheet name="pomocná_tabulky" sheetId="50" r:id="rId7"/>
    <sheet name="Výsledky kol" sheetId="6" r:id="rId8"/>
    <sheet name="TAB" sheetId="53" r:id="rId9"/>
    <sheet name="T BN" sheetId="45" r:id="rId10"/>
    <sheet name="TAB G" sheetId="47" r:id="rId11"/>
    <sheet name="TAB N" sheetId="46" r:id="rId12"/>
    <sheet name="TAB OU" sheetId="51" r:id="rId13"/>
    <sheet name="T K" sheetId="52" r:id="rId14"/>
    <sheet name="G OU počet" sheetId="42" r:id="rId15"/>
    <sheet name="G body" sheetId="13" r:id="rId16"/>
    <sheet name="G OU čas" sheetId="22" r:id="rId17"/>
    <sheet name="G OU čas  Po;Ja" sheetId="36" r:id="rId18"/>
    <sheet name="Gjaro čas" sheetId="14" state="hidden" r:id="rId19"/>
    <sheet name="Gjaro BN" sheetId="15" state="hidden" r:id="rId20"/>
    <sheet name="Gjaro karty" sheetId="16" state="hidden" r:id="rId21"/>
    <sheet name="G BN" sheetId="17" r:id="rId22"/>
    <sheet name="Jbn" sheetId="24" state="hidden" r:id="rId23"/>
    <sheet name="Jou" sheetId="25" state="hidden" r:id="rId24"/>
    <sheet name="Jaro BN" sheetId="26" state="hidden" r:id="rId25"/>
    <sheet name="G Jou" sheetId="27" state="hidden" r:id="rId26"/>
    <sheet name="G čBN pj" sheetId="28" state="hidden" r:id="rId27"/>
    <sheet name="G BN pj" sheetId="29" state="hidden" r:id="rId28"/>
    <sheet name="G Bo pj" sheetId="30" state="hidden" r:id="rId29"/>
    <sheet name="Jaro data" sheetId="31" state="hidden" r:id="rId30"/>
    <sheet name="List1" sheetId="32" state="hidden" r:id="rId31"/>
    <sheet name="BN19" sheetId="54" r:id="rId32"/>
    <sheet name="G K" sheetId="18" r:id="rId33"/>
    <sheet name="los13" sheetId="38" state="hidden" r:id="rId34"/>
    <sheet name="trans.jaro" sheetId="39" state="hidden" r:id="rId35"/>
    <sheet name="G čet. branek" sheetId="56" r:id="rId36"/>
    <sheet name="G čet. nahráv" sheetId="55" r:id="rId37"/>
    <sheet name="G čet bodů" sheetId="57" r:id="rId38"/>
    <sheet name="Data graf" sheetId="41" r:id="rId39"/>
    <sheet name="List4" sheetId="43" state="hidden" r:id="rId40"/>
    <sheet name="rozpis" sheetId="44" state="hidden" r:id="rId41"/>
    <sheet name="Tabulka střelců" sheetId="58" r:id="rId42"/>
  </sheets>
  <definedNames>
    <definedName name="_xlnm._FilterDatabase" localSheetId="38">'Data graf'!$B$4:$E$37</definedName>
    <definedName name="_xlnm._FilterDatabase" localSheetId="1">MP!$A$3:$B$19</definedName>
    <definedName name="_xlnm._FilterDatabase" localSheetId="10" hidden="1">'TAB G'!#REF!</definedName>
    <definedName name="ExterníData_1" localSheetId="33">'los13'!$A$1:$I$470</definedName>
    <definedName name="ExterníData_1" localSheetId="2">'Přehled '!$B$1:$AB$316</definedName>
    <definedName name="_xlnm.Print_Area" localSheetId="32">'G K'!$Z$26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7" i="45" l="1"/>
  <c r="X8" i="45"/>
  <c r="X9" i="45"/>
  <c r="X10" i="45"/>
  <c r="X11" i="45"/>
  <c r="X12" i="45"/>
  <c r="X13" i="45"/>
  <c r="X14" i="45"/>
  <c r="X15" i="45"/>
  <c r="X16" i="45"/>
  <c r="X17" i="45"/>
  <c r="X18" i="45"/>
  <c r="X19" i="45"/>
  <c r="X20" i="45"/>
  <c r="X21" i="45"/>
  <c r="X22" i="45"/>
  <c r="X23" i="45"/>
  <c r="X24" i="45"/>
  <c r="X25" i="45"/>
  <c r="X26" i="45"/>
  <c r="X27" i="45"/>
  <c r="X28" i="45"/>
  <c r="X29" i="45"/>
  <c r="X30" i="45"/>
  <c r="X31" i="45"/>
  <c r="X32" i="45"/>
  <c r="X33" i="45"/>
  <c r="X34" i="45"/>
  <c r="X35" i="45"/>
  <c r="X36" i="45"/>
  <c r="X37" i="45"/>
  <c r="X38" i="45"/>
  <c r="X39" i="45"/>
  <c r="X40" i="45"/>
  <c r="X41" i="45"/>
  <c r="X42" i="45"/>
  <c r="X43" i="45"/>
  <c r="AD5" i="45"/>
  <c r="AE5" i="45"/>
  <c r="AM5" i="45"/>
  <c r="AN5" i="45" s="1"/>
  <c r="AR5" i="45"/>
  <c r="AS5" i="45" s="1"/>
  <c r="AQ6" i="45"/>
  <c r="AR6" i="45"/>
  <c r="AS6" i="45"/>
  <c r="AB7" i="45"/>
  <c r="AF7" i="45"/>
  <c r="AH7" i="45"/>
  <c r="AK7" i="45"/>
  <c r="AL7" i="45"/>
  <c r="AM7" i="45"/>
  <c r="AP7" i="45"/>
  <c r="AQ7" i="45"/>
  <c r="AR7" i="45"/>
  <c r="AB8" i="45"/>
  <c r="AF8" i="45"/>
  <c r="AH8" i="45"/>
  <c r="AK8" i="45"/>
  <c r="AL8" i="45"/>
  <c r="AM8" i="45"/>
  <c r="AN8" i="45"/>
  <c r="AP8" i="45"/>
  <c r="AQ8" i="45"/>
  <c r="AR8" i="45"/>
  <c r="AB9" i="45"/>
  <c r="AF9" i="45"/>
  <c r="AH9" i="45"/>
  <c r="AK9" i="45"/>
  <c r="AL9" i="45"/>
  <c r="AN9" i="45" s="1"/>
  <c r="AM9" i="45"/>
  <c r="AP9" i="45"/>
  <c r="AQ9" i="45"/>
  <c r="AR9" i="45"/>
  <c r="AB10" i="45"/>
  <c r="AF10" i="45"/>
  <c r="AH10" i="45"/>
  <c r="AK10" i="45"/>
  <c r="AL10" i="45"/>
  <c r="AN10" i="45" s="1"/>
  <c r="AM10" i="45"/>
  <c r="AP10" i="45"/>
  <c r="AQ10" i="45"/>
  <c r="AR10" i="45"/>
  <c r="AB11" i="45"/>
  <c r="AF11" i="45"/>
  <c r="AH11" i="45"/>
  <c r="AK11" i="45"/>
  <c r="AL11" i="45"/>
  <c r="AM11" i="45"/>
  <c r="AP11" i="45"/>
  <c r="AQ11" i="45"/>
  <c r="AR11" i="45"/>
  <c r="AB12" i="45"/>
  <c r="AF12" i="45"/>
  <c r="AH12" i="45"/>
  <c r="AK12" i="45"/>
  <c r="AL12" i="45"/>
  <c r="AM12" i="45"/>
  <c r="AP12" i="45"/>
  <c r="AQ12" i="45"/>
  <c r="AR12" i="45"/>
  <c r="AB13" i="45"/>
  <c r="AF13" i="45"/>
  <c r="AH13" i="45"/>
  <c r="AK13" i="45"/>
  <c r="AL13" i="45"/>
  <c r="AM13" i="45"/>
  <c r="AP13" i="45"/>
  <c r="AQ13" i="45"/>
  <c r="AR13" i="45"/>
  <c r="AS13" i="45" s="1"/>
  <c r="AB14" i="45"/>
  <c r="AF14" i="45"/>
  <c r="AH14" i="45"/>
  <c r="AK14" i="45"/>
  <c r="AL14" i="45"/>
  <c r="AM14" i="45"/>
  <c r="AP14" i="45"/>
  <c r="AQ14" i="45"/>
  <c r="AR14" i="45"/>
  <c r="AB15" i="45"/>
  <c r="AF15" i="45"/>
  <c r="AH15" i="45"/>
  <c r="AK15" i="45"/>
  <c r="AL15" i="45"/>
  <c r="AM15" i="45"/>
  <c r="AP15" i="45"/>
  <c r="AQ15" i="45"/>
  <c r="AR15" i="45"/>
  <c r="AB16" i="45"/>
  <c r="AF16" i="45"/>
  <c r="AH16" i="45"/>
  <c r="AK16" i="45"/>
  <c r="AL16" i="45"/>
  <c r="AN16" i="45" s="1"/>
  <c r="AM16" i="45"/>
  <c r="AP16" i="45"/>
  <c r="AQ16" i="45"/>
  <c r="AS16" i="45" s="1"/>
  <c r="AR16" i="45"/>
  <c r="AB17" i="45"/>
  <c r="AF17" i="45"/>
  <c r="AH17" i="45"/>
  <c r="AK17" i="45"/>
  <c r="AL17" i="45"/>
  <c r="AN17" i="45" s="1"/>
  <c r="AM17" i="45"/>
  <c r="AP17" i="45"/>
  <c r="AQ17" i="45"/>
  <c r="AR17" i="45"/>
  <c r="AB18" i="45"/>
  <c r="AF18" i="45"/>
  <c r="AH18" i="45"/>
  <c r="AK18" i="45"/>
  <c r="AL18" i="45"/>
  <c r="AM18" i="45"/>
  <c r="AP18" i="45"/>
  <c r="AQ18" i="45"/>
  <c r="AR18" i="45"/>
  <c r="AB19" i="45"/>
  <c r="AF19" i="45"/>
  <c r="AH19" i="45"/>
  <c r="AK19" i="45"/>
  <c r="AL19" i="45"/>
  <c r="AM19" i="45"/>
  <c r="AP19" i="45"/>
  <c r="AQ19" i="45"/>
  <c r="AR19" i="45"/>
  <c r="AB20" i="45"/>
  <c r="AF20" i="45"/>
  <c r="AH20" i="45"/>
  <c r="AK20" i="45"/>
  <c r="AL20" i="45"/>
  <c r="AM20" i="45"/>
  <c r="AP20" i="45"/>
  <c r="AB21" i="45"/>
  <c r="AF21" i="45"/>
  <c r="AH21" i="45"/>
  <c r="AK21" i="45"/>
  <c r="AL21" i="45"/>
  <c r="AM21" i="45"/>
  <c r="AP21" i="45"/>
  <c r="AB22" i="45"/>
  <c r="AF22" i="45"/>
  <c r="AH22" i="45"/>
  <c r="AK22" i="45"/>
  <c r="AL22" i="45"/>
  <c r="AM22" i="45"/>
  <c r="AP22" i="45"/>
  <c r="AB23" i="45"/>
  <c r="AF23" i="45"/>
  <c r="AH23" i="45"/>
  <c r="AK23" i="45"/>
  <c r="AL23" i="45"/>
  <c r="AM23" i="45"/>
  <c r="AP23" i="45"/>
  <c r="AB24" i="45"/>
  <c r="AF24" i="45"/>
  <c r="AH24" i="45"/>
  <c r="AK24" i="45"/>
  <c r="AL24" i="45"/>
  <c r="AM24" i="45"/>
  <c r="AP24" i="45"/>
  <c r="AB25" i="45"/>
  <c r="AF25" i="45"/>
  <c r="AH25" i="45"/>
  <c r="AK25" i="45"/>
  <c r="AL25" i="45"/>
  <c r="AM25" i="45"/>
  <c r="AP25" i="45"/>
  <c r="AB26" i="45"/>
  <c r="AF26" i="45"/>
  <c r="AH26" i="45"/>
  <c r="AK26" i="45"/>
  <c r="AL26" i="45"/>
  <c r="AM26" i="45"/>
  <c r="AP26" i="45"/>
  <c r="AB27" i="45"/>
  <c r="AF27" i="45"/>
  <c r="AH27" i="45"/>
  <c r="AK27" i="45"/>
  <c r="AL27" i="45"/>
  <c r="AM27" i="45"/>
  <c r="AP27" i="45"/>
  <c r="AB28" i="45"/>
  <c r="AF28" i="45"/>
  <c r="AH28" i="45"/>
  <c r="AK28" i="45"/>
  <c r="AL28" i="45"/>
  <c r="AM28" i="45"/>
  <c r="AP28" i="45"/>
  <c r="AB29" i="45"/>
  <c r="AF29" i="45"/>
  <c r="AH29" i="45"/>
  <c r="AK29" i="45"/>
  <c r="AL29" i="45"/>
  <c r="AM29" i="45"/>
  <c r="AP29" i="45"/>
  <c r="AB30" i="45"/>
  <c r="AF30" i="45"/>
  <c r="AH30" i="45"/>
  <c r="AK30" i="45"/>
  <c r="AL30" i="45"/>
  <c r="AM30" i="45"/>
  <c r="AP30" i="45"/>
  <c r="AB31" i="45"/>
  <c r="AF31" i="45"/>
  <c r="AH31" i="45"/>
  <c r="AK31" i="45"/>
  <c r="AL31" i="45"/>
  <c r="AM31" i="45"/>
  <c r="AP31" i="45"/>
  <c r="AB32" i="45"/>
  <c r="AF32" i="45"/>
  <c r="AH32" i="45"/>
  <c r="AK32" i="45"/>
  <c r="AL32" i="45"/>
  <c r="AM32" i="45"/>
  <c r="AP32" i="45"/>
  <c r="AB33" i="45"/>
  <c r="AF33" i="45"/>
  <c r="AH33" i="45"/>
  <c r="AK33" i="45"/>
  <c r="AL33" i="45"/>
  <c r="AM33" i="45"/>
  <c r="AP33" i="45"/>
  <c r="AB34" i="45"/>
  <c r="AF34" i="45"/>
  <c r="AH34" i="45"/>
  <c r="AK34" i="45"/>
  <c r="AL34" i="45"/>
  <c r="AM34" i="45"/>
  <c r="AP34" i="45"/>
  <c r="AB35" i="45"/>
  <c r="AF35" i="45"/>
  <c r="AH35" i="45"/>
  <c r="AK35" i="45"/>
  <c r="AL35" i="45"/>
  <c r="AM35" i="45"/>
  <c r="AP35" i="45"/>
  <c r="AB36" i="45"/>
  <c r="AF36" i="45"/>
  <c r="AH36" i="45"/>
  <c r="AK36" i="45"/>
  <c r="AL36" i="45"/>
  <c r="AM36" i="45"/>
  <c r="AP36" i="45"/>
  <c r="AB37" i="45"/>
  <c r="AF37" i="45"/>
  <c r="AH37" i="45"/>
  <c r="AK37" i="45"/>
  <c r="AL37" i="45"/>
  <c r="AM37" i="45"/>
  <c r="AP37" i="45"/>
  <c r="AB38" i="45"/>
  <c r="AF38" i="45"/>
  <c r="AH38" i="45"/>
  <c r="AK38" i="45"/>
  <c r="AL38" i="45"/>
  <c r="AM38" i="45"/>
  <c r="AP38" i="45"/>
  <c r="AB39" i="45"/>
  <c r="AF39" i="45"/>
  <c r="AH39" i="45"/>
  <c r="AK39" i="45"/>
  <c r="AL39" i="45"/>
  <c r="AM39" i="45"/>
  <c r="AP39" i="45"/>
  <c r="AB40" i="45"/>
  <c r="AF40" i="45"/>
  <c r="AH40" i="45"/>
  <c r="AK40" i="45"/>
  <c r="AL40" i="45"/>
  <c r="AM40" i="45"/>
  <c r="AP40" i="45"/>
  <c r="AB41" i="45"/>
  <c r="AF41" i="45"/>
  <c r="AH41" i="45"/>
  <c r="AK41" i="45"/>
  <c r="AL41" i="45"/>
  <c r="AM41" i="45"/>
  <c r="AP41" i="45"/>
  <c r="AB42" i="45"/>
  <c r="AF42" i="45"/>
  <c r="AH42" i="45"/>
  <c r="AK42" i="45"/>
  <c r="AL42" i="45"/>
  <c r="AM42" i="45"/>
  <c r="AP42" i="45"/>
  <c r="AB43" i="45"/>
  <c r="AF43" i="45"/>
  <c r="AH43" i="45"/>
  <c r="AK43" i="45"/>
  <c r="AL43" i="45"/>
  <c r="AM43" i="45"/>
  <c r="AP43" i="45"/>
  <c r="T45" i="52"/>
  <c r="N45" i="52"/>
  <c r="H45" i="52"/>
  <c r="B45" i="52"/>
  <c r="T44" i="52"/>
  <c r="N44" i="52"/>
  <c r="H44" i="52"/>
  <c r="B44" i="52"/>
  <c r="T43" i="52"/>
  <c r="N43" i="52"/>
  <c r="H43" i="52"/>
  <c r="B43" i="52"/>
  <c r="T42" i="52"/>
  <c r="N42" i="52"/>
  <c r="H42" i="52"/>
  <c r="B42" i="52"/>
  <c r="T41" i="52"/>
  <c r="N41" i="52"/>
  <c r="H41" i="52"/>
  <c r="B41" i="52"/>
  <c r="T40" i="52"/>
  <c r="N40" i="52"/>
  <c r="H40" i="52"/>
  <c r="B40" i="52"/>
  <c r="T39" i="52"/>
  <c r="N39" i="52"/>
  <c r="H39" i="52"/>
  <c r="B39" i="52"/>
  <c r="T38" i="52"/>
  <c r="N38" i="52"/>
  <c r="H38" i="52"/>
  <c r="B38" i="52"/>
  <c r="T37" i="52"/>
  <c r="N37" i="52"/>
  <c r="H37" i="52"/>
  <c r="B37" i="52"/>
  <c r="T36" i="52"/>
  <c r="N36" i="52"/>
  <c r="H36" i="52"/>
  <c r="B36" i="52"/>
  <c r="T35" i="52"/>
  <c r="N35" i="52"/>
  <c r="H35" i="52"/>
  <c r="B35" i="52"/>
  <c r="T34" i="52"/>
  <c r="N34" i="52"/>
  <c r="H34" i="52"/>
  <c r="B34" i="52"/>
  <c r="T33" i="52"/>
  <c r="N33" i="52"/>
  <c r="H33" i="52"/>
  <c r="B33" i="52"/>
  <c r="T32" i="52"/>
  <c r="N32" i="52"/>
  <c r="H32" i="52"/>
  <c r="B32" i="52"/>
  <c r="T31" i="52"/>
  <c r="N31" i="52"/>
  <c r="H31" i="52"/>
  <c r="B31" i="52"/>
  <c r="T30" i="52"/>
  <c r="N30" i="52"/>
  <c r="H30" i="52"/>
  <c r="B30" i="52"/>
  <c r="T29" i="52"/>
  <c r="N29" i="52"/>
  <c r="H29" i="52"/>
  <c r="B29" i="52"/>
  <c r="T28" i="52"/>
  <c r="N28" i="52"/>
  <c r="H28" i="52"/>
  <c r="B28" i="52"/>
  <c r="T27" i="52"/>
  <c r="N27" i="52"/>
  <c r="H27" i="52"/>
  <c r="B27" i="52"/>
  <c r="T26" i="52"/>
  <c r="N26" i="52"/>
  <c r="H26" i="52"/>
  <c r="B26" i="52"/>
  <c r="T25" i="52"/>
  <c r="N25" i="52"/>
  <c r="H25" i="52"/>
  <c r="B25" i="52"/>
  <c r="T24" i="52"/>
  <c r="N24" i="52"/>
  <c r="H24" i="52"/>
  <c r="B24" i="52"/>
  <c r="T23" i="52"/>
  <c r="N23" i="52"/>
  <c r="H23" i="52"/>
  <c r="B23" i="52"/>
  <c r="T22" i="52"/>
  <c r="N22" i="52"/>
  <c r="H22" i="52"/>
  <c r="B22" i="52"/>
  <c r="T21" i="52"/>
  <c r="N21" i="52"/>
  <c r="H21" i="52"/>
  <c r="B21" i="52"/>
  <c r="T20" i="52"/>
  <c r="N20" i="52"/>
  <c r="H20" i="52"/>
  <c r="B20" i="52"/>
  <c r="T19" i="52"/>
  <c r="N19" i="52"/>
  <c r="H19" i="52"/>
  <c r="B19" i="52"/>
  <c r="T18" i="52"/>
  <c r="N18" i="52"/>
  <c r="H18" i="52"/>
  <c r="B18" i="52"/>
  <c r="T17" i="52"/>
  <c r="N17" i="52"/>
  <c r="H17" i="52"/>
  <c r="B17" i="52"/>
  <c r="T16" i="52"/>
  <c r="N16" i="52"/>
  <c r="H16" i="52"/>
  <c r="B16" i="52"/>
  <c r="T15" i="52"/>
  <c r="N15" i="52"/>
  <c r="H15" i="52"/>
  <c r="B15" i="52"/>
  <c r="T14" i="52"/>
  <c r="N14" i="52"/>
  <c r="H14" i="52"/>
  <c r="B14" i="52"/>
  <c r="T13" i="52"/>
  <c r="N13" i="52"/>
  <c r="H13" i="52"/>
  <c r="B13" i="52"/>
  <c r="T12" i="52"/>
  <c r="N12" i="52"/>
  <c r="H12" i="52"/>
  <c r="B12" i="52"/>
  <c r="T11" i="52"/>
  <c r="N11" i="52"/>
  <c r="H11" i="52"/>
  <c r="B11" i="52"/>
  <c r="T10" i="52"/>
  <c r="N10" i="52"/>
  <c r="H10" i="52"/>
  <c r="B10" i="52"/>
  <c r="T9" i="52"/>
  <c r="T46" i="52" s="1"/>
  <c r="N9" i="52"/>
  <c r="N46" i="52" s="1"/>
  <c r="H9" i="52"/>
  <c r="H46" i="52" s="1"/>
  <c r="B9" i="52"/>
  <c r="O8" i="52"/>
  <c r="I8" i="52"/>
  <c r="C8" i="52"/>
  <c r="R7" i="52"/>
  <c r="L7" i="52"/>
  <c r="B6" i="52"/>
  <c r="T45" i="51"/>
  <c r="N45" i="51"/>
  <c r="H45" i="51"/>
  <c r="B45" i="51"/>
  <c r="T44" i="51"/>
  <c r="N44" i="51"/>
  <c r="H44" i="51"/>
  <c r="B44" i="51"/>
  <c r="T43" i="51"/>
  <c r="N43" i="51"/>
  <c r="H43" i="51"/>
  <c r="B43" i="51"/>
  <c r="T42" i="51"/>
  <c r="N42" i="51"/>
  <c r="H42" i="51"/>
  <c r="B42" i="51"/>
  <c r="T41" i="51"/>
  <c r="N41" i="51"/>
  <c r="H41" i="51"/>
  <c r="B41" i="51"/>
  <c r="T40" i="51"/>
  <c r="N40" i="51"/>
  <c r="H40" i="51"/>
  <c r="B40" i="51"/>
  <c r="T39" i="51"/>
  <c r="N39" i="51"/>
  <c r="H39" i="51"/>
  <c r="B39" i="51"/>
  <c r="T38" i="51"/>
  <c r="N38" i="51"/>
  <c r="H38" i="51"/>
  <c r="B38" i="51"/>
  <c r="T37" i="51"/>
  <c r="N37" i="51"/>
  <c r="H37" i="51"/>
  <c r="B37" i="51"/>
  <c r="T36" i="51"/>
  <c r="N36" i="51"/>
  <c r="H36" i="51"/>
  <c r="B36" i="51"/>
  <c r="T35" i="51"/>
  <c r="N35" i="51"/>
  <c r="H35" i="51"/>
  <c r="B35" i="51"/>
  <c r="T34" i="51"/>
  <c r="N34" i="51"/>
  <c r="H34" i="51"/>
  <c r="B34" i="51"/>
  <c r="T33" i="51"/>
  <c r="N33" i="51"/>
  <c r="H33" i="51"/>
  <c r="B33" i="51"/>
  <c r="T32" i="51"/>
  <c r="N32" i="51"/>
  <c r="H32" i="51"/>
  <c r="B32" i="51"/>
  <c r="T31" i="51"/>
  <c r="N31" i="51"/>
  <c r="H31" i="51"/>
  <c r="B31" i="51"/>
  <c r="T30" i="51"/>
  <c r="N30" i="51"/>
  <c r="H30" i="51"/>
  <c r="B30" i="51"/>
  <c r="T29" i="51"/>
  <c r="N29" i="51"/>
  <c r="H29" i="51"/>
  <c r="B29" i="51"/>
  <c r="T28" i="51"/>
  <c r="N28" i="51"/>
  <c r="H28" i="51"/>
  <c r="B28" i="51"/>
  <c r="T27" i="51"/>
  <c r="N27" i="51"/>
  <c r="H27" i="51"/>
  <c r="B27" i="51"/>
  <c r="T26" i="51"/>
  <c r="N26" i="51"/>
  <c r="H26" i="51"/>
  <c r="B26" i="51"/>
  <c r="T25" i="51"/>
  <c r="N25" i="51"/>
  <c r="H25" i="51"/>
  <c r="B25" i="51"/>
  <c r="T24" i="51"/>
  <c r="N24" i="51"/>
  <c r="H24" i="51"/>
  <c r="B24" i="51"/>
  <c r="T23" i="51"/>
  <c r="N23" i="51"/>
  <c r="H23" i="51"/>
  <c r="B23" i="51"/>
  <c r="T22" i="51"/>
  <c r="N22" i="51"/>
  <c r="H22" i="51"/>
  <c r="B22" i="51"/>
  <c r="T21" i="51"/>
  <c r="N21" i="51"/>
  <c r="H21" i="51"/>
  <c r="B21" i="51"/>
  <c r="T20" i="51"/>
  <c r="N20" i="51"/>
  <c r="H20" i="51"/>
  <c r="B20" i="51"/>
  <c r="T19" i="51"/>
  <c r="N19" i="51"/>
  <c r="H19" i="51"/>
  <c r="B19" i="51"/>
  <c r="T18" i="51"/>
  <c r="N18" i="51"/>
  <c r="H18" i="51"/>
  <c r="B18" i="51"/>
  <c r="T17" i="51"/>
  <c r="N17" i="51"/>
  <c r="H17" i="51"/>
  <c r="B17" i="51"/>
  <c r="T16" i="51"/>
  <c r="N16" i="51"/>
  <c r="H16" i="51"/>
  <c r="B16" i="51"/>
  <c r="T15" i="51"/>
  <c r="N15" i="51"/>
  <c r="H15" i="51"/>
  <c r="B15" i="51"/>
  <c r="T14" i="51"/>
  <c r="N14" i="51"/>
  <c r="H14" i="51"/>
  <c r="B14" i="51"/>
  <c r="T13" i="51"/>
  <c r="N13" i="51"/>
  <c r="H13" i="51"/>
  <c r="B13" i="51"/>
  <c r="T12" i="51"/>
  <c r="N12" i="51"/>
  <c r="H12" i="51"/>
  <c r="B12" i="51"/>
  <c r="T11" i="51"/>
  <c r="N11" i="51"/>
  <c r="H11" i="51"/>
  <c r="B11" i="51"/>
  <c r="T10" i="51"/>
  <c r="N10" i="51"/>
  <c r="H10" i="51"/>
  <c r="B10" i="51"/>
  <c r="T9" i="51"/>
  <c r="T46" i="51" s="1"/>
  <c r="N9" i="51"/>
  <c r="N46" i="51" s="1"/>
  <c r="H9" i="51"/>
  <c r="H46" i="51" s="1"/>
  <c r="B9" i="51"/>
  <c r="O8" i="51"/>
  <c r="I8" i="51"/>
  <c r="C8" i="51"/>
  <c r="R7" i="51"/>
  <c r="L7" i="51"/>
  <c r="B6" i="51"/>
  <c r="T45" i="46"/>
  <c r="N45" i="46"/>
  <c r="H45" i="46"/>
  <c r="B45" i="46"/>
  <c r="T17" i="46"/>
  <c r="N17" i="46"/>
  <c r="H17" i="46"/>
  <c r="B17" i="46"/>
  <c r="T25" i="46"/>
  <c r="N25" i="46"/>
  <c r="H25" i="46"/>
  <c r="B25" i="46"/>
  <c r="T14" i="46"/>
  <c r="N14" i="46"/>
  <c r="H14" i="46"/>
  <c r="B14" i="46"/>
  <c r="T11" i="46"/>
  <c r="N11" i="46"/>
  <c r="H11" i="46"/>
  <c r="B11" i="46"/>
  <c r="T13" i="46"/>
  <c r="N13" i="46"/>
  <c r="H13" i="46"/>
  <c r="B13" i="46"/>
  <c r="T44" i="46"/>
  <c r="N44" i="46"/>
  <c r="H44" i="46"/>
  <c r="B44" i="46"/>
  <c r="T43" i="46"/>
  <c r="N43" i="46"/>
  <c r="H43" i="46"/>
  <c r="B43" i="46"/>
  <c r="T42" i="46"/>
  <c r="N42" i="46"/>
  <c r="H42" i="46"/>
  <c r="B42" i="46"/>
  <c r="T24" i="46"/>
  <c r="N24" i="46"/>
  <c r="H24" i="46"/>
  <c r="B24" i="46"/>
  <c r="T41" i="46"/>
  <c r="N41" i="46"/>
  <c r="H41" i="46"/>
  <c r="B41" i="46"/>
  <c r="T23" i="46"/>
  <c r="N23" i="46"/>
  <c r="H23" i="46"/>
  <c r="B23" i="46"/>
  <c r="T22" i="46"/>
  <c r="N22" i="46"/>
  <c r="H22" i="46"/>
  <c r="B22" i="46"/>
  <c r="T40" i="46"/>
  <c r="N40" i="46"/>
  <c r="H40" i="46"/>
  <c r="B40" i="46"/>
  <c r="T39" i="46"/>
  <c r="N39" i="46"/>
  <c r="H39" i="46"/>
  <c r="B39" i="46"/>
  <c r="T38" i="46"/>
  <c r="N38" i="46"/>
  <c r="H38" i="46"/>
  <c r="B38" i="46"/>
  <c r="T37" i="46"/>
  <c r="N37" i="46"/>
  <c r="H37" i="46"/>
  <c r="B37" i="46"/>
  <c r="T36" i="46"/>
  <c r="N36" i="46"/>
  <c r="H36" i="46"/>
  <c r="B36" i="46"/>
  <c r="T35" i="46"/>
  <c r="N35" i="46"/>
  <c r="H35" i="46"/>
  <c r="B35" i="46"/>
  <c r="T10" i="46"/>
  <c r="N10" i="46"/>
  <c r="H10" i="46"/>
  <c r="B10" i="46"/>
  <c r="T34" i="46"/>
  <c r="N34" i="46"/>
  <c r="H34" i="46"/>
  <c r="B34" i="46"/>
  <c r="T16" i="46"/>
  <c r="N16" i="46"/>
  <c r="H16" i="46"/>
  <c r="B16" i="46"/>
  <c r="T33" i="46"/>
  <c r="N33" i="46"/>
  <c r="H33" i="46"/>
  <c r="B33" i="46"/>
  <c r="T21" i="46"/>
  <c r="N21" i="46"/>
  <c r="H21" i="46"/>
  <c r="B21" i="46"/>
  <c r="T20" i="46"/>
  <c r="N20" i="46"/>
  <c r="H20" i="46"/>
  <c r="B20" i="46"/>
  <c r="T19" i="46"/>
  <c r="N19" i="46"/>
  <c r="H19" i="46"/>
  <c r="B19" i="46"/>
  <c r="T32" i="46"/>
  <c r="N32" i="46"/>
  <c r="H32" i="46"/>
  <c r="B32" i="46"/>
  <c r="T31" i="46"/>
  <c r="N31" i="46"/>
  <c r="H31" i="46"/>
  <c r="B31" i="46"/>
  <c r="T18" i="46"/>
  <c r="N18" i="46"/>
  <c r="H18" i="46"/>
  <c r="B18" i="46"/>
  <c r="T12" i="46"/>
  <c r="N12" i="46"/>
  <c r="H12" i="46"/>
  <c r="B12" i="46"/>
  <c r="T30" i="46"/>
  <c r="N30" i="46"/>
  <c r="H30" i="46"/>
  <c r="B30" i="46"/>
  <c r="T29" i="46"/>
  <c r="N29" i="46"/>
  <c r="H29" i="46"/>
  <c r="B29" i="46"/>
  <c r="T28" i="46"/>
  <c r="N28" i="46"/>
  <c r="H28" i="46"/>
  <c r="B28" i="46"/>
  <c r="T27" i="46"/>
  <c r="N27" i="46"/>
  <c r="H27" i="46"/>
  <c r="B27" i="46"/>
  <c r="T26" i="46"/>
  <c r="N26" i="46"/>
  <c r="H26" i="46"/>
  <c r="B26" i="46"/>
  <c r="T9" i="46"/>
  <c r="N9" i="46"/>
  <c r="H9" i="46"/>
  <c r="B9" i="46"/>
  <c r="T15" i="46"/>
  <c r="N15" i="46"/>
  <c r="N46" i="46" s="1"/>
  <c r="H15" i="46"/>
  <c r="B15" i="46"/>
  <c r="O8" i="46"/>
  <c r="I8" i="46"/>
  <c r="C8" i="46"/>
  <c r="R7" i="46"/>
  <c r="L7" i="46"/>
  <c r="B6" i="46"/>
  <c r="T45" i="47"/>
  <c r="N45" i="47"/>
  <c r="H45" i="47"/>
  <c r="B45" i="47"/>
  <c r="T44" i="47"/>
  <c r="N44" i="47"/>
  <c r="H44" i="47"/>
  <c r="B44" i="47"/>
  <c r="T43" i="47"/>
  <c r="N43" i="47"/>
  <c r="H43" i="47"/>
  <c r="B43" i="47"/>
  <c r="T22" i="47"/>
  <c r="N22" i="47"/>
  <c r="H22" i="47"/>
  <c r="B22" i="47"/>
  <c r="T12" i="47"/>
  <c r="N12" i="47"/>
  <c r="H12" i="47"/>
  <c r="B12" i="47"/>
  <c r="T10" i="47"/>
  <c r="N10" i="47"/>
  <c r="H10" i="47"/>
  <c r="B10" i="47"/>
  <c r="T42" i="47"/>
  <c r="N42" i="47"/>
  <c r="H42" i="47"/>
  <c r="B42" i="47"/>
  <c r="T41" i="47"/>
  <c r="N41" i="47"/>
  <c r="H41" i="47"/>
  <c r="B41" i="47"/>
  <c r="T40" i="47"/>
  <c r="N40" i="47"/>
  <c r="H40" i="47"/>
  <c r="B40" i="47"/>
  <c r="T16" i="47"/>
  <c r="N16" i="47"/>
  <c r="H16" i="47"/>
  <c r="B16" i="47"/>
  <c r="T39" i="47"/>
  <c r="N39" i="47"/>
  <c r="H39" i="47"/>
  <c r="B39" i="47"/>
  <c r="T38" i="47"/>
  <c r="N38" i="47"/>
  <c r="H38" i="47"/>
  <c r="B38" i="47"/>
  <c r="T21" i="47"/>
  <c r="N21" i="47"/>
  <c r="H21" i="47"/>
  <c r="B21" i="47"/>
  <c r="T37" i="47"/>
  <c r="N37" i="47"/>
  <c r="H37" i="47"/>
  <c r="B37" i="47"/>
  <c r="T36" i="47"/>
  <c r="N36" i="47"/>
  <c r="H36" i="47"/>
  <c r="B36" i="47"/>
  <c r="T20" i="47"/>
  <c r="N20" i="47"/>
  <c r="H20" i="47"/>
  <c r="B20" i="47"/>
  <c r="T35" i="47"/>
  <c r="N35" i="47"/>
  <c r="H35" i="47"/>
  <c r="B35" i="47"/>
  <c r="T34" i="47"/>
  <c r="N34" i="47"/>
  <c r="H34" i="47"/>
  <c r="B34" i="47"/>
  <c r="T33" i="47"/>
  <c r="N33" i="47"/>
  <c r="H33" i="47"/>
  <c r="B33" i="47"/>
  <c r="T11" i="47"/>
  <c r="N11" i="47"/>
  <c r="H11" i="47"/>
  <c r="B11" i="47"/>
  <c r="T32" i="47"/>
  <c r="N32" i="47"/>
  <c r="H32" i="47"/>
  <c r="B32" i="47"/>
  <c r="T19" i="47"/>
  <c r="N19" i="47"/>
  <c r="H19" i="47"/>
  <c r="B19" i="47"/>
  <c r="T31" i="47"/>
  <c r="N31" i="47"/>
  <c r="H31" i="47"/>
  <c r="B31" i="47"/>
  <c r="T18" i="47"/>
  <c r="N18" i="47"/>
  <c r="H18" i="47"/>
  <c r="B18" i="47"/>
  <c r="T15" i="47"/>
  <c r="N15" i="47"/>
  <c r="H15" i="47"/>
  <c r="B15" i="47"/>
  <c r="T30" i="47"/>
  <c r="N30" i="47"/>
  <c r="H30" i="47"/>
  <c r="B30" i="47"/>
  <c r="T29" i="47"/>
  <c r="N29" i="47"/>
  <c r="H29" i="47"/>
  <c r="B29" i="47"/>
  <c r="T28" i="47"/>
  <c r="N28" i="47"/>
  <c r="H28" i="47"/>
  <c r="B28" i="47"/>
  <c r="T27" i="47"/>
  <c r="N27" i="47"/>
  <c r="H27" i="47"/>
  <c r="B27" i="47"/>
  <c r="T9" i="47"/>
  <c r="N9" i="47"/>
  <c r="H9" i="47"/>
  <c r="B9" i="47"/>
  <c r="T26" i="47"/>
  <c r="N26" i="47"/>
  <c r="H26" i="47"/>
  <c r="B26" i="47"/>
  <c r="T25" i="47"/>
  <c r="N25" i="47"/>
  <c r="H25" i="47"/>
  <c r="B25" i="47"/>
  <c r="T24" i="47"/>
  <c r="N24" i="47"/>
  <c r="H24" i="47"/>
  <c r="B24" i="47"/>
  <c r="T14" i="47"/>
  <c r="N14" i="47"/>
  <c r="H14" i="47"/>
  <c r="B14" i="47"/>
  <c r="T23" i="47"/>
  <c r="N23" i="47"/>
  <c r="H23" i="47"/>
  <c r="B23" i="47"/>
  <c r="T13" i="47"/>
  <c r="N13" i="47"/>
  <c r="H13" i="47"/>
  <c r="B13" i="47"/>
  <c r="T17" i="47"/>
  <c r="T46" i="47" s="1"/>
  <c r="N17" i="47"/>
  <c r="N46" i="47" s="1"/>
  <c r="H17" i="47"/>
  <c r="B17" i="47"/>
  <c r="O8" i="47"/>
  <c r="I8" i="47"/>
  <c r="C8" i="47"/>
  <c r="R7" i="47"/>
  <c r="L7" i="47"/>
  <c r="B6" i="47"/>
  <c r="T45" i="45"/>
  <c r="N45" i="45"/>
  <c r="H45" i="45"/>
  <c r="B45" i="45"/>
  <c r="T22" i="45"/>
  <c r="N22" i="45"/>
  <c r="H22" i="45"/>
  <c r="B22" i="45"/>
  <c r="T27" i="45"/>
  <c r="N27" i="45"/>
  <c r="H27" i="45"/>
  <c r="B27" i="45"/>
  <c r="T15" i="45"/>
  <c r="N15" i="45"/>
  <c r="H15" i="45"/>
  <c r="B15" i="45"/>
  <c r="T13" i="45"/>
  <c r="N13" i="45"/>
  <c r="H13" i="45"/>
  <c r="B13" i="45"/>
  <c r="T11" i="45"/>
  <c r="N11" i="45"/>
  <c r="H11" i="45"/>
  <c r="B11" i="45"/>
  <c r="T44" i="45"/>
  <c r="N44" i="45"/>
  <c r="H44" i="45"/>
  <c r="B44" i="45"/>
  <c r="T43" i="45"/>
  <c r="N43" i="45"/>
  <c r="H43" i="45"/>
  <c r="B43" i="45"/>
  <c r="T42" i="45"/>
  <c r="N42" i="45"/>
  <c r="H42" i="45"/>
  <c r="B42" i="45"/>
  <c r="T19" i="45"/>
  <c r="N19" i="45"/>
  <c r="H19" i="45"/>
  <c r="B19" i="45"/>
  <c r="T41" i="45"/>
  <c r="N41" i="45"/>
  <c r="H41" i="45"/>
  <c r="B41" i="45"/>
  <c r="T26" i="45"/>
  <c r="N26" i="45"/>
  <c r="H26" i="45"/>
  <c r="B26" i="45"/>
  <c r="T21" i="45"/>
  <c r="N21" i="45"/>
  <c r="H21" i="45"/>
  <c r="B21" i="45"/>
  <c r="T40" i="45"/>
  <c r="N40" i="45"/>
  <c r="H40" i="45"/>
  <c r="B40" i="45"/>
  <c r="T39" i="45"/>
  <c r="N39" i="45"/>
  <c r="H39" i="45"/>
  <c r="B39" i="45"/>
  <c r="T25" i="45"/>
  <c r="N25" i="45"/>
  <c r="H25" i="45"/>
  <c r="B25" i="45"/>
  <c r="T38" i="45"/>
  <c r="N38" i="45"/>
  <c r="H38" i="45"/>
  <c r="B38" i="45"/>
  <c r="T37" i="45"/>
  <c r="N37" i="45"/>
  <c r="H37" i="45"/>
  <c r="B37" i="45"/>
  <c r="T36" i="45"/>
  <c r="N36" i="45"/>
  <c r="H36" i="45"/>
  <c r="B36" i="45"/>
  <c r="T10" i="45"/>
  <c r="N10" i="45"/>
  <c r="H10" i="45"/>
  <c r="B10" i="45"/>
  <c r="T35" i="45"/>
  <c r="N35" i="45"/>
  <c r="H35" i="45"/>
  <c r="B35" i="45"/>
  <c r="T18" i="45"/>
  <c r="N18" i="45"/>
  <c r="H18" i="45"/>
  <c r="B18" i="45"/>
  <c r="T34" i="45"/>
  <c r="N34" i="45"/>
  <c r="H34" i="45"/>
  <c r="B34" i="45"/>
  <c r="T20" i="45"/>
  <c r="N20" i="45"/>
  <c r="H20" i="45"/>
  <c r="B20" i="45"/>
  <c r="T14" i="45"/>
  <c r="N14" i="45"/>
  <c r="H14" i="45"/>
  <c r="B14" i="45"/>
  <c r="T24" i="45"/>
  <c r="N24" i="45"/>
  <c r="H24" i="45"/>
  <c r="B24" i="45"/>
  <c r="T33" i="45"/>
  <c r="N33" i="45"/>
  <c r="H33" i="45"/>
  <c r="B33" i="45"/>
  <c r="T32" i="45"/>
  <c r="N32" i="45"/>
  <c r="H32" i="45"/>
  <c r="B32" i="45"/>
  <c r="T23" i="45"/>
  <c r="N23" i="45"/>
  <c r="H23" i="45"/>
  <c r="B23" i="45"/>
  <c r="T9" i="45"/>
  <c r="N9" i="45"/>
  <c r="H9" i="45"/>
  <c r="B9" i="45"/>
  <c r="T31" i="45"/>
  <c r="N31" i="45"/>
  <c r="H31" i="45"/>
  <c r="B31" i="45"/>
  <c r="T30" i="45"/>
  <c r="N30" i="45"/>
  <c r="H30" i="45"/>
  <c r="B30" i="45"/>
  <c r="T29" i="45"/>
  <c r="N29" i="45"/>
  <c r="H29" i="45"/>
  <c r="B29" i="45"/>
  <c r="T17" i="45"/>
  <c r="N17" i="45"/>
  <c r="H17" i="45"/>
  <c r="B17" i="45"/>
  <c r="T28" i="45"/>
  <c r="N28" i="45"/>
  <c r="H28" i="45"/>
  <c r="B28" i="45"/>
  <c r="T12" i="45"/>
  <c r="N12" i="45"/>
  <c r="H12" i="45"/>
  <c r="B12" i="45"/>
  <c r="T16" i="45"/>
  <c r="N16" i="45"/>
  <c r="H16" i="45"/>
  <c r="B16" i="45"/>
  <c r="O8" i="45"/>
  <c r="I8" i="45"/>
  <c r="C8" i="45"/>
  <c r="R7" i="45"/>
  <c r="L7" i="45"/>
  <c r="B6" i="45"/>
  <c r="N46" i="45" l="1"/>
  <c r="AS17" i="45"/>
  <c r="AS19" i="45"/>
  <c r="AS12" i="45"/>
  <c r="AN11" i="45"/>
  <c r="AS8" i="45"/>
  <c r="AS14" i="45"/>
  <c r="AS9" i="45"/>
  <c r="AN7" i="45"/>
  <c r="AN12" i="45"/>
  <c r="AN18" i="45"/>
  <c r="AN15" i="45"/>
  <c r="AS10" i="45"/>
  <c r="AS7" i="45"/>
  <c r="AS18" i="45"/>
  <c r="AS15" i="45"/>
  <c r="AN19" i="45"/>
  <c r="AN14" i="45"/>
  <c r="AN13" i="45"/>
  <c r="AS11" i="45"/>
  <c r="AN41" i="45"/>
  <c r="AN37" i="45"/>
  <c r="AN25" i="45"/>
  <c r="AN33" i="45"/>
  <c r="AN29" i="45"/>
  <c r="AN28" i="45"/>
  <c r="AN43" i="45"/>
  <c r="AN42" i="45"/>
  <c r="AN38" i="45"/>
  <c r="AN35" i="45"/>
  <c r="AN22" i="45"/>
  <c r="AN30" i="45"/>
  <c r="AN36" i="45"/>
  <c r="AN21" i="45"/>
  <c r="AN27" i="45"/>
  <c r="AN20" i="45"/>
  <c r="AN39" i="45"/>
  <c r="AN34" i="45"/>
  <c r="AN31" i="45"/>
  <c r="AN24" i="45"/>
  <c r="AN40" i="45"/>
  <c r="AN32" i="45"/>
  <c r="AN26" i="45"/>
  <c r="AN23" i="45"/>
  <c r="H46" i="45"/>
  <c r="T46" i="45"/>
  <c r="H46" i="47"/>
  <c r="H46" i="46"/>
  <c r="T46" i="46"/>
  <c r="P47" i="52" l="1"/>
  <c r="P47" i="51"/>
  <c r="AA41" i="51"/>
  <c r="AA39" i="51"/>
  <c r="AA37" i="51"/>
  <c r="AA35" i="51"/>
  <c r="AA33" i="51"/>
  <c r="AA31" i="51"/>
  <c r="AA29" i="51"/>
  <c r="AA27" i="51"/>
  <c r="AA25" i="51"/>
  <c r="AA23" i="51"/>
  <c r="AA21" i="51"/>
  <c r="AA19" i="51"/>
  <c r="AA18" i="51"/>
  <c r="AA17" i="51"/>
  <c r="AA16" i="51"/>
  <c r="AA15" i="51"/>
  <c r="AA14" i="51"/>
  <c r="AA13" i="51"/>
  <c r="AA12" i="51"/>
  <c r="AA11" i="51"/>
  <c r="AA9" i="51"/>
  <c r="AA10" i="51"/>
  <c r="AA20" i="51"/>
  <c r="AA22" i="51"/>
  <c r="AA24" i="51"/>
  <c r="AA26" i="51"/>
  <c r="AA28" i="51"/>
  <c r="AA30" i="51"/>
  <c r="AA32" i="51"/>
  <c r="AA34" i="51"/>
  <c r="AA36" i="51"/>
  <c r="AA38" i="51"/>
  <c r="AA40" i="51"/>
  <c r="AA42" i="51"/>
  <c r="AA43" i="51"/>
  <c r="AA44" i="51"/>
  <c r="M4" i="49"/>
  <c r="T45" i="53" l="1"/>
  <c r="N45" i="53"/>
  <c r="H45" i="53"/>
  <c r="B45" i="53"/>
  <c r="T44" i="53"/>
  <c r="N44" i="53"/>
  <c r="H44" i="53"/>
  <c r="B44" i="53"/>
  <c r="T43" i="53"/>
  <c r="N43" i="53"/>
  <c r="H43" i="53"/>
  <c r="B43" i="53"/>
  <c r="T42" i="53"/>
  <c r="N42" i="53"/>
  <c r="H42" i="53"/>
  <c r="B42" i="53"/>
  <c r="T41" i="53"/>
  <c r="N41" i="53"/>
  <c r="H41" i="53"/>
  <c r="B41" i="53"/>
  <c r="T40" i="53"/>
  <c r="N40" i="53"/>
  <c r="H40" i="53"/>
  <c r="B40" i="53"/>
  <c r="T39" i="53"/>
  <c r="N39" i="53"/>
  <c r="H39" i="53"/>
  <c r="B39" i="53"/>
  <c r="T38" i="53"/>
  <c r="N38" i="53"/>
  <c r="H38" i="53"/>
  <c r="B38" i="53"/>
  <c r="T37" i="53"/>
  <c r="N37" i="53"/>
  <c r="H37" i="53"/>
  <c r="B37" i="53"/>
  <c r="T36" i="53"/>
  <c r="N36" i="53"/>
  <c r="H36" i="53"/>
  <c r="B36" i="53"/>
  <c r="T35" i="53"/>
  <c r="N35" i="53"/>
  <c r="H35" i="53"/>
  <c r="B35" i="53"/>
  <c r="T34" i="53"/>
  <c r="N34" i="53"/>
  <c r="H34" i="53"/>
  <c r="B34" i="53"/>
  <c r="T33" i="53"/>
  <c r="N33" i="53"/>
  <c r="H33" i="53"/>
  <c r="B33" i="53"/>
  <c r="T32" i="53"/>
  <c r="N32" i="53"/>
  <c r="H32" i="53"/>
  <c r="B32" i="53"/>
  <c r="T31" i="53"/>
  <c r="N31" i="53"/>
  <c r="H31" i="53"/>
  <c r="B31" i="53"/>
  <c r="T30" i="53"/>
  <c r="N30" i="53"/>
  <c r="H30" i="53"/>
  <c r="B30" i="53"/>
  <c r="T29" i="53"/>
  <c r="N29" i="53"/>
  <c r="H29" i="53"/>
  <c r="B29" i="53"/>
  <c r="T28" i="53"/>
  <c r="N28" i="53"/>
  <c r="H28" i="53"/>
  <c r="B28" i="53"/>
  <c r="T27" i="53"/>
  <c r="N27" i="53"/>
  <c r="H27" i="53"/>
  <c r="B27" i="53"/>
  <c r="T26" i="53"/>
  <c r="N26" i="53"/>
  <c r="H26" i="53"/>
  <c r="B26" i="53"/>
  <c r="T25" i="53"/>
  <c r="N25" i="53"/>
  <c r="H25" i="53"/>
  <c r="B25" i="53"/>
  <c r="T24" i="53"/>
  <c r="N24" i="53"/>
  <c r="H24" i="53"/>
  <c r="B24" i="53"/>
  <c r="T23" i="53"/>
  <c r="N23" i="53"/>
  <c r="H23" i="53"/>
  <c r="B23" i="53"/>
  <c r="T22" i="53"/>
  <c r="N22" i="53"/>
  <c r="H22" i="53"/>
  <c r="B22" i="53"/>
  <c r="T21" i="53"/>
  <c r="N21" i="53"/>
  <c r="H21" i="53"/>
  <c r="B21" i="53"/>
  <c r="T20" i="53"/>
  <c r="N20" i="53"/>
  <c r="H20" i="53"/>
  <c r="B20" i="53"/>
  <c r="T19" i="53"/>
  <c r="N19" i="53"/>
  <c r="H19" i="53"/>
  <c r="B19" i="53"/>
  <c r="T18" i="53"/>
  <c r="N18" i="53"/>
  <c r="H18" i="53"/>
  <c r="B18" i="53"/>
  <c r="T17" i="53"/>
  <c r="N17" i="53"/>
  <c r="H17" i="53"/>
  <c r="B17" i="53"/>
  <c r="T16" i="53"/>
  <c r="N16" i="53"/>
  <c r="H16" i="53"/>
  <c r="B16" i="53"/>
  <c r="T15" i="53"/>
  <c r="N15" i="53"/>
  <c r="H15" i="53"/>
  <c r="B15" i="53"/>
  <c r="T14" i="53"/>
  <c r="N14" i="53"/>
  <c r="H14" i="53"/>
  <c r="B14" i="53"/>
  <c r="T13" i="53"/>
  <c r="N13" i="53"/>
  <c r="H13" i="53"/>
  <c r="B13" i="53"/>
  <c r="T12" i="53"/>
  <c r="N12" i="53"/>
  <c r="H12" i="53"/>
  <c r="B12" i="53"/>
  <c r="T11" i="53"/>
  <c r="N11" i="53"/>
  <c r="H11" i="53"/>
  <c r="B11" i="53"/>
  <c r="T10" i="53"/>
  <c r="N10" i="53"/>
  <c r="H10" i="53"/>
  <c r="B10" i="53"/>
  <c r="T9" i="53"/>
  <c r="N9" i="53"/>
  <c r="H9" i="53"/>
  <c r="H46" i="53" s="1"/>
  <c r="B9" i="53"/>
  <c r="O8" i="53"/>
  <c r="I8" i="53"/>
  <c r="C8" i="53"/>
  <c r="R7" i="53"/>
  <c r="L7" i="53"/>
  <c r="B6" i="53"/>
  <c r="N46" i="53" l="1"/>
  <c r="T46" i="53"/>
  <c r="L588" i="6"/>
  <c r="M588" i="6"/>
  <c r="N581" i="6"/>
  <c r="L585" i="6"/>
  <c r="L586" i="6"/>
  <c r="L587" i="6"/>
  <c r="M585" i="6"/>
  <c r="M586" i="6"/>
  <c r="M587" i="6"/>
  <c r="L596" i="6"/>
  <c r="L597" i="6"/>
  <c r="L595" i="6"/>
  <c r="X9" i="52"/>
  <c r="Z9" i="52"/>
  <c r="AE9" i="52"/>
  <c r="AH9" i="52"/>
  <c r="AK9" i="52"/>
  <c r="X10" i="52"/>
  <c r="Z10" i="52"/>
  <c r="AE10" i="52"/>
  <c r="AH10" i="52"/>
  <c r="AK10" i="52"/>
  <c r="X11" i="52"/>
  <c r="Z11" i="52"/>
  <c r="AE11" i="52"/>
  <c r="AH11" i="52"/>
  <c r="AK11" i="52"/>
  <c r="X12" i="52"/>
  <c r="Z12" i="52"/>
  <c r="AE12" i="52"/>
  <c r="AH12" i="52"/>
  <c r="AK12" i="52"/>
  <c r="X13" i="52"/>
  <c r="Z13" i="52"/>
  <c r="AE13" i="52"/>
  <c r="AH13" i="52"/>
  <c r="AK13" i="52"/>
  <c r="X14" i="52"/>
  <c r="Z14" i="52"/>
  <c r="AE14" i="52"/>
  <c r="AH14" i="52"/>
  <c r="AK14" i="52"/>
  <c r="X15" i="52"/>
  <c r="Z15" i="52"/>
  <c r="AE15" i="52"/>
  <c r="AH15" i="52"/>
  <c r="AK15" i="52"/>
  <c r="X16" i="52"/>
  <c r="Z16" i="52"/>
  <c r="AE16" i="52"/>
  <c r="AH16" i="52"/>
  <c r="AK16" i="52"/>
  <c r="X17" i="52"/>
  <c r="Z17" i="52"/>
  <c r="AE17" i="52"/>
  <c r="AH17" i="52"/>
  <c r="AK17" i="52"/>
  <c r="X18" i="52"/>
  <c r="Z18" i="52"/>
  <c r="AE18" i="52"/>
  <c r="AH18" i="52"/>
  <c r="AK18" i="52"/>
  <c r="X19" i="52"/>
  <c r="Z19" i="52"/>
  <c r="AE19" i="52"/>
  <c r="AH19" i="52"/>
  <c r="AK19" i="52"/>
  <c r="X20" i="52"/>
  <c r="Z20" i="52"/>
  <c r="AE20" i="52"/>
  <c r="AH20" i="52"/>
  <c r="AK20" i="52"/>
  <c r="X21" i="52"/>
  <c r="Z21" i="52"/>
  <c r="AE21" i="52"/>
  <c r="AH21" i="52"/>
  <c r="AK21" i="52"/>
  <c r="X22" i="52"/>
  <c r="Z22" i="52"/>
  <c r="AE22" i="52"/>
  <c r="AH22" i="52"/>
  <c r="AK22" i="52"/>
  <c r="X23" i="52"/>
  <c r="Z23" i="52"/>
  <c r="AE23" i="52"/>
  <c r="AH23" i="52"/>
  <c r="AK23" i="52"/>
  <c r="X24" i="52"/>
  <c r="Z24" i="52"/>
  <c r="AE24" i="52"/>
  <c r="AH24" i="52"/>
  <c r="AK24" i="52"/>
  <c r="X25" i="52"/>
  <c r="Z25" i="52"/>
  <c r="AE25" i="52"/>
  <c r="AH25" i="52"/>
  <c r="AK25" i="52"/>
  <c r="X26" i="52"/>
  <c r="Z26" i="52"/>
  <c r="AE26" i="52"/>
  <c r="AH26" i="52"/>
  <c r="AK26" i="52"/>
  <c r="X27" i="52"/>
  <c r="Z27" i="52"/>
  <c r="AE27" i="52"/>
  <c r="AH27" i="52"/>
  <c r="AK27" i="52"/>
  <c r="X28" i="52"/>
  <c r="Z28" i="52"/>
  <c r="AE28" i="52"/>
  <c r="AH28" i="52"/>
  <c r="AK28" i="52"/>
  <c r="X29" i="52"/>
  <c r="Z29" i="52"/>
  <c r="AE29" i="52"/>
  <c r="AH29" i="52"/>
  <c r="AK29" i="52"/>
  <c r="X30" i="52"/>
  <c r="Z30" i="52"/>
  <c r="AE30" i="52"/>
  <c r="AH30" i="52"/>
  <c r="AK30" i="52"/>
  <c r="X31" i="52"/>
  <c r="Z31" i="52"/>
  <c r="AE31" i="52"/>
  <c r="AH31" i="52"/>
  <c r="AK31" i="52"/>
  <c r="X32" i="52"/>
  <c r="Z32" i="52"/>
  <c r="AE32" i="52"/>
  <c r="AH32" i="52"/>
  <c r="AK32" i="52"/>
  <c r="X33" i="52"/>
  <c r="Z33" i="52"/>
  <c r="AE33" i="52"/>
  <c r="AH33" i="52"/>
  <c r="AK33" i="52"/>
  <c r="X34" i="52"/>
  <c r="Z34" i="52"/>
  <c r="AE34" i="52"/>
  <c r="AH34" i="52"/>
  <c r="AK34" i="52"/>
  <c r="X35" i="52"/>
  <c r="Z35" i="52"/>
  <c r="AE35" i="52"/>
  <c r="AH35" i="52"/>
  <c r="AK35" i="52"/>
  <c r="X36" i="52"/>
  <c r="Z36" i="52"/>
  <c r="AE36" i="52"/>
  <c r="AH36" i="52"/>
  <c r="AK36" i="52"/>
  <c r="X37" i="52"/>
  <c r="Z37" i="52"/>
  <c r="AE37" i="52"/>
  <c r="AH37" i="52"/>
  <c r="AK37" i="52"/>
  <c r="X38" i="52"/>
  <c r="Z38" i="52"/>
  <c r="AE38" i="52"/>
  <c r="AH38" i="52"/>
  <c r="AK38" i="52"/>
  <c r="X39" i="52"/>
  <c r="Z39" i="52"/>
  <c r="AE39" i="52"/>
  <c r="AH39" i="52"/>
  <c r="AK39" i="52"/>
  <c r="X40" i="52"/>
  <c r="Z40" i="52"/>
  <c r="AE40" i="52"/>
  <c r="AH40" i="52"/>
  <c r="AK40" i="52"/>
  <c r="X41" i="52"/>
  <c r="Z41" i="52"/>
  <c r="AE41" i="52"/>
  <c r="AH41" i="52"/>
  <c r="AK41" i="52"/>
  <c r="X42" i="52"/>
  <c r="Z42" i="52"/>
  <c r="AE42" i="52"/>
  <c r="AH42" i="52"/>
  <c r="AK42" i="52"/>
  <c r="X43" i="52"/>
  <c r="Z43" i="52"/>
  <c r="AE43" i="52"/>
  <c r="AH43" i="52"/>
  <c r="AK43" i="52"/>
  <c r="X44" i="52"/>
  <c r="Z44" i="52"/>
  <c r="AE44" i="52"/>
  <c r="AH44" i="52"/>
  <c r="AK44" i="52"/>
  <c r="AQ20" i="45"/>
  <c r="AS20" i="45" s="1"/>
  <c r="AR20" i="45"/>
  <c r="AQ21" i="45"/>
  <c r="AS21" i="45" s="1"/>
  <c r="AR21" i="45"/>
  <c r="AQ22" i="45"/>
  <c r="AR22" i="45"/>
  <c r="AQ23" i="45"/>
  <c r="AS23" i="45" s="1"/>
  <c r="AR23" i="45"/>
  <c r="AQ24" i="45"/>
  <c r="AS24" i="45" s="1"/>
  <c r="AR24" i="45"/>
  <c r="AQ25" i="45"/>
  <c r="AS25" i="45" s="1"/>
  <c r="AR25" i="45"/>
  <c r="AQ26" i="45"/>
  <c r="AR26" i="45"/>
  <c r="AQ27" i="45"/>
  <c r="AS27" i="45" s="1"/>
  <c r="AR27" i="45"/>
  <c r="AQ28" i="45"/>
  <c r="AR28" i="45"/>
  <c r="AQ29" i="45"/>
  <c r="AS29" i="45" s="1"/>
  <c r="AR29" i="45"/>
  <c r="AQ30" i="45"/>
  <c r="AR30" i="45"/>
  <c r="AQ31" i="45"/>
  <c r="AR31" i="45"/>
  <c r="AQ32" i="45"/>
  <c r="AR32" i="45"/>
  <c r="AQ33" i="45"/>
  <c r="AS33" i="45" s="1"/>
  <c r="AR33" i="45"/>
  <c r="AQ34" i="45"/>
  <c r="AR34" i="45"/>
  <c r="AQ35" i="45"/>
  <c r="AS35" i="45" s="1"/>
  <c r="AR35" i="45"/>
  <c r="AQ36" i="45"/>
  <c r="AR36" i="45"/>
  <c r="AQ37" i="45"/>
  <c r="AS37" i="45" s="1"/>
  <c r="AR37" i="45"/>
  <c r="AQ38" i="45"/>
  <c r="AS38" i="45" s="1"/>
  <c r="AR38" i="45"/>
  <c r="AQ39" i="45"/>
  <c r="AS39" i="45" s="1"/>
  <c r="AR39" i="45"/>
  <c r="AQ40" i="45"/>
  <c r="AS40" i="45" s="1"/>
  <c r="AR40" i="45"/>
  <c r="AQ41" i="45"/>
  <c r="AS41" i="45" s="1"/>
  <c r="AR41" i="45"/>
  <c r="AQ42" i="45"/>
  <c r="AS42" i="45" s="1"/>
  <c r="AR42" i="45"/>
  <c r="AQ43" i="45"/>
  <c r="AS43" i="45" s="1"/>
  <c r="AR43" i="45"/>
  <c r="BX5" i="1"/>
  <c r="C6" i="41" s="1"/>
  <c r="BY5" i="1"/>
  <c r="D6" i="41" s="1"/>
  <c r="BZ5" i="1"/>
  <c r="AA8" i="41" s="1"/>
  <c r="CA5" i="1"/>
  <c r="CC5" i="1"/>
  <c r="O15" i="41" s="1"/>
  <c r="CD5" i="1"/>
  <c r="P15" i="41" s="1"/>
  <c r="CG5" i="1"/>
  <c r="CH5" i="1"/>
  <c r="G5" i="41" s="1"/>
  <c r="CI5" i="1"/>
  <c r="H5" i="41" s="1"/>
  <c r="CJ5" i="1"/>
  <c r="CK5" i="1"/>
  <c r="AF6" i="41" s="1"/>
  <c r="CN5" i="1"/>
  <c r="CP5" i="1"/>
  <c r="CQ5" i="1"/>
  <c r="K10" i="41" s="1"/>
  <c r="CR5" i="1"/>
  <c r="L10" i="41" s="1"/>
  <c r="CS5" i="1"/>
  <c r="CT5" i="1"/>
  <c r="AJ9" i="41" s="1"/>
  <c r="CW5" i="1"/>
  <c r="CY5" i="1"/>
  <c r="DB5" i="1"/>
  <c r="DD5" i="1"/>
  <c r="BX6" i="1"/>
  <c r="C12" i="41" s="1"/>
  <c r="BY6" i="1"/>
  <c r="D12" i="41" s="1"/>
  <c r="BZ6" i="1"/>
  <c r="CA6" i="1"/>
  <c r="AB24" i="41" s="1"/>
  <c r="CD6" i="1"/>
  <c r="P10" i="41" s="1"/>
  <c r="CG6" i="1"/>
  <c r="CH6" i="1"/>
  <c r="G6" i="41" s="1"/>
  <c r="I6" i="41" s="1"/>
  <c r="CI6" i="1"/>
  <c r="H6" i="41" s="1"/>
  <c r="CJ6" i="1"/>
  <c r="AE19" i="41" s="1"/>
  <c r="CK6" i="1"/>
  <c r="AF19" i="41" s="1"/>
  <c r="CL6" i="1"/>
  <c r="AG19" i="41" s="1"/>
  <c r="CN6" i="1"/>
  <c r="T5" i="41" s="1"/>
  <c r="CP6" i="1"/>
  <c r="CQ6" i="1"/>
  <c r="K15" i="41" s="1"/>
  <c r="M15" i="41" s="1"/>
  <c r="CR6" i="1"/>
  <c r="L15" i="41" s="1"/>
  <c r="CS6" i="1"/>
  <c r="AI21" i="41" s="1"/>
  <c r="CT6" i="1"/>
  <c r="AJ21" i="41" s="1"/>
  <c r="CU6" i="1"/>
  <c r="AK21" i="41" s="1"/>
  <c r="CW6" i="1"/>
  <c r="X18" i="41" s="1"/>
  <c r="CY6" i="1"/>
  <c r="DB6" i="1"/>
  <c r="DD6" i="1"/>
  <c r="BX7" i="1"/>
  <c r="C13" i="41" s="1"/>
  <c r="BY7" i="1"/>
  <c r="D13" i="41" s="1"/>
  <c r="BZ7" i="1"/>
  <c r="AA13" i="41" s="1"/>
  <c r="CA7" i="1"/>
  <c r="AB13" i="41" s="1"/>
  <c r="CD7" i="1"/>
  <c r="CG7" i="1"/>
  <c r="CH7" i="1"/>
  <c r="G23" i="41" s="1"/>
  <c r="CI7" i="1"/>
  <c r="H23" i="41" s="1"/>
  <c r="CJ7" i="1"/>
  <c r="CK7" i="1"/>
  <c r="AF11" i="41" s="1"/>
  <c r="CN7" i="1"/>
  <c r="CP7" i="1"/>
  <c r="CQ7" i="1"/>
  <c r="K12" i="41" s="1"/>
  <c r="CR7" i="1"/>
  <c r="L12" i="41" s="1"/>
  <c r="CS7" i="1"/>
  <c r="CT7" i="1"/>
  <c r="AJ14" i="41" s="1"/>
  <c r="CW7" i="1"/>
  <c r="CY7" i="1"/>
  <c r="DB7" i="1"/>
  <c r="DD7" i="1"/>
  <c r="BX8" i="1"/>
  <c r="C29" i="41" s="1"/>
  <c r="BY8" i="1"/>
  <c r="D29" i="41" s="1"/>
  <c r="BZ8" i="1"/>
  <c r="CA8" i="1"/>
  <c r="AB25" i="41" s="1"/>
  <c r="CC8" i="1"/>
  <c r="O24" i="41" s="1"/>
  <c r="CD8" i="1"/>
  <c r="P24" i="41" s="1"/>
  <c r="CG8" i="1"/>
  <c r="CH8" i="1"/>
  <c r="G35" i="41" s="1"/>
  <c r="CI8" i="1"/>
  <c r="H35" i="41" s="1"/>
  <c r="CJ8" i="1"/>
  <c r="AE20" i="41" s="1"/>
  <c r="CK8" i="1"/>
  <c r="AF20" i="41" s="1"/>
  <c r="CM8" i="1"/>
  <c r="S20" i="41" s="1"/>
  <c r="CN8" i="1"/>
  <c r="T20" i="41" s="1"/>
  <c r="CP8" i="1"/>
  <c r="CQ8" i="1"/>
  <c r="K26" i="41" s="1"/>
  <c r="CR8" i="1"/>
  <c r="L26" i="41" s="1"/>
  <c r="CS8" i="1"/>
  <c r="AI22" i="41" s="1"/>
  <c r="CT8" i="1"/>
  <c r="AJ22" i="41" s="1"/>
  <c r="CV8" i="1"/>
  <c r="W20" i="41" s="1"/>
  <c r="CW8" i="1"/>
  <c r="X20" i="41" s="1"/>
  <c r="CY8" i="1"/>
  <c r="DB8" i="1"/>
  <c r="DD8" i="1"/>
  <c r="BX9" i="1"/>
  <c r="C38" i="41" s="1"/>
  <c r="BY9" i="1"/>
  <c r="D38" i="41" s="1"/>
  <c r="BZ9" i="1"/>
  <c r="AA26" i="41" s="1"/>
  <c r="CA9" i="1"/>
  <c r="CD9" i="1"/>
  <c r="CG9" i="1"/>
  <c r="CH9" i="1"/>
  <c r="G36" i="41" s="1"/>
  <c r="CI9" i="1"/>
  <c r="H36" i="41" s="1"/>
  <c r="CJ9" i="1"/>
  <c r="CK9" i="1"/>
  <c r="AF21" i="41" s="1"/>
  <c r="CN9" i="1"/>
  <c r="CP9" i="1"/>
  <c r="CQ9" i="1"/>
  <c r="K30" i="41" s="1"/>
  <c r="CR9" i="1"/>
  <c r="L30" i="41" s="1"/>
  <c r="CS9" i="1"/>
  <c r="CT9" i="1"/>
  <c r="AJ23" i="41" s="1"/>
  <c r="CW9" i="1"/>
  <c r="CY9" i="1"/>
  <c r="DB9" i="1"/>
  <c r="DD9" i="1"/>
  <c r="BX10" i="1"/>
  <c r="C22" i="41" s="1"/>
  <c r="BY10" i="1"/>
  <c r="D22" i="41" s="1"/>
  <c r="BZ10" i="1"/>
  <c r="CA10" i="1"/>
  <c r="AB27" i="41" s="1"/>
  <c r="CC10" i="1"/>
  <c r="O16" i="41" s="1"/>
  <c r="CD10" i="1"/>
  <c r="P16" i="41" s="1"/>
  <c r="CG10" i="1"/>
  <c r="CH10" i="1"/>
  <c r="G19" i="41" s="1"/>
  <c r="CI10" i="1"/>
  <c r="H19" i="41" s="1"/>
  <c r="CJ10" i="1"/>
  <c r="AE22" i="41" s="1"/>
  <c r="CK10" i="1"/>
  <c r="AF22" i="41" s="1"/>
  <c r="CM10" i="1"/>
  <c r="S11" i="41" s="1"/>
  <c r="CN10" i="1"/>
  <c r="T11" i="41" s="1"/>
  <c r="CP10" i="1"/>
  <c r="CQ10" i="1"/>
  <c r="K21" i="41" s="1"/>
  <c r="CR10" i="1"/>
  <c r="L21" i="41" s="1"/>
  <c r="CS10" i="1"/>
  <c r="AI24" i="41" s="1"/>
  <c r="CT10" i="1"/>
  <c r="AJ24" i="41" s="1"/>
  <c r="CV10" i="1"/>
  <c r="W22" i="41" s="1"/>
  <c r="CW10" i="1"/>
  <c r="X22" i="41" s="1"/>
  <c r="CY10" i="1"/>
  <c r="DB10" i="1"/>
  <c r="DD10" i="1"/>
  <c r="BX11" i="1"/>
  <c r="C8" i="41" s="1"/>
  <c r="BY11" i="1"/>
  <c r="D8" i="41" s="1"/>
  <c r="BZ11" i="1"/>
  <c r="AA5" i="41" s="1"/>
  <c r="CA11" i="1"/>
  <c r="CD11" i="1"/>
  <c r="CG11" i="1"/>
  <c r="CH11" i="1"/>
  <c r="G7" i="41" s="1"/>
  <c r="I7" i="41" s="1"/>
  <c r="CI11" i="1"/>
  <c r="H7" i="41" s="1"/>
  <c r="CJ11" i="1"/>
  <c r="CK11" i="1"/>
  <c r="AF5" i="41" s="1"/>
  <c r="CN11" i="1"/>
  <c r="CP11" i="1"/>
  <c r="CQ11" i="1"/>
  <c r="K11" i="41" s="1"/>
  <c r="M11" i="41" s="1"/>
  <c r="CR11" i="1"/>
  <c r="L11" i="41" s="1"/>
  <c r="CS11" i="1"/>
  <c r="AI7" i="41" s="1"/>
  <c r="CT11" i="1"/>
  <c r="AJ7" i="41" s="1"/>
  <c r="CW11" i="1"/>
  <c r="CY11" i="1"/>
  <c r="DB11" i="1"/>
  <c r="DD11" i="1"/>
  <c r="BX12" i="1"/>
  <c r="C25" i="41" s="1"/>
  <c r="BY12" i="1"/>
  <c r="D25" i="41" s="1"/>
  <c r="BZ12" i="1"/>
  <c r="CA12" i="1"/>
  <c r="AB19" i="41" s="1"/>
  <c r="CD12" i="1"/>
  <c r="P26" i="41" s="1"/>
  <c r="CG12" i="1"/>
  <c r="CH12" i="1"/>
  <c r="G22" i="41" s="1"/>
  <c r="I22" i="41" s="1"/>
  <c r="CI12" i="1"/>
  <c r="H22" i="41" s="1"/>
  <c r="CJ12" i="1"/>
  <c r="AE23" i="41" s="1"/>
  <c r="CK12" i="1"/>
  <c r="AF23" i="41" s="1"/>
  <c r="CL12" i="1"/>
  <c r="AG23" i="41" s="1"/>
  <c r="CN12" i="1"/>
  <c r="T22" i="41" s="1"/>
  <c r="CP12" i="1"/>
  <c r="CQ12" i="1"/>
  <c r="K23" i="41" s="1"/>
  <c r="M23" i="41" s="1"/>
  <c r="CR12" i="1"/>
  <c r="L23" i="41" s="1"/>
  <c r="CS12" i="1"/>
  <c r="AI15" i="41" s="1"/>
  <c r="CT12" i="1"/>
  <c r="AJ15" i="41" s="1"/>
  <c r="CU12" i="1"/>
  <c r="AK15" i="41" s="1"/>
  <c r="CW12" i="1"/>
  <c r="X23" i="41" s="1"/>
  <c r="CY12" i="1"/>
  <c r="DB12" i="1"/>
  <c r="DD12" i="1"/>
  <c r="BX13" i="1"/>
  <c r="C33" i="41" s="1"/>
  <c r="BY13" i="1"/>
  <c r="D33" i="41" s="1"/>
  <c r="BZ13" i="1"/>
  <c r="AA28" i="41" s="1"/>
  <c r="CA13" i="1"/>
  <c r="CD13" i="1"/>
  <c r="CG13" i="1"/>
  <c r="CH13" i="1"/>
  <c r="G25" i="41" s="1"/>
  <c r="CI13" i="1"/>
  <c r="H25" i="41" s="1"/>
  <c r="CJ13" i="1"/>
  <c r="CK13" i="1"/>
  <c r="AF24" i="41" s="1"/>
  <c r="CN13" i="1"/>
  <c r="CP13" i="1"/>
  <c r="CQ13" i="1"/>
  <c r="K31" i="41" s="1"/>
  <c r="CR13" i="1"/>
  <c r="L31" i="41" s="1"/>
  <c r="CS13" i="1"/>
  <c r="CT13" i="1"/>
  <c r="AJ25" i="41" s="1"/>
  <c r="CW13" i="1"/>
  <c r="CY13" i="1"/>
  <c r="DB13" i="1"/>
  <c r="DD13" i="1"/>
  <c r="BX14" i="1"/>
  <c r="C28" i="41" s="1"/>
  <c r="BY14" i="1"/>
  <c r="D28" i="41" s="1"/>
  <c r="BZ14" i="1"/>
  <c r="CA14" i="1"/>
  <c r="AB29" i="41" s="1"/>
  <c r="CD14" i="1"/>
  <c r="P28" i="41" s="1"/>
  <c r="CG14" i="1"/>
  <c r="CH14" i="1"/>
  <c r="G29" i="41" s="1"/>
  <c r="CI14" i="1"/>
  <c r="H29" i="41" s="1"/>
  <c r="CJ14" i="1"/>
  <c r="AE25" i="41" s="1"/>
  <c r="CK14" i="1"/>
  <c r="AF25" i="41" s="1"/>
  <c r="CN14" i="1"/>
  <c r="T24" i="41" s="1"/>
  <c r="CP14" i="1"/>
  <c r="CQ14" i="1"/>
  <c r="K32" i="41" s="1"/>
  <c r="CR14" i="1"/>
  <c r="L32" i="41" s="1"/>
  <c r="CS14" i="1"/>
  <c r="AI26" i="41" s="1"/>
  <c r="CT14" i="1"/>
  <c r="AJ26" i="41" s="1"/>
  <c r="CW14" i="1"/>
  <c r="X25" i="41" s="1"/>
  <c r="CY14" i="1"/>
  <c r="DB14" i="1"/>
  <c r="DD14" i="1"/>
  <c r="BX15" i="1"/>
  <c r="C27" i="41" s="1"/>
  <c r="BY15" i="1"/>
  <c r="D27" i="41" s="1"/>
  <c r="BZ15" i="1"/>
  <c r="AA20" i="41" s="1"/>
  <c r="CA15" i="1"/>
  <c r="CD15" i="1"/>
  <c r="CG15" i="1"/>
  <c r="CH15" i="1"/>
  <c r="G31" i="41" s="1"/>
  <c r="CI15" i="1"/>
  <c r="H31" i="41" s="1"/>
  <c r="CJ15" i="1"/>
  <c r="CK15" i="1"/>
  <c r="AF26" i="41" s="1"/>
  <c r="CN15" i="1"/>
  <c r="CP15" i="1"/>
  <c r="CQ15" i="1"/>
  <c r="K24" i="41" s="1"/>
  <c r="CR15" i="1"/>
  <c r="L24" i="41" s="1"/>
  <c r="CS15" i="1"/>
  <c r="CT15" i="1"/>
  <c r="AJ16" i="41" s="1"/>
  <c r="CW15" i="1"/>
  <c r="CY15" i="1"/>
  <c r="DB15" i="1"/>
  <c r="DD15" i="1"/>
  <c r="BX16" i="1"/>
  <c r="C16" i="41" s="1"/>
  <c r="BY16" i="1"/>
  <c r="D16" i="41" s="1"/>
  <c r="BZ16" i="1"/>
  <c r="CA16" i="1"/>
  <c r="AB10" i="41" s="1"/>
  <c r="CD16" i="1"/>
  <c r="P7" i="41" s="1"/>
  <c r="CG16" i="1"/>
  <c r="CH16" i="1"/>
  <c r="G12" i="41" s="1"/>
  <c r="CI16" i="1"/>
  <c r="H12" i="41" s="1"/>
  <c r="CJ16" i="1"/>
  <c r="AE12" i="41" s="1"/>
  <c r="CK16" i="1"/>
  <c r="AF12" i="41" s="1"/>
  <c r="CL16" i="1"/>
  <c r="AG12" i="41" s="1"/>
  <c r="CN16" i="1"/>
  <c r="T12" i="41" s="1"/>
  <c r="CP16" i="1"/>
  <c r="CQ16" i="1"/>
  <c r="K16" i="41" s="1"/>
  <c r="CR16" i="1"/>
  <c r="L16" i="41" s="1"/>
  <c r="CS16" i="1"/>
  <c r="AI12" i="41" s="1"/>
  <c r="CT16" i="1"/>
  <c r="AJ12" i="41" s="1"/>
  <c r="CU16" i="1"/>
  <c r="AK12" i="41" s="1"/>
  <c r="CW16" i="1"/>
  <c r="X7" i="41" s="1"/>
  <c r="CY16" i="1"/>
  <c r="DB16" i="1"/>
  <c r="DD16" i="1"/>
  <c r="BX17" i="1"/>
  <c r="C26" i="41" s="1"/>
  <c r="BY17" i="1"/>
  <c r="D26" i="41" s="1"/>
  <c r="BZ17" i="1"/>
  <c r="AA16" i="41" s="1"/>
  <c r="CA17" i="1"/>
  <c r="CD17" i="1"/>
  <c r="CG17" i="1"/>
  <c r="CH17" i="1"/>
  <c r="G16" i="41" s="1"/>
  <c r="CI17" i="1"/>
  <c r="H16" i="41" s="1"/>
  <c r="CJ17" i="1"/>
  <c r="CK17" i="1"/>
  <c r="AF13" i="41" s="1"/>
  <c r="CN17" i="1"/>
  <c r="CP17" i="1"/>
  <c r="CQ17" i="1"/>
  <c r="K33" i="41" s="1"/>
  <c r="CR17" i="1"/>
  <c r="L33" i="41" s="1"/>
  <c r="CS17" i="1"/>
  <c r="CT17" i="1"/>
  <c r="AJ27" i="41" s="1"/>
  <c r="CW17" i="1"/>
  <c r="CY17" i="1"/>
  <c r="DB17" i="1"/>
  <c r="DD17" i="1"/>
  <c r="BX18" i="1"/>
  <c r="C34" i="41" s="1"/>
  <c r="BY18" i="1"/>
  <c r="D34" i="41" s="1"/>
  <c r="BZ18" i="1"/>
  <c r="CA18" i="1"/>
  <c r="AB30" i="41" s="1"/>
  <c r="CD18" i="1"/>
  <c r="P30" i="41" s="1"/>
  <c r="CG18" i="1"/>
  <c r="CH18" i="1"/>
  <c r="G26" i="41" s="1"/>
  <c r="CI18" i="1"/>
  <c r="H26" i="41" s="1"/>
  <c r="CJ18" i="1"/>
  <c r="AE27" i="41" s="1"/>
  <c r="CK18" i="1"/>
  <c r="AF27" i="41" s="1"/>
  <c r="CL18" i="1"/>
  <c r="AG27" i="41" s="1"/>
  <c r="CN18" i="1"/>
  <c r="T26" i="41" s="1"/>
  <c r="CP18" i="1"/>
  <c r="CQ18" i="1"/>
  <c r="K34" i="41" s="1"/>
  <c r="CR18" i="1"/>
  <c r="L34" i="41" s="1"/>
  <c r="CS18" i="1"/>
  <c r="AI28" i="41" s="1"/>
  <c r="CT18" i="1"/>
  <c r="AJ28" i="41" s="1"/>
  <c r="CU18" i="1"/>
  <c r="AK28" i="41" s="1"/>
  <c r="CW18" i="1"/>
  <c r="X28" i="41" s="1"/>
  <c r="CY18" i="1"/>
  <c r="DB18" i="1"/>
  <c r="DD18" i="1"/>
  <c r="BX19" i="1"/>
  <c r="C15" i="41" s="1"/>
  <c r="BY19" i="1"/>
  <c r="D15" i="41" s="1"/>
  <c r="BZ19" i="1"/>
  <c r="AA14" i="41" s="1"/>
  <c r="CA19" i="1"/>
  <c r="CD19" i="1"/>
  <c r="CG19" i="1"/>
  <c r="CH19" i="1"/>
  <c r="G28" i="41" s="1"/>
  <c r="CI19" i="1"/>
  <c r="H28" i="41" s="1"/>
  <c r="CJ19" i="1"/>
  <c r="CK19" i="1"/>
  <c r="AF28" i="41" s="1"/>
  <c r="CN19" i="1"/>
  <c r="CP19" i="1"/>
  <c r="CQ19" i="1"/>
  <c r="K17" i="41" s="1"/>
  <c r="CR19" i="1"/>
  <c r="L17" i="41" s="1"/>
  <c r="CS19" i="1"/>
  <c r="AI10" i="41" s="1"/>
  <c r="CT19" i="1"/>
  <c r="AJ10" i="41" s="1"/>
  <c r="CW19" i="1"/>
  <c r="CY19" i="1"/>
  <c r="DB19" i="1"/>
  <c r="DD19" i="1"/>
  <c r="BX20" i="1"/>
  <c r="C39" i="41" s="1"/>
  <c r="BY20" i="1"/>
  <c r="D39" i="41" s="1"/>
  <c r="BZ20" i="1"/>
  <c r="CA20" i="1"/>
  <c r="AB31" i="41" s="1"/>
  <c r="CC20" i="1"/>
  <c r="O32" i="41" s="1"/>
  <c r="CD20" i="1"/>
  <c r="P32" i="41" s="1"/>
  <c r="CG20" i="1"/>
  <c r="CH20" i="1"/>
  <c r="G37" i="41" s="1"/>
  <c r="CI20" i="1"/>
  <c r="H37" i="41" s="1"/>
  <c r="CJ20" i="1"/>
  <c r="AE29" i="41" s="1"/>
  <c r="CK20" i="1"/>
  <c r="AF29" i="41" s="1"/>
  <c r="CM20" i="1"/>
  <c r="S28" i="41" s="1"/>
  <c r="CN20" i="1"/>
  <c r="T28" i="41" s="1"/>
  <c r="CP20" i="1"/>
  <c r="CQ20" i="1"/>
  <c r="K35" i="41" s="1"/>
  <c r="CR20" i="1"/>
  <c r="L35" i="41" s="1"/>
  <c r="CS20" i="1"/>
  <c r="AI29" i="41" s="1"/>
  <c r="CT20" i="1"/>
  <c r="AJ29" i="41" s="1"/>
  <c r="CV20" i="1"/>
  <c r="W30" i="41" s="1"/>
  <c r="CW20" i="1"/>
  <c r="X30" i="41" s="1"/>
  <c r="CY20" i="1"/>
  <c r="DB20" i="1"/>
  <c r="DD20" i="1"/>
  <c r="BX21" i="1"/>
  <c r="C7" i="41" s="1"/>
  <c r="BY21" i="1"/>
  <c r="D7" i="41" s="1"/>
  <c r="BZ21" i="1"/>
  <c r="AA6" i="41" s="1"/>
  <c r="CA21" i="1"/>
  <c r="AB6" i="41" s="1"/>
  <c r="CD21" i="1"/>
  <c r="CG21" i="1"/>
  <c r="CH21" i="1"/>
  <c r="G10" i="41" s="1"/>
  <c r="CI21" i="1"/>
  <c r="H10" i="41" s="1"/>
  <c r="CJ21" i="1"/>
  <c r="CK21" i="1"/>
  <c r="AF9" i="41" s="1"/>
  <c r="CN21" i="1"/>
  <c r="CP21" i="1"/>
  <c r="CQ21" i="1"/>
  <c r="K5" i="41" s="1"/>
  <c r="M5" i="41" s="1"/>
  <c r="CR21" i="1"/>
  <c r="L5" i="41" s="1"/>
  <c r="CS21" i="1"/>
  <c r="CT21" i="1"/>
  <c r="AJ5" i="41" s="1"/>
  <c r="CW21" i="1"/>
  <c r="CY21" i="1"/>
  <c r="DB21" i="1"/>
  <c r="DD21" i="1"/>
  <c r="BX22" i="1"/>
  <c r="C5" i="41" s="1"/>
  <c r="BY22" i="1"/>
  <c r="D5" i="41" s="1"/>
  <c r="BZ22" i="1"/>
  <c r="CA22" i="1"/>
  <c r="AB32" i="41" s="1"/>
  <c r="CD22" i="1"/>
  <c r="P11" i="41" s="1"/>
  <c r="CG22" i="1"/>
  <c r="CH22" i="1"/>
  <c r="G8" i="41" s="1"/>
  <c r="CI22" i="1"/>
  <c r="H8" i="41" s="1"/>
  <c r="CJ22" i="1"/>
  <c r="AE30" i="41" s="1"/>
  <c r="CK22" i="1"/>
  <c r="AF30" i="41" s="1"/>
  <c r="CN22" i="1"/>
  <c r="T14" i="41" s="1"/>
  <c r="CP22" i="1"/>
  <c r="CQ22" i="1"/>
  <c r="K7" i="41" s="1"/>
  <c r="CR22" i="1"/>
  <c r="L7" i="41" s="1"/>
  <c r="CS22" i="1"/>
  <c r="AI30" i="41" s="1"/>
  <c r="CT22" i="1"/>
  <c r="AJ30" i="41" s="1"/>
  <c r="CW22" i="1"/>
  <c r="X10" i="41" s="1"/>
  <c r="CY22" i="1"/>
  <c r="DB22" i="1"/>
  <c r="DD22" i="1"/>
  <c r="BX23" i="1"/>
  <c r="C20" i="41" s="1"/>
  <c r="BY23" i="1"/>
  <c r="D20" i="41" s="1"/>
  <c r="BZ23" i="1"/>
  <c r="AA33" i="41" s="1"/>
  <c r="CA23" i="1"/>
  <c r="CD23" i="1"/>
  <c r="CG23" i="1"/>
  <c r="CH23" i="1"/>
  <c r="G24" i="41" s="1"/>
  <c r="I24" i="41" s="1"/>
  <c r="CI23" i="1"/>
  <c r="H24" i="41" s="1"/>
  <c r="CJ23" i="1"/>
  <c r="CK23" i="1"/>
  <c r="AF31" i="41" s="1"/>
  <c r="CN23" i="1"/>
  <c r="CP23" i="1"/>
  <c r="CQ23" i="1"/>
  <c r="K14" i="41" s="1"/>
  <c r="M14" i="41" s="1"/>
  <c r="CR23" i="1"/>
  <c r="L14" i="41" s="1"/>
  <c r="CS23" i="1"/>
  <c r="CT23" i="1"/>
  <c r="AJ31" i="41" s="1"/>
  <c r="CW23" i="1"/>
  <c r="CY23" i="1"/>
  <c r="DB23" i="1"/>
  <c r="DD23" i="1"/>
  <c r="BX24" i="1"/>
  <c r="C30" i="41" s="1"/>
  <c r="BY24" i="1"/>
  <c r="D30" i="41" s="1"/>
  <c r="BZ24" i="1"/>
  <c r="CA24" i="1"/>
  <c r="AB34" i="41" s="1"/>
  <c r="CD24" i="1"/>
  <c r="P34" i="41" s="1"/>
  <c r="CG24" i="1"/>
  <c r="CH24" i="1"/>
  <c r="G32" i="41" s="1"/>
  <c r="CI24" i="1"/>
  <c r="H32" i="41" s="1"/>
  <c r="CJ24" i="1"/>
  <c r="AE32" i="41" s="1"/>
  <c r="CK24" i="1"/>
  <c r="AF32" i="41" s="1"/>
  <c r="CN24" i="1"/>
  <c r="T30" i="41" s="1"/>
  <c r="CP24" i="1"/>
  <c r="CQ24" i="1"/>
  <c r="K27" i="41" s="1"/>
  <c r="CR24" i="1"/>
  <c r="L27" i="41" s="1"/>
  <c r="CS24" i="1"/>
  <c r="AI32" i="41" s="1"/>
  <c r="CT24" i="1"/>
  <c r="AJ32" i="41" s="1"/>
  <c r="CW24" i="1"/>
  <c r="X32" i="41" s="1"/>
  <c r="CY24" i="1"/>
  <c r="DB24" i="1"/>
  <c r="DD24" i="1"/>
  <c r="BX25" i="1"/>
  <c r="C19" i="41" s="1"/>
  <c r="BY25" i="1"/>
  <c r="D19" i="41" s="1"/>
  <c r="BZ25" i="1"/>
  <c r="AA21" i="41" s="1"/>
  <c r="CA25" i="1"/>
  <c r="CD25" i="1"/>
  <c r="CG25" i="1"/>
  <c r="CH25" i="1"/>
  <c r="G38" i="41" s="1"/>
  <c r="CI25" i="1"/>
  <c r="H38" i="41" s="1"/>
  <c r="CJ25" i="1"/>
  <c r="CK25" i="1"/>
  <c r="AF33" i="41" s="1"/>
  <c r="CN25" i="1"/>
  <c r="CP25" i="1"/>
  <c r="CQ25" i="1"/>
  <c r="K18" i="41" s="1"/>
  <c r="CR25" i="1"/>
  <c r="L18" i="41" s="1"/>
  <c r="CS25" i="1"/>
  <c r="CT25" i="1"/>
  <c r="AJ17" i="41" s="1"/>
  <c r="CW25" i="1"/>
  <c r="CY25" i="1"/>
  <c r="DB25" i="1"/>
  <c r="DD25" i="1"/>
  <c r="BX26" i="1"/>
  <c r="C40" i="41" s="1"/>
  <c r="BY26" i="1"/>
  <c r="D40" i="41" s="1"/>
  <c r="BZ26" i="1"/>
  <c r="CA26" i="1"/>
  <c r="AB35" i="41" s="1"/>
  <c r="CD26" i="1"/>
  <c r="P35" i="41" s="1"/>
  <c r="CG26" i="1"/>
  <c r="CH26" i="1"/>
  <c r="G39" i="41" s="1"/>
  <c r="CI26" i="1"/>
  <c r="H39" i="41" s="1"/>
  <c r="CJ26" i="1"/>
  <c r="AE34" i="41" s="1"/>
  <c r="CK26" i="1"/>
  <c r="AF34" i="41" s="1"/>
  <c r="CL26" i="1"/>
  <c r="AG34" i="41" s="1"/>
  <c r="CN26" i="1"/>
  <c r="T32" i="41" s="1"/>
  <c r="CP26" i="1"/>
  <c r="CQ26" i="1"/>
  <c r="K36" i="41" s="1"/>
  <c r="CR26" i="1"/>
  <c r="L36" i="41" s="1"/>
  <c r="CS26" i="1"/>
  <c r="AI33" i="41" s="1"/>
  <c r="CT26" i="1"/>
  <c r="AJ33" i="41" s="1"/>
  <c r="CU26" i="1"/>
  <c r="AK33" i="41" s="1"/>
  <c r="CW26" i="1"/>
  <c r="X33" i="41" s="1"/>
  <c r="CY26" i="1"/>
  <c r="DB26" i="1"/>
  <c r="DD26" i="1"/>
  <c r="BX27" i="1"/>
  <c r="C41" i="41" s="1"/>
  <c r="BY27" i="1"/>
  <c r="D41" i="41" s="1"/>
  <c r="BZ27" i="1"/>
  <c r="AA36" i="41" s="1"/>
  <c r="CA27" i="1"/>
  <c r="CD27" i="1"/>
  <c r="CG27" i="1"/>
  <c r="CH27" i="1"/>
  <c r="G40" i="41" s="1"/>
  <c r="CI27" i="1"/>
  <c r="H40" i="41" s="1"/>
  <c r="I40" i="41" s="1"/>
  <c r="CJ27" i="1"/>
  <c r="CK27" i="1"/>
  <c r="AF35" i="41" s="1"/>
  <c r="CN27" i="1"/>
  <c r="CP27" i="1"/>
  <c r="CQ27" i="1"/>
  <c r="K37" i="41" s="1"/>
  <c r="CR27" i="1"/>
  <c r="L37" i="41" s="1"/>
  <c r="CS27" i="1"/>
  <c r="CT27" i="1"/>
  <c r="AJ34" i="41" s="1"/>
  <c r="CW27" i="1"/>
  <c r="CY27" i="1"/>
  <c r="DB27" i="1"/>
  <c r="DD27" i="1"/>
  <c r="BX28" i="1"/>
  <c r="C21" i="41" s="1"/>
  <c r="BY28" i="1"/>
  <c r="D21" i="41" s="1"/>
  <c r="BZ28" i="1"/>
  <c r="CA28" i="1"/>
  <c r="AB17" i="41" s="1"/>
  <c r="CD28" i="1"/>
  <c r="P19" i="41" s="1"/>
  <c r="CG28" i="1"/>
  <c r="CH28" i="1"/>
  <c r="G11" i="41" s="1"/>
  <c r="CI28" i="1"/>
  <c r="H11" i="41" s="1"/>
  <c r="CJ28" i="1"/>
  <c r="AE14" i="41" s="1"/>
  <c r="CK28" i="1"/>
  <c r="AF14" i="41" s="1"/>
  <c r="CL28" i="1"/>
  <c r="AG14" i="41" s="1"/>
  <c r="CN28" i="1"/>
  <c r="T15" i="41" s="1"/>
  <c r="CP28" i="1"/>
  <c r="CQ28" i="1"/>
  <c r="K25" i="41" s="1"/>
  <c r="CR28" i="1"/>
  <c r="L25" i="41" s="1"/>
  <c r="CS28" i="1"/>
  <c r="AI35" i="41" s="1"/>
  <c r="CT28" i="1"/>
  <c r="AJ35" i="41" s="1"/>
  <c r="CU28" i="1"/>
  <c r="AK35" i="41" s="1"/>
  <c r="CW28" i="1"/>
  <c r="X35" i="41" s="1"/>
  <c r="CY28" i="1"/>
  <c r="DB28" i="1"/>
  <c r="DD28" i="1"/>
  <c r="BX29" i="1"/>
  <c r="C23" i="41" s="1"/>
  <c r="BY29" i="1"/>
  <c r="D23" i="41" s="1"/>
  <c r="BZ29" i="1"/>
  <c r="AA22" i="41" s="1"/>
  <c r="CA29" i="1"/>
  <c r="CD29" i="1"/>
  <c r="CG29" i="1"/>
  <c r="CH29" i="1"/>
  <c r="G14" i="41" s="1"/>
  <c r="CI29" i="1"/>
  <c r="H14" i="41" s="1"/>
  <c r="CJ29" i="1"/>
  <c r="CK29" i="1"/>
  <c r="AF16" i="41" s="1"/>
  <c r="CN29" i="1"/>
  <c r="CP29" i="1"/>
  <c r="CQ29" i="1"/>
  <c r="K38" i="41" s="1"/>
  <c r="CR29" i="1"/>
  <c r="L38" i="41" s="1"/>
  <c r="CS29" i="1"/>
  <c r="CT29" i="1"/>
  <c r="AJ36" i="41" s="1"/>
  <c r="CW29" i="1"/>
  <c r="CY29" i="1"/>
  <c r="DB29" i="1"/>
  <c r="DD29" i="1"/>
  <c r="BX30" i="1"/>
  <c r="C31" i="41" s="1"/>
  <c r="BY30" i="1"/>
  <c r="D31" i="41" s="1"/>
  <c r="BZ30" i="1"/>
  <c r="CA30" i="1"/>
  <c r="AB37" i="41" s="1"/>
  <c r="CD30" i="1"/>
  <c r="P37" i="41" s="1"/>
  <c r="CG30" i="1"/>
  <c r="CH30" i="1"/>
  <c r="G33" i="41" s="1"/>
  <c r="I33" i="41" s="1"/>
  <c r="CI30" i="1"/>
  <c r="H33" i="41" s="1"/>
  <c r="CJ30" i="1"/>
  <c r="AE36" i="41" s="1"/>
  <c r="CK30" i="1"/>
  <c r="AF36" i="41" s="1"/>
  <c r="CL30" i="1"/>
  <c r="AG36" i="41" s="1"/>
  <c r="CN30" i="1"/>
  <c r="T34" i="41" s="1"/>
  <c r="CP30" i="1"/>
  <c r="CQ30" i="1"/>
  <c r="K28" i="41" s="1"/>
  <c r="M28" i="41" s="1"/>
  <c r="CR30" i="1"/>
  <c r="L28" i="41" s="1"/>
  <c r="CS30" i="1"/>
  <c r="AI37" i="41" s="1"/>
  <c r="CT30" i="1"/>
  <c r="AJ37" i="41" s="1"/>
  <c r="CU30" i="1"/>
  <c r="AK37" i="41" s="1"/>
  <c r="CW30" i="1"/>
  <c r="X37" i="41" s="1"/>
  <c r="CY30" i="1"/>
  <c r="DB30" i="1"/>
  <c r="DD30" i="1"/>
  <c r="BX31" i="1"/>
  <c r="C18" i="41" s="1"/>
  <c r="BY31" i="1"/>
  <c r="D18" i="41" s="1"/>
  <c r="BZ31" i="1"/>
  <c r="AA15" i="41" s="1"/>
  <c r="CA31" i="1"/>
  <c r="CD31" i="1"/>
  <c r="CG31" i="1"/>
  <c r="CH31" i="1"/>
  <c r="G18" i="41" s="1"/>
  <c r="CI31" i="1"/>
  <c r="H18" i="41" s="1"/>
  <c r="I18" i="41" s="1"/>
  <c r="CJ31" i="1"/>
  <c r="CK31" i="1"/>
  <c r="AF15" i="41" s="1"/>
  <c r="CN31" i="1"/>
  <c r="CP31" i="1"/>
  <c r="CQ31" i="1"/>
  <c r="K22" i="41" s="1"/>
  <c r="CR31" i="1"/>
  <c r="L22" i="41" s="1"/>
  <c r="CS31" i="1"/>
  <c r="CT31" i="1"/>
  <c r="AJ18" i="41" s="1"/>
  <c r="CW31" i="1"/>
  <c r="CY31" i="1"/>
  <c r="DB31" i="1"/>
  <c r="DD31" i="1"/>
  <c r="BX32" i="1"/>
  <c r="C36" i="41" s="1"/>
  <c r="BY32" i="1"/>
  <c r="D36" i="41" s="1"/>
  <c r="BZ32" i="1"/>
  <c r="CA32" i="1"/>
  <c r="AB38" i="41" s="1"/>
  <c r="CD32" i="1"/>
  <c r="CG32" i="1"/>
  <c r="CH32" i="1"/>
  <c r="G34" i="41" s="1"/>
  <c r="CI32" i="1"/>
  <c r="H34" i="41" s="1"/>
  <c r="CJ32" i="1"/>
  <c r="AE37" i="41" s="1"/>
  <c r="CK32" i="1"/>
  <c r="AF37" i="41" s="1"/>
  <c r="CM32" i="1"/>
  <c r="S35" i="41" s="1"/>
  <c r="CN32" i="1"/>
  <c r="T35" i="41" s="1"/>
  <c r="CP32" i="1"/>
  <c r="CQ32" i="1"/>
  <c r="K39" i="41" s="1"/>
  <c r="CR32" i="1"/>
  <c r="L39" i="41" s="1"/>
  <c r="CS32" i="1"/>
  <c r="AI38" i="41" s="1"/>
  <c r="CT32" i="1"/>
  <c r="AJ38" i="41" s="1"/>
  <c r="CV32" i="1"/>
  <c r="W38" i="41" s="1"/>
  <c r="CW32" i="1"/>
  <c r="X38" i="41" s="1"/>
  <c r="CY32" i="1"/>
  <c r="DB32" i="1"/>
  <c r="DD32" i="1"/>
  <c r="BX33" i="1"/>
  <c r="C37" i="41" s="1"/>
  <c r="BY33" i="1"/>
  <c r="D37" i="41" s="1"/>
  <c r="BZ33" i="1"/>
  <c r="AA39" i="41" s="1"/>
  <c r="CA33" i="1"/>
  <c r="CD33" i="1"/>
  <c r="CG33" i="1"/>
  <c r="CH33" i="1"/>
  <c r="G41" i="41" s="1"/>
  <c r="CI33" i="1"/>
  <c r="H41" i="41" s="1"/>
  <c r="CJ33" i="1"/>
  <c r="AE38" i="41" s="1"/>
  <c r="CK33" i="1"/>
  <c r="AF38" i="41" s="1"/>
  <c r="CN33" i="1"/>
  <c r="CP33" i="1"/>
  <c r="CQ33" i="1"/>
  <c r="K29" i="41" s="1"/>
  <c r="M29" i="41" s="1"/>
  <c r="CR33" i="1"/>
  <c r="L29" i="41" s="1"/>
  <c r="CS33" i="1"/>
  <c r="AI39" i="41" s="1"/>
  <c r="CT33" i="1"/>
  <c r="AJ39" i="41" s="1"/>
  <c r="CW33" i="1"/>
  <c r="CY33" i="1"/>
  <c r="DB33" i="1"/>
  <c r="DD33" i="1"/>
  <c r="BX34" i="1"/>
  <c r="C32" i="41" s="1"/>
  <c r="BY34" i="1"/>
  <c r="D32" i="41" s="1"/>
  <c r="BZ34" i="1"/>
  <c r="CA34" i="1"/>
  <c r="AB40" i="41" s="1"/>
  <c r="CD34" i="1"/>
  <c r="CG34" i="1"/>
  <c r="CH34" i="1"/>
  <c r="G30" i="41" s="1"/>
  <c r="CI34" i="1"/>
  <c r="H30" i="41" s="1"/>
  <c r="CJ34" i="1"/>
  <c r="AE39" i="41" s="1"/>
  <c r="CK34" i="1"/>
  <c r="AF39" i="41" s="1"/>
  <c r="CL34" i="1"/>
  <c r="AG39" i="41" s="1"/>
  <c r="CN34" i="1"/>
  <c r="CP34" i="1"/>
  <c r="CQ34" i="1"/>
  <c r="K40" i="41" s="1"/>
  <c r="M40" i="41" s="1"/>
  <c r="CR34" i="1"/>
  <c r="L40" i="41" s="1"/>
  <c r="CS34" i="1"/>
  <c r="AI40" i="41" s="1"/>
  <c r="CT34" i="1"/>
  <c r="AJ40" i="41" s="1"/>
  <c r="CW34" i="1"/>
  <c r="CY34" i="1"/>
  <c r="DB34" i="1"/>
  <c r="DD34" i="1"/>
  <c r="BX35" i="1"/>
  <c r="C9" i="41" s="1"/>
  <c r="BY35" i="1"/>
  <c r="D9" i="41" s="1"/>
  <c r="BZ35" i="1"/>
  <c r="AA7" i="41" s="1"/>
  <c r="CA35" i="1"/>
  <c r="AB7" i="41" s="1"/>
  <c r="CD35" i="1"/>
  <c r="CG35" i="1"/>
  <c r="F13" i="41" s="1"/>
  <c r="CH35" i="1"/>
  <c r="G13" i="41" s="1"/>
  <c r="I13" i="41" s="1"/>
  <c r="CI35" i="1"/>
  <c r="H13" i="41" s="1"/>
  <c r="CJ35" i="1"/>
  <c r="AE7" i="41" s="1"/>
  <c r="CK35" i="1"/>
  <c r="AF7" i="41" s="1"/>
  <c r="CN35" i="1"/>
  <c r="CP35" i="1"/>
  <c r="AN11" i="41" s="1"/>
  <c r="CQ35" i="1"/>
  <c r="K9" i="41" s="1"/>
  <c r="M9" i="41" s="1"/>
  <c r="CR35" i="1"/>
  <c r="L9" i="41" s="1"/>
  <c r="CS35" i="1"/>
  <c r="AI6" i="41" s="1"/>
  <c r="CT35" i="1"/>
  <c r="AJ6" i="41" s="1"/>
  <c r="CV35" i="1"/>
  <c r="W6" i="41" s="1"/>
  <c r="CW35" i="1"/>
  <c r="X6" i="41" s="1"/>
  <c r="CY35" i="1"/>
  <c r="DB35" i="1"/>
  <c r="DD35" i="1"/>
  <c r="BX36" i="1"/>
  <c r="C11" i="41" s="1"/>
  <c r="BY36" i="1"/>
  <c r="D11" i="41" s="1"/>
  <c r="BZ36" i="1"/>
  <c r="CA36" i="1"/>
  <c r="AB9" i="41" s="1"/>
  <c r="CC36" i="1"/>
  <c r="O20" i="41" s="1"/>
  <c r="CD36" i="1"/>
  <c r="P20" i="41" s="1"/>
  <c r="CG36" i="1"/>
  <c r="CH36" i="1"/>
  <c r="G17" i="41" s="1"/>
  <c r="CI36" i="1"/>
  <c r="H17" i="41" s="1"/>
  <c r="CJ36" i="1"/>
  <c r="AE8" i="41" s="1"/>
  <c r="CK36" i="1"/>
  <c r="CM36" i="1"/>
  <c r="S38" i="41" s="1"/>
  <c r="CN36" i="1"/>
  <c r="T38" i="41" s="1"/>
  <c r="CP36" i="1"/>
  <c r="CQ36" i="1"/>
  <c r="K6" i="41" s="1"/>
  <c r="CR36" i="1"/>
  <c r="L6" i="41" s="1"/>
  <c r="CS36" i="1"/>
  <c r="AI8" i="41" s="1"/>
  <c r="CT36" i="1"/>
  <c r="AJ8" i="41" s="1"/>
  <c r="CW36" i="1"/>
  <c r="CY36" i="1"/>
  <c r="DB36" i="1"/>
  <c r="DD36" i="1"/>
  <c r="BX37" i="1"/>
  <c r="C17" i="41" s="1"/>
  <c r="BY37" i="1"/>
  <c r="D17" i="41" s="1"/>
  <c r="BZ37" i="1"/>
  <c r="CB37" i="1" s="1"/>
  <c r="AC11" i="41" s="1"/>
  <c r="CA37" i="1"/>
  <c r="AB11" i="41" s="1"/>
  <c r="CD37" i="1"/>
  <c r="CG37" i="1"/>
  <c r="F20" i="41" s="1"/>
  <c r="CH37" i="1"/>
  <c r="G20" i="41" s="1"/>
  <c r="CI37" i="1"/>
  <c r="H20" i="41" s="1"/>
  <c r="CJ37" i="1"/>
  <c r="AE17" i="41" s="1"/>
  <c r="CK37" i="1"/>
  <c r="AF17" i="41" s="1"/>
  <c r="CM37" i="1"/>
  <c r="S39" i="41" s="1"/>
  <c r="CN37" i="1"/>
  <c r="T39" i="41" s="1"/>
  <c r="CP37" i="1"/>
  <c r="CQ37" i="1"/>
  <c r="K13" i="41" s="1"/>
  <c r="CR37" i="1"/>
  <c r="L13" i="41" s="1"/>
  <c r="CS37" i="1"/>
  <c r="AI11" i="41" s="1"/>
  <c r="CT37" i="1"/>
  <c r="AJ11" i="41" s="1"/>
  <c r="CW37" i="1"/>
  <c r="CV37" i="1" s="1"/>
  <c r="W14" i="41" s="1"/>
  <c r="CY37" i="1"/>
  <c r="DB37" i="1"/>
  <c r="DD37" i="1"/>
  <c r="BX38" i="1"/>
  <c r="C24" i="41" s="1"/>
  <c r="BY38" i="1"/>
  <c r="D24" i="41" s="1"/>
  <c r="BZ38" i="1"/>
  <c r="CA38" i="1"/>
  <c r="AB23" i="41" s="1"/>
  <c r="CD38" i="1"/>
  <c r="CG38" i="1"/>
  <c r="R40" i="41" s="1"/>
  <c r="CH38" i="1"/>
  <c r="G21" i="41" s="1"/>
  <c r="CI38" i="1"/>
  <c r="H21" i="41" s="1"/>
  <c r="CJ38" i="1"/>
  <c r="AE40" i="41" s="1"/>
  <c r="CK38" i="1"/>
  <c r="AF40" i="41" s="1"/>
  <c r="CL38" i="1"/>
  <c r="AG40" i="41" s="1"/>
  <c r="CN38" i="1"/>
  <c r="CP38" i="1"/>
  <c r="AN21" i="41" s="1"/>
  <c r="CQ38" i="1"/>
  <c r="K20" i="41" s="1"/>
  <c r="M20" i="41" s="1"/>
  <c r="CR38" i="1"/>
  <c r="L20" i="41" s="1"/>
  <c r="CS38" i="1"/>
  <c r="AI19" i="41" s="1"/>
  <c r="CT38" i="1"/>
  <c r="AJ19" i="41" s="1"/>
  <c r="CU38" i="1"/>
  <c r="AK19" i="41" s="1"/>
  <c r="CW38" i="1"/>
  <c r="CY38" i="1"/>
  <c r="DB38" i="1"/>
  <c r="DD38" i="1"/>
  <c r="BX39" i="1"/>
  <c r="C10" i="41" s="1"/>
  <c r="E10" i="41" s="1"/>
  <c r="BY39" i="1"/>
  <c r="D10" i="41" s="1"/>
  <c r="BZ39" i="1"/>
  <c r="AA18" i="41" s="1"/>
  <c r="CA39" i="1"/>
  <c r="CD39" i="1"/>
  <c r="CG39" i="1"/>
  <c r="R18" i="41" s="1"/>
  <c r="CH39" i="1"/>
  <c r="G15" i="41" s="1"/>
  <c r="CI39" i="1"/>
  <c r="H15" i="41" s="1"/>
  <c r="CJ39" i="1"/>
  <c r="AE18" i="41" s="1"/>
  <c r="CK39" i="1"/>
  <c r="AF18" i="41" s="1"/>
  <c r="CN39" i="1"/>
  <c r="CP39" i="1"/>
  <c r="AN12" i="41" s="1"/>
  <c r="CQ39" i="1"/>
  <c r="K8" i="41" s="1"/>
  <c r="CR39" i="1"/>
  <c r="L8" i="41" s="1"/>
  <c r="CS39" i="1"/>
  <c r="AI20" i="41" s="1"/>
  <c r="CT39" i="1"/>
  <c r="AJ20" i="41" s="1"/>
  <c r="CU39" i="1"/>
  <c r="AK20" i="41" s="1"/>
  <c r="CW39" i="1"/>
  <c r="CY39" i="1"/>
  <c r="DB39" i="1"/>
  <c r="DD39" i="1"/>
  <c r="BX40" i="1"/>
  <c r="C35" i="41" s="1"/>
  <c r="BY40" i="1"/>
  <c r="D35" i="41" s="1"/>
  <c r="BZ40" i="1"/>
  <c r="CA40" i="1"/>
  <c r="AB41" i="41" s="1"/>
  <c r="CD40" i="1"/>
  <c r="CG40" i="1"/>
  <c r="R41" i="41" s="1"/>
  <c r="CH40" i="1"/>
  <c r="G27" i="41" s="1"/>
  <c r="CI40" i="1"/>
  <c r="H27" i="41" s="1"/>
  <c r="CJ40" i="1"/>
  <c r="CK40" i="1"/>
  <c r="AF41" i="41" s="1"/>
  <c r="CN40" i="1"/>
  <c r="CP40" i="1"/>
  <c r="AN29" i="41" s="1"/>
  <c r="CQ40" i="1"/>
  <c r="K41" i="41" s="1"/>
  <c r="CR40" i="1"/>
  <c r="L41" i="41" s="1"/>
  <c r="CS40" i="1"/>
  <c r="CT40" i="1"/>
  <c r="AJ41" i="41" s="1"/>
  <c r="CW40" i="1"/>
  <c r="CY40" i="1"/>
  <c r="DB40" i="1"/>
  <c r="DD40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DC40" i="1" s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CZ33" i="1" s="1"/>
  <c r="P34" i="1"/>
  <c r="P35" i="1"/>
  <c r="P36" i="1"/>
  <c r="P37" i="1"/>
  <c r="P38" i="1"/>
  <c r="CZ38" i="1" s="1"/>
  <c r="P39" i="1"/>
  <c r="P40" i="1"/>
  <c r="CZ40" i="1" s="1"/>
  <c r="BW8" i="1"/>
  <c r="DE40" i="1" l="1"/>
  <c r="AO29" i="41"/>
  <c r="AM29" i="41"/>
  <c r="AQ29" i="41"/>
  <c r="AM21" i="41"/>
  <c r="AM32" i="41"/>
  <c r="C39" i="52"/>
  <c r="AC37" i="45"/>
  <c r="C39" i="51"/>
  <c r="C44" i="46"/>
  <c r="C42" i="47"/>
  <c r="C44" i="45"/>
  <c r="C39" i="53"/>
  <c r="C41" i="52"/>
  <c r="AC39" i="45"/>
  <c r="C41" i="51"/>
  <c r="C11" i="46"/>
  <c r="C12" i="47"/>
  <c r="C13" i="45"/>
  <c r="C41" i="53"/>
  <c r="C33" i="52"/>
  <c r="AC31" i="45"/>
  <c r="C33" i="51"/>
  <c r="C22" i="46"/>
  <c r="C21" i="47"/>
  <c r="C21" i="45"/>
  <c r="C33" i="53"/>
  <c r="CZ28" i="1"/>
  <c r="AC27" i="45"/>
  <c r="C29" i="52"/>
  <c r="C29" i="51"/>
  <c r="C37" i="46"/>
  <c r="C35" i="47"/>
  <c r="C38" i="45"/>
  <c r="C29" i="53"/>
  <c r="CZ24" i="1"/>
  <c r="AC23" i="45"/>
  <c r="C25" i="52"/>
  <c r="C25" i="51"/>
  <c r="C34" i="46"/>
  <c r="C32" i="47"/>
  <c r="C35" i="45"/>
  <c r="C25" i="53"/>
  <c r="CZ20" i="1"/>
  <c r="AC15" i="45"/>
  <c r="C17" i="52"/>
  <c r="C17" i="51"/>
  <c r="C18" i="46"/>
  <c r="C27" i="47"/>
  <c r="C23" i="45"/>
  <c r="C17" i="53"/>
  <c r="CZ12" i="1"/>
  <c r="AD43" i="45"/>
  <c r="D45" i="52"/>
  <c r="D45" i="51"/>
  <c r="D45" i="46"/>
  <c r="D45" i="47"/>
  <c r="D45" i="45"/>
  <c r="D45" i="53"/>
  <c r="AD39" i="45"/>
  <c r="D41" i="52"/>
  <c r="D41" i="51"/>
  <c r="D11" i="46"/>
  <c r="D12" i="47"/>
  <c r="D13" i="45"/>
  <c r="D41" i="53"/>
  <c r="AD31" i="45"/>
  <c r="D33" i="52"/>
  <c r="D33" i="51"/>
  <c r="D22" i="46"/>
  <c r="D21" i="47"/>
  <c r="D21" i="45"/>
  <c r="D33" i="53"/>
  <c r="AD23" i="45"/>
  <c r="D25" i="52"/>
  <c r="D34" i="46"/>
  <c r="D25" i="51"/>
  <c r="D32" i="47"/>
  <c r="D35" i="45"/>
  <c r="D25" i="53"/>
  <c r="AD19" i="45"/>
  <c r="D21" i="52"/>
  <c r="D21" i="51"/>
  <c r="D20" i="46"/>
  <c r="D15" i="47"/>
  <c r="D14" i="45"/>
  <c r="D21" i="53"/>
  <c r="AD11" i="45"/>
  <c r="D13" i="52"/>
  <c r="D13" i="51"/>
  <c r="D24" i="47"/>
  <c r="D28" i="46"/>
  <c r="D29" i="45"/>
  <c r="D13" i="53"/>
  <c r="Y39" i="45"/>
  <c r="E41" i="52"/>
  <c r="E41" i="51"/>
  <c r="E11" i="46"/>
  <c r="E12" i="47"/>
  <c r="E13" i="45"/>
  <c r="E41" i="53"/>
  <c r="Y35" i="45"/>
  <c r="E37" i="52"/>
  <c r="E37" i="51"/>
  <c r="E42" i="46"/>
  <c r="E40" i="47"/>
  <c r="E42" i="45"/>
  <c r="E37" i="53"/>
  <c r="Y27" i="45"/>
  <c r="E29" i="52"/>
  <c r="E29" i="51"/>
  <c r="E37" i="46"/>
  <c r="E35" i="47"/>
  <c r="E38" i="45"/>
  <c r="E29" i="53"/>
  <c r="Y23" i="45"/>
  <c r="E25" i="52"/>
  <c r="E25" i="51"/>
  <c r="E34" i="46"/>
  <c r="E32" i="47"/>
  <c r="E35" i="45"/>
  <c r="E25" i="53"/>
  <c r="Y15" i="45"/>
  <c r="E17" i="52"/>
  <c r="E17" i="51"/>
  <c r="E18" i="46"/>
  <c r="E27" i="47"/>
  <c r="E23" i="45"/>
  <c r="E17" i="53"/>
  <c r="Y11" i="45"/>
  <c r="E13" i="52"/>
  <c r="E13" i="51"/>
  <c r="E28" i="46"/>
  <c r="E24" i="47"/>
  <c r="E29" i="45"/>
  <c r="E13" i="53"/>
  <c r="F41" i="52"/>
  <c r="Z39" i="45"/>
  <c r="F41" i="51"/>
  <c r="F11" i="46"/>
  <c r="F12" i="47"/>
  <c r="F13" i="45"/>
  <c r="F41" i="53"/>
  <c r="F33" i="52"/>
  <c r="Z31" i="45"/>
  <c r="F33" i="51"/>
  <c r="F22" i="46"/>
  <c r="F21" i="47"/>
  <c r="F21" i="45"/>
  <c r="F33" i="53"/>
  <c r="Z27" i="45"/>
  <c r="F29" i="52"/>
  <c r="F29" i="51"/>
  <c r="F37" i="46"/>
  <c r="F35" i="47"/>
  <c r="F38" i="45"/>
  <c r="F29" i="53"/>
  <c r="Z19" i="45"/>
  <c r="F21" i="52"/>
  <c r="F21" i="51"/>
  <c r="F20" i="46"/>
  <c r="F15" i="47"/>
  <c r="F14" i="45"/>
  <c r="F21" i="53"/>
  <c r="Z15" i="45"/>
  <c r="F17" i="52"/>
  <c r="F17" i="51"/>
  <c r="F18" i="46"/>
  <c r="F27" i="47"/>
  <c r="F23" i="45"/>
  <c r="F17" i="53"/>
  <c r="G45" i="52"/>
  <c r="AI43" i="45"/>
  <c r="AG43" i="45" s="1"/>
  <c r="G45" i="51"/>
  <c r="G45" i="46"/>
  <c r="G45" i="47"/>
  <c r="G45" i="45"/>
  <c r="G45" i="53"/>
  <c r="G41" i="52"/>
  <c r="AI39" i="45"/>
  <c r="AG39" i="45" s="1"/>
  <c r="G41" i="51"/>
  <c r="G11" i="46"/>
  <c r="G12" i="47"/>
  <c r="G13" i="45"/>
  <c r="G41" i="53"/>
  <c r="G33" i="52"/>
  <c r="AI31" i="45"/>
  <c r="AG31" i="45" s="1"/>
  <c r="G33" i="51"/>
  <c r="G22" i="46"/>
  <c r="G21" i="47"/>
  <c r="G21" i="45"/>
  <c r="G33" i="53"/>
  <c r="G25" i="52"/>
  <c r="AI23" i="45"/>
  <c r="AG23" i="45" s="1"/>
  <c r="G25" i="51"/>
  <c r="G34" i="46"/>
  <c r="G35" i="45"/>
  <c r="G32" i="47"/>
  <c r="G25" i="53"/>
  <c r="AI15" i="45"/>
  <c r="AG15" i="45" s="1"/>
  <c r="G17" i="52"/>
  <c r="G17" i="51"/>
  <c r="G18" i="46"/>
  <c r="G23" i="45"/>
  <c r="G27" i="47"/>
  <c r="G17" i="53"/>
  <c r="M13" i="52"/>
  <c r="AF13" i="52" s="1"/>
  <c r="M13" i="51"/>
  <c r="M28" i="46"/>
  <c r="M24" i="47"/>
  <c r="M29" i="45"/>
  <c r="M13" i="53"/>
  <c r="AC42" i="45"/>
  <c r="C44" i="52"/>
  <c r="C44" i="51"/>
  <c r="C17" i="46"/>
  <c r="C44" i="47"/>
  <c r="C22" i="45"/>
  <c r="C44" i="53"/>
  <c r="AC38" i="45"/>
  <c r="C40" i="52"/>
  <c r="C40" i="51"/>
  <c r="C13" i="46"/>
  <c r="C10" i="47"/>
  <c r="C11" i="45"/>
  <c r="C40" i="53"/>
  <c r="CZ35" i="1"/>
  <c r="AC34" i="45"/>
  <c r="C36" i="52"/>
  <c r="C36" i="51"/>
  <c r="C24" i="46"/>
  <c r="C16" i="47"/>
  <c r="C19" i="45"/>
  <c r="C36" i="53"/>
  <c r="CZ31" i="1"/>
  <c r="AC30" i="45"/>
  <c r="C32" i="52"/>
  <c r="C32" i="51"/>
  <c r="C40" i="46"/>
  <c r="C37" i="47"/>
  <c r="C40" i="45"/>
  <c r="C32" i="53"/>
  <c r="CZ27" i="1"/>
  <c r="AC26" i="45"/>
  <c r="C28" i="52"/>
  <c r="C28" i="51"/>
  <c r="C36" i="46"/>
  <c r="C34" i="47"/>
  <c r="C37" i="45"/>
  <c r="C28" i="53"/>
  <c r="CZ23" i="1"/>
  <c r="AC22" i="45"/>
  <c r="C24" i="52"/>
  <c r="C24" i="51"/>
  <c r="C16" i="46"/>
  <c r="C19" i="47"/>
  <c r="C18" i="45"/>
  <c r="C24" i="53"/>
  <c r="CZ19" i="1"/>
  <c r="AC18" i="45"/>
  <c r="C20" i="52"/>
  <c r="C20" i="51"/>
  <c r="C19" i="46"/>
  <c r="C30" i="47"/>
  <c r="C24" i="45"/>
  <c r="C20" i="53"/>
  <c r="CZ15" i="1"/>
  <c r="AC14" i="45"/>
  <c r="C16" i="52"/>
  <c r="C16" i="51"/>
  <c r="C12" i="46"/>
  <c r="C9" i="47"/>
  <c r="C9" i="45"/>
  <c r="C16" i="53"/>
  <c r="CZ11" i="1"/>
  <c r="AC10" i="45"/>
  <c r="C12" i="52"/>
  <c r="C12" i="51"/>
  <c r="C27" i="46"/>
  <c r="C14" i="47"/>
  <c r="C17" i="45"/>
  <c r="C12" i="53"/>
  <c r="CZ7" i="1"/>
  <c r="D44" i="52"/>
  <c r="AD42" i="45"/>
  <c r="D44" i="51"/>
  <c r="D17" i="46"/>
  <c r="D44" i="47"/>
  <c r="D22" i="45"/>
  <c r="D44" i="53"/>
  <c r="D40" i="52"/>
  <c r="AD38" i="45"/>
  <c r="D40" i="51"/>
  <c r="D13" i="46"/>
  <c r="D10" i="47"/>
  <c r="D11" i="45"/>
  <c r="D40" i="53"/>
  <c r="D36" i="52"/>
  <c r="AD34" i="45"/>
  <c r="D36" i="51"/>
  <c r="D24" i="46"/>
  <c r="D16" i="47"/>
  <c r="D19" i="45"/>
  <c r="D36" i="53"/>
  <c r="AD30" i="45"/>
  <c r="D32" i="52"/>
  <c r="D32" i="51"/>
  <c r="D40" i="46"/>
  <c r="D37" i="47"/>
  <c r="D40" i="45"/>
  <c r="D32" i="53"/>
  <c r="AD26" i="45"/>
  <c r="D28" i="52"/>
  <c r="D28" i="51"/>
  <c r="D36" i="46"/>
  <c r="D34" i="47"/>
  <c r="D37" i="45"/>
  <c r="D28" i="53"/>
  <c r="AD22" i="45"/>
  <c r="D24" i="52"/>
  <c r="D24" i="51"/>
  <c r="D16" i="46"/>
  <c r="D19" i="47"/>
  <c r="D18" i="45"/>
  <c r="D24" i="53"/>
  <c r="AD18" i="45"/>
  <c r="D20" i="52"/>
  <c r="D20" i="51"/>
  <c r="D19" i="46"/>
  <c r="D30" i="47"/>
  <c r="D24" i="45"/>
  <c r="D20" i="53"/>
  <c r="AD14" i="45"/>
  <c r="D16" i="52"/>
  <c r="D16" i="51"/>
  <c r="D12" i="46"/>
  <c r="D9" i="47"/>
  <c r="D9" i="45"/>
  <c r="D16" i="53"/>
  <c r="AD10" i="45"/>
  <c r="D12" i="52"/>
  <c r="D12" i="51"/>
  <c r="D27" i="46"/>
  <c r="D14" i="47"/>
  <c r="D17" i="45"/>
  <c r="D12" i="53"/>
  <c r="E44" i="52"/>
  <c r="Y42" i="45"/>
  <c r="E44" i="51"/>
  <c r="E17" i="46"/>
  <c r="E44" i="47"/>
  <c r="E22" i="45"/>
  <c r="E44" i="53"/>
  <c r="E40" i="52"/>
  <c r="Y38" i="45"/>
  <c r="E40" i="51"/>
  <c r="E13" i="46"/>
  <c r="E10" i="47"/>
  <c r="E11" i="45"/>
  <c r="E40" i="53"/>
  <c r="E36" i="52"/>
  <c r="Y34" i="45"/>
  <c r="E36" i="51"/>
  <c r="E24" i="46"/>
  <c r="E16" i="47"/>
  <c r="E19" i="45"/>
  <c r="E36" i="53"/>
  <c r="Y30" i="45"/>
  <c r="E32" i="52"/>
  <c r="E32" i="51"/>
  <c r="E40" i="46"/>
  <c r="E37" i="47"/>
  <c r="E40" i="45"/>
  <c r="E32" i="53"/>
  <c r="Y26" i="45"/>
  <c r="AA26" i="45" s="1"/>
  <c r="E28" i="52"/>
  <c r="E28" i="51"/>
  <c r="E36" i="46"/>
  <c r="E34" i="47"/>
  <c r="E37" i="45"/>
  <c r="E28" i="53"/>
  <c r="Y22" i="45"/>
  <c r="E24" i="52"/>
  <c r="E24" i="51"/>
  <c r="E16" i="46"/>
  <c r="E18" i="45"/>
  <c r="E19" i="47"/>
  <c r="E24" i="53"/>
  <c r="Y18" i="45"/>
  <c r="E20" i="52"/>
  <c r="E20" i="51"/>
  <c r="E19" i="46"/>
  <c r="E24" i="45"/>
  <c r="E30" i="47"/>
  <c r="E20" i="53"/>
  <c r="Y14" i="45"/>
  <c r="E16" i="52"/>
  <c r="E16" i="51"/>
  <c r="E12" i="46"/>
  <c r="E9" i="45"/>
  <c r="E9" i="47"/>
  <c r="E16" i="53"/>
  <c r="Y10" i="45"/>
  <c r="AA10" i="45" s="1"/>
  <c r="E12" i="52"/>
  <c r="E12" i="51"/>
  <c r="E27" i="46"/>
  <c r="E17" i="45"/>
  <c r="E14" i="47"/>
  <c r="E12" i="53"/>
  <c r="Z42" i="45"/>
  <c r="F44" i="52"/>
  <c r="F44" i="51"/>
  <c r="F17" i="46"/>
  <c r="F44" i="47"/>
  <c r="F22" i="45"/>
  <c r="F44" i="53"/>
  <c r="F40" i="52"/>
  <c r="Z38" i="45"/>
  <c r="F40" i="51"/>
  <c r="F13" i="46"/>
  <c r="F10" i="47"/>
  <c r="F11" i="45"/>
  <c r="F40" i="53"/>
  <c r="Z34" i="45"/>
  <c r="F36" i="52"/>
  <c r="F36" i="51"/>
  <c r="F24" i="46"/>
  <c r="F16" i="47"/>
  <c r="F19" i="45"/>
  <c r="F36" i="53"/>
  <c r="Z30" i="45"/>
  <c r="F32" i="52"/>
  <c r="F32" i="51"/>
  <c r="F40" i="46"/>
  <c r="F37" i="47"/>
  <c r="F40" i="45"/>
  <c r="F32" i="53"/>
  <c r="Z26" i="45"/>
  <c r="F28" i="52"/>
  <c r="F28" i="51"/>
  <c r="F36" i="46"/>
  <c r="F34" i="47"/>
  <c r="F37" i="45"/>
  <c r="F28" i="53"/>
  <c r="Z22" i="45"/>
  <c r="F24" i="52"/>
  <c r="F24" i="51"/>
  <c r="F16" i="46"/>
  <c r="F19" i="47"/>
  <c r="F18" i="45"/>
  <c r="F24" i="53"/>
  <c r="Z18" i="45"/>
  <c r="F20" i="52"/>
  <c r="F20" i="51"/>
  <c r="F19" i="46"/>
  <c r="F30" i="47"/>
  <c r="F24" i="45"/>
  <c r="F20" i="53"/>
  <c r="Z14" i="45"/>
  <c r="F16" i="52"/>
  <c r="F16" i="51"/>
  <c r="F12" i="46"/>
  <c r="F9" i="47"/>
  <c r="F9" i="45"/>
  <c r="F16" i="53"/>
  <c r="Z10" i="45"/>
  <c r="F12" i="52"/>
  <c r="F12" i="51"/>
  <c r="F14" i="47"/>
  <c r="F27" i="46"/>
  <c r="F17" i="45"/>
  <c r="F12" i="53"/>
  <c r="AI42" i="45"/>
  <c r="AG42" i="45" s="1"/>
  <c r="G44" i="52"/>
  <c r="G44" i="51"/>
  <c r="G17" i="46"/>
  <c r="G44" i="47"/>
  <c r="G22" i="45"/>
  <c r="G44" i="53"/>
  <c r="AI38" i="45"/>
  <c r="AG38" i="45" s="1"/>
  <c r="G40" i="52"/>
  <c r="G40" i="51"/>
  <c r="G13" i="46"/>
  <c r="G10" i="47"/>
  <c r="G11" i="45"/>
  <c r="G40" i="53"/>
  <c r="AI34" i="45"/>
  <c r="AG34" i="45" s="1"/>
  <c r="G36" i="52"/>
  <c r="G36" i="51"/>
  <c r="G24" i="46"/>
  <c r="G16" i="47"/>
  <c r="G19" i="45"/>
  <c r="G36" i="53"/>
  <c r="AI30" i="45"/>
  <c r="AG30" i="45" s="1"/>
  <c r="G32" i="52"/>
  <c r="G32" i="51"/>
  <c r="G40" i="46"/>
  <c r="G37" i="47"/>
  <c r="G40" i="45"/>
  <c r="S40" i="45" s="1"/>
  <c r="G32" i="53"/>
  <c r="AI26" i="45"/>
  <c r="AG26" i="45" s="1"/>
  <c r="G28" i="52"/>
  <c r="G28" i="51"/>
  <c r="G36" i="46"/>
  <c r="S36" i="46" s="1"/>
  <c r="G34" i="47"/>
  <c r="G37" i="45"/>
  <c r="G28" i="53"/>
  <c r="AI22" i="45"/>
  <c r="AG22" i="45" s="1"/>
  <c r="G24" i="52"/>
  <c r="G24" i="51"/>
  <c r="G16" i="46"/>
  <c r="G19" i="47"/>
  <c r="G18" i="45"/>
  <c r="S18" i="45" s="1"/>
  <c r="G24" i="53"/>
  <c r="G20" i="52"/>
  <c r="AI18" i="45"/>
  <c r="AG18" i="45" s="1"/>
  <c r="G20" i="51"/>
  <c r="G19" i="46"/>
  <c r="G30" i="47"/>
  <c r="G24" i="45"/>
  <c r="G20" i="53"/>
  <c r="AI14" i="45"/>
  <c r="AG14" i="45" s="1"/>
  <c r="G16" i="52"/>
  <c r="G16" i="51"/>
  <c r="G12" i="46"/>
  <c r="G9" i="47"/>
  <c r="G9" i="45"/>
  <c r="G16" i="53"/>
  <c r="AI10" i="45"/>
  <c r="AG10" i="45" s="1"/>
  <c r="G12" i="52"/>
  <c r="G12" i="51"/>
  <c r="G27" i="46"/>
  <c r="S27" i="46" s="1"/>
  <c r="G14" i="47"/>
  <c r="G17" i="45"/>
  <c r="G12" i="53"/>
  <c r="M44" i="52"/>
  <c r="AF44" i="52" s="1"/>
  <c r="M44" i="51"/>
  <c r="M17" i="46"/>
  <c r="M44" i="47"/>
  <c r="M22" i="45"/>
  <c r="M44" i="53"/>
  <c r="M40" i="52"/>
  <c r="AF40" i="52" s="1"/>
  <c r="M40" i="51"/>
  <c r="M13" i="46"/>
  <c r="M10" i="47"/>
  <c r="M11" i="45"/>
  <c r="M40" i="53"/>
  <c r="M36" i="52"/>
  <c r="AF36" i="52" s="1"/>
  <c r="M36" i="51"/>
  <c r="M24" i="46"/>
  <c r="M16" i="47"/>
  <c r="M19" i="45"/>
  <c r="M36" i="53"/>
  <c r="M32" i="52"/>
  <c r="AF32" i="52" s="1"/>
  <c r="M32" i="51"/>
  <c r="M40" i="46"/>
  <c r="M37" i="47"/>
  <c r="M40" i="45"/>
  <c r="M32" i="53"/>
  <c r="M28" i="52"/>
  <c r="AF28" i="52" s="1"/>
  <c r="M28" i="51"/>
  <c r="M36" i="46"/>
  <c r="M34" i="47"/>
  <c r="M37" i="45"/>
  <c r="M28" i="53"/>
  <c r="M24" i="52"/>
  <c r="AF24" i="52" s="1"/>
  <c r="M24" i="51"/>
  <c r="M16" i="46"/>
  <c r="M19" i="47"/>
  <c r="M18" i="45"/>
  <c r="M24" i="53"/>
  <c r="M20" i="52"/>
  <c r="AF20" i="52" s="1"/>
  <c r="M20" i="51"/>
  <c r="M19" i="46"/>
  <c r="M30" i="47"/>
  <c r="M24" i="45"/>
  <c r="M20" i="53"/>
  <c r="M16" i="52"/>
  <c r="AF16" i="52" s="1"/>
  <c r="M16" i="51"/>
  <c r="M12" i="46"/>
  <c r="M9" i="47"/>
  <c r="M9" i="45"/>
  <c r="M16" i="53"/>
  <c r="M12" i="52"/>
  <c r="AF12" i="52" s="1"/>
  <c r="M12" i="51"/>
  <c r="M27" i="46"/>
  <c r="M14" i="47"/>
  <c r="M17" i="45"/>
  <c r="M12" i="53"/>
  <c r="L44" i="52"/>
  <c r="L44" i="51"/>
  <c r="L17" i="46"/>
  <c r="L44" i="47"/>
  <c r="L22" i="45"/>
  <c r="L44" i="53"/>
  <c r="L40" i="52"/>
  <c r="L40" i="51"/>
  <c r="L13" i="46"/>
  <c r="L10" i="47"/>
  <c r="L11" i="45"/>
  <c r="L40" i="53"/>
  <c r="L36" i="52"/>
  <c r="L36" i="51"/>
  <c r="L24" i="46"/>
  <c r="L16" i="47"/>
  <c r="L19" i="45"/>
  <c r="L36" i="53"/>
  <c r="L32" i="52"/>
  <c r="L32" i="51"/>
  <c r="L40" i="46"/>
  <c r="L37" i="47"/>
  <c r="L40" i="45"/>
  <c r="L32" i="53"/>
  <c r="L28" i="52"/>
  <c r="L28" i="51"/>
  <c r="L36" i="46"/>
  <c r="L34" i="47"/>
  <c r="L37" i="45"/>
  <c r="L28" i="53"/>
  <c r="L24" i="52"/>
  <c r="L24" i="51"/>
  <c r="L16" i="46"/>
  <c r="L19" i="47"/>
  <c r="L18" i="45"/>
  <c r="L24" i="53"/>
  <c r="L20" i="52"/>
  <c r="L20" i="51"/>
  <c r="L19" i="46"/>
  <c r="L30" i="47"/>
  <c r="L24" i="45"/>
  <c r="L20" i="53"/>
  <c r="L16" i="52"/>
  <c r="L16" i="51"/>
  <c r="L12" i="46"/>
  <c r="L9" i="47"/>
  <c r="L9" i="45"/>
  <c r="L16" i="53"/>
  <c r="L12" i="52"/>
  <c r="L12" i="51"/>
  <c r="L14" i="47"/>
  <c r="L27" i="46"/>
  <c r="L17" i="45"/>
  <c r="L12" i="53"/>
  <c r="K44" i="52"/>
  <c r="K44" i="51"/>
  <c r="K17" i="46"/>
  <c r="K44" i="47"/>
  <c r="K22" i="45"/>
  <c r="K44" i="53"/>
  <c r="K40" i="52"/>
  <c r="K40" i="51"/>
  <c r="K13" i="46"/>
  <c r="K10" i="47"/>
  <c r="K11" i="45"/>
  <c r="K40" i="53"/>
  <c r="K36" i="52"/>
  <c r="K36" i="51"/>
  <c r="K24" i="46"/>
  <c r="K16" i="47"/>
  <c r="K19" i="45"/>
  <c r="K36" i="53"/>
  <c r="K32" i="52"/>
  <c r="K32" i="51"/>
  <c r="K40" i="46"/>
  <c r="K37" i="47"/>
  <c r="K40" i="45"/>
  <c r="K32" i="53"/>
  <c r="K28" i="52"/>
  <c r="K28" i="51"/>
  <c r="K36" i="46"/>
  <c r="K34" i="47"/>
  <c r="K37" i="45"/>
  <c r="K28" i="53"/>
  <c r="K24" i="52"/>
  <c r="K24" i="51"/>
  <c r="K16" i="46"/>
  <c r="K19" i="47"/>
  <c r="K18" i="45"/>
  <c r="K24" i="53"/>
  <c r="K20" i="52"/>
  <c r="K20" i="51"/>
  <c r="K19" i="46"/>
  <c r="K30" i="47"/>
  <c r="K24" i="45"/>
  <c r="K20" i="53"/>
  <c r="K16" i="52"/>
  <c r="K16" i="51"/>
  <c r="K12" i="46"/>
  <c r="K9" i="47"/>
  <c r="K9" i="45"/>
  <c r="K16" i="53"/>
  <c r="K12" i="52"/>
  <c r="K12" i="51"/>
  <c r="K27" i="46"/>
  <c r="K14" i="47"/>
  <c r="K17" i="45"/>
  <c r="K12" i="53"/>
  <c r="J44" i="52"/>
  <c r="J44" i="51"/>
  <c r="J17" i="46"/>
  <c r="J44" i="47"/>
  <c r="J22" i="45"/>
  <c r="J44" i="53"/>
  <c r="J40" i="52"/>
  <c r="J40" i="51"/>
  <c r="J13" i="46"/>
  <c r="J10" i="47"/>
  <c r="J11" i="45"/>
  <c r="J40" i="53"/>
  <c r="J36" i="52"/>
  <c r="J36" i="51"/>
  <c r="J24" i="46"/>
  <c r="J16" i="47"/>
  <c r="J19" i="45"/>
  <c r="J36" i="53"/>
  <c r="J32" i="52"/>
  <c r="J32" i="51"/>
  <c r="J40" i="46"/>
  <c r="J37" i="47"/>
  <c r="J40" i="45"/>
  <c r="J32" i="53"/>
  <c r="DC23" i="1"/>
  <c r="J28" i="52"/>
  <c r="J28" i="51"/>
  <c r="J36" i="46"/>
  <c r="J34" i="47"/>
  <c r="J37" i="45"/>
  <c r="J28" i="53"/>
  <c r="J24" i="52"/>
  <c r="J16" i="46"/>
  <c r="J24" i="51"/>
  <c r="J19" i="47"/>
  <c r="J18" i="45"/>
  <c r="J24" i="53"/>
  <c r="J20" i="52"/>
  <c r="J20" i="51"/>
  <c r="J19" i="46"/>
  <c r="J30" i="47"/>
  <c r="J24" i="45"/>
  <c r="J20" i="53"/>
  <c r="J16" i="52"/>
  <c r="J16" i="51"/>
  <c r="J9" i="47"/>
  <c r="J12" i="46"/>
  <c r="J9" i="45"/>
  <c r="J16" i="53"/>
  <c r="J12" i="52"/>
  <c r="J12" i="51"/>
  <c r="J27" i="46"/>
  <c r="J14" i="47"/>
  <c r="J17" i="45"/>
  <c r="J12" i="53"/>
  <c r="I44" i="52"/>
  <c r="I44" i="51"/>
  <c r="I17" i="46"/>
  <c r="I44" i="47"/>
  <c r="I22" i="45"/>
  <c r="I44" i="53"/>
  <c r="I40" i="52"/>
  <c r="I40" i="51"/>
  <c r="AF40" i="51" s="1"/>
  <c r="I13" i="46"/>
  <c r="I10" i="47"/>
  <c r="I11" i="45"/>
  <c r="I40" i="53"/>
  <c r="I36" i="52"/>
  <c r="I36" i="51"/>
  <c r="I24" i="46"/>
  <c r="I16" i="47"/>
  <c r="I19" i="45"/>
  <c r="I36" i="53"/>
  <c r="DC31" i="1"/>
  <c r="I32" i="52"/>
  <c r="I32" i="51"/>
  <c r="AF32" i="51" s="1"/>
  <c r="I40" i="46"/>
  <c r="I37" i="47"/>
  <c r="I40" i="45"/>
  <c r="I32" i="53"/>
  <c r="DC27" i="1"/>
  <c r="I28" i="52"/>
  <c r="I28" i="51"/>
  <c r="AF28" i="51" s="1"/>
  <c r="I36" i="46"/>
  <c r="I34" i="47"/>
  <c r="I37" i="45"/>
  <c r="I28" i="53"/>
  <c r="I24" i="52"/>
  <c r="I24" i="51"/>
  <c r="I16" i="46"/>
  <c r="I18" i="45"/>
  <c r="I19" i="47"/>
  <c r="I24" i="53"/>
  <c r="I20" i="52"/>
  <c r="I20" i="51"/>
  <c r="AF20" i="51" s="1"/>
  <c r="I19" i="46"/>
  <c r="I24" i="45"/>
  <c r="I30" i="47"/>
  <c r="I20" i="53"/>
  <c r="DC15" i="1"/>
  <c r="I16" i="52"/>
  <c r="I16" i="51"/>
  <c r="AF16" i="51" s="1"/>
  <c r="I12" i="46"/>
  <c r="I9" i="45"/>
  <c r="I9" i="47"/>
  <c r="I16" i="53"/>
  <c r="I12" i="52"/>
  <c r="I12" i="51"/>
  <c r="AF12" i="51" s="1"/>
  <c r="I27" i="46"/>
  <c r="I17" i="45"/>
  <c r="I14" i="47"/>
  <c r="I12" i="53"/>
  <c r="CV40" i="1"/>
  <c r="W41" i="41" s="1"/>
  <c r="X41" i="41"/>
  <c r="CL40" i="1"/>
  <c r="AG41" i="41" s="1"/>
  <c r="AE41" i="41"/>
  <c r="CC40" i="1"/>
  <c r="O41" i="41" s="1"/>
  <c r="P41" i="41"/>
  <c r="T18" i="41"/>
  <c r="CM39" i="1"/>
  <c r="S18" i="41" s="1"/>
  <c r="AB18" i="41"/>
  <c r="CB39" i="1"/>
  <c r="AC18" i="41" s="1"/>
  <c r="CC38" i="1"/>
  <c r="O22" i="41" s="1"/>
  <c r="P22" i="41"/>
  <c r="CZ36" i="1"/>
  <c r="CU34" i="1"/>
  <c r="AK40" i="41" s="1"/>
  <c r="C35" i="52"/>
  <c r="AC33" i="45"/>
  <c r="C35" i="51"/>
  <c r="C41" i="46"/>
  <c r="C39" i="47"/>
  <c r="C41" i="45"/>
  <c r="C35" i="53"/>
  <c r="CZ30" i="1"/>
  <c r="AC29" i="45"/>
  <c r="C31" i="52"/>
  <c r="C31" i="51"/>
  <c r="C39" i="46"/>
  <c r="C36" i="47"/>
  <c r="C39" i="45"/>
  <c r="C31" i="53"/>
  <c r="CZ26" i="1"/>
  <c r="AC21" i="45"/>
  <c r="C23" i="52"/>
  <c r="C23" i="51"/>
  <c r="C33" i="46"/>
  <c r="C34" i="45"/>
  <c r="C31" i="47"/>
  <c r="C23" i="53"/>
  <c r="CZ18" i="1"/>
  <c r="C19" i="52"/>
  <c r="AC17" i="45"/>
  <c r="C19" i="51"/>
  <c r="C32" i="46"/>
  <c r="C33" i="45"/>
  <c r="C29" i="47"/>
  <c r="C19" i="53"/>
  <c r="CZ14" i="1"/>
  <c r="AC9" i="45"/>
  <c r="C11" i="52"/>
  <c r="C11" i="51"/>
  <c r="C26" i="46"/>
  <c r="C28" i="45"/>
  <c r="C23" i="47"/>
  <c r="C11" i="53"/>
  <c r="CZ6" i="1"/>
  <c r="AD41" i="45"/>
  <c r="D43" i="52"/>
  <c r="D43" i="51"/>
  <c r="D25" i="46"/>
  <c r="D43" i="47"/>
  <c r="D27" i="45"/>
  <c r="D43" i="53"/>
  <c r="AD37" i="45"/>
  <c r="D39" i="52"/>
  <c r="D39" i="51"/>
  <c r="D44" i="46"/>
  <c r="D42" i="47"/>
  <c r="D44" i="45"/>
  <c r="D39" i="53"/>
  <c r="AD33" i="45"/>
  <c r="D35" i="52"/>
  <c r="D35" i="51"/>
  <c r="D41" i="46"/>
  <c r="D39" i="47"/>
  <c r="D41" i="45"/>
  <c r="D35" i="53"/>
  <c r="AD29" i="45"/>
  <c r="D31" i="52"/>
  <c r="D31" i="51"/>
  <c r="D39" i="46"/>
  <c r="D36" i="47"/>
  <c r="D39" i="45"/>
  <c r="D31" i="53"/>
  <c r="AD25" i="45"/>
  <c r="D27" i="52"/>
  <c r="D27" i="51"/>
  <c r="D35" i="46"/>
  <c r="D33" i="47"/>
  <c r="D36" i="45"/>
  <c r="D27" i="53"/>
  <c r="AD21" i="45"/>
  <c r="D23" i="52"/>
  <c r="D23" i="51"/>
  <c r="D33" i="46"/>
  <c r="D31" i="47"/>
  <c r="D34" i="45"/>
  <c r="D23" i="53"/>
  <c r="AD17" i="45"/>
  <c r="D19" i="52"/>
  <c r="D19" i="51"/>
  <c r="D29" i="47"/>
  <c r="D32" i="46"/>
  <c r="D33" i="45"/>
  <c r="D19" i="53"/>
  <c r="AD13" i="45"/>
  <c r="D15" i="52"/>
  <c r="D15" i="51"/>
  <c r="D26" i="47"/>
  <c r="D30" i="46"/>
  <c r="D31" i="45"/>
  <c r="D15" i="53"/>
  <c r="AD9" i="45"/>
  <c r="D11" i="52"/>
  <c r="D11" i="51"/>
  <c r="D26" i="46"/>
  <c r="D23" i="47"/>
  <c r="D28" i="45"/>
  <c r="D11" i="53"/>
  <c r="E43" i="52"/>
  <c r="Y41" i="45"/>
  <c r="E43" i="51"/>
  <c r="E25" i="46"/>
  <c r="E43" i="47"/>
  <c r="E27" i="45"/>
  <c r="E43" i="53"/>
  <c r="E39" i="52"/>
  <c r="Y37" i="45"/>
  <c r="AA37" i="45" s="1"/>
  <c r="E39" i="51"/>
  <c r="E44" i="46"/>
  <c r="E42" i="47"/>
  <c r="E44" i="45"/>
  <c r="E39" i="53"/>
  <c r="E35" i="52"/>
  <c r="Y33" i="45"/>
  <c r="E35" i="51"/>
  <c r="E41" i="46"/>
  <c r="E39" i="47"/>
  <c r="E41" i="45"/>
  <c r="E35" i="53"/>
  <c r="Y29" i="45"/>
  <c r="E31" i="52"/>
  <c r="E31" i="51"/>
  <c r="E39" i="46"/>
  <c r="E36" i="47"/>
  <c r="E39" i="45"/>
  <c r="E31" i="53"/>
  <c r="E27" i="52"/>
  <c r="Y25" i="45"/>
  <c r="E27" i="51"/>
  <c r="E35" i="46"/>
  <c r="E33" i="47"/>
  <c r="E36" i="45"/>
  <c r="E27" i="53"/>
  <c r="Y21" i="45"/>
  <c r="AA21" i="45" s="1"/>
  <c r="E23" i="52"/>
  <c r="E23" i="51"/>
  <c r="E33" i="46"/>
  <c r="E31" i="47"/>
  <c r="E34" i="45"/>
  <c r="E23" i="53"/>
  <c r="E19" i="52"/>
  <c r="Y17" i="45"/>
  <c r="E19" i="51"/>
  <c r="E32" i="46"/>
  <c r="E29" i="47"/>
  <c r="E33" i="45"/>
  <c r="E19" i="53"/>
  <c r="Y13" i="45"/>
  <c r="E15" i="52"/>
  <c r="E15" i="51"/>
  <c r="E30" i="46"/>
  <c r="E26" i="47"/>
  <c r="E31" i="45"/>
  <c r="E15" i="53"/>
  <c r="Y9" i="45"/>
  <c r="E11" i="52"/>
  <c r="E11" i="51"/>
  <c r="E26" i="46"/>
  <c r="E23" i="47"/>
  <c r="E28" i="45"/>
  <c r="E11" i="53"/>
  <c r="Z41" i="45"/>
  <c r="F43" i="52"/>
  <c r="F43" i="51"/>
  <c r="F25" i="46"/>
  <c r="F43" i="47"/>
  <c r="F27" i="45"/>
  <c r="F43" i="53"/>
  <c r="Z37" i="45"/>
  <c r="F39" i="52"/>
  <c r="F39" i="51"/>
  <c r="F44" i="46"/>
  <c r="F42" i="47"/>
  <c r="F44" i="45"/>
  <c r="F39" i="53"/>
  <c r="Z33" i="45"/>
  <c r="F35" i="52"/>
  <c r="F35" i="51"/>
  <c r="F41" i="46"/>
  <c r="F39" i="47"/>
  <c r="F41" i="45"/>
  <c r="F35" i="53"/>
  <c r="Z29" i="45"/>
  <c r="F31" i="52"/>
  <c r="F31" i="51"/>
  <c r="F39" i="46"/>
  <c r="F36" i="47"/>
  <c r="F39" i="45"/>
  <c r="F31" i="53"/>
  <c r="Z25" i="45"/>
  <c r="F27" i="52"/>
  <c r="F27" i="51"/>
  <c r="F35" i="46"/>
  <c r="F33" i="47"/>
  <c r="F36" i="45"/>
  <c r="F27" i="53"/>
  <c r="Z21" i="45"/>
  <c r="F23" i="52"/>
  <c r="F23" i="51"/>
  <c r="F33" i="46"/>
  <c r="F31" i="47"/>
  <c r="F34" i="45"/>
  <c r="F23" i="53"/>
  <c r="Z17" i="45"/>
  <c r="F19" i="52"/>
  <c r="F19" i="51"/>
  <c r="F32" i="46"/>
  <c r="F29" i="47"/>
  <c r="F33" i="45"/>
  <c r="F19" i="53"/>
  <c r="Z13" i="45"/>
  <c r="F15" i="52"/>
  <c r="F15" i="51"/>
  <c r="F30" i="46"/>
  <c r="F26" i="47"/>
  <c r="F31" i="45"/>
  <c r="F15" i="53"/>
  <c r="Z9" i="45"/>
  <c r="F11" i="52"/>
  <c r="F11" i="51"/>
  <c r="F26" i="46"/>
  <c r="F23" i="47"/>
  <c r="F28" i="45"/>
  <c r="F11" i="53"/>
  <c r="G43" i="52"/>
  <c r="AI41" i="45"/>
  <c r="AG41" i="45" s="1"/>
  <c r="G43" i="51"/>
  <c r="G25" i="46"/>
  <c r="G43" i="47"/>
  <c r="G27" i="45"/>
  <c r="S27" i="45" s="1"/>
  <c r="G43" i="53"/>
  <c r="G39" i="52"/>
  <c r="AI37" i="45"/>
  <c r="AG37" i="45" s="1"/>
  <c r="G39" i="51"/>
  <c r="G44" i="46"/>
  <c r="S44" i="46" s="1"/>
  <c r="G42" i="47"/>
  <c r="G44" i="45"/>
  <c r="G39" i="53"/>
  <c r="G35" i="52"/>
  <c r="AI33" i="45"/>
  <c r="AG33" i="45" s="1"/>
  <c r="G35" i="51"/>
  <c r="G41" i="46"/>
  <c r="G39" i="47"/>
  <c r="G41" i="45"/>
  <c r="S41" i="45" s="1"/>
  <c r="G35" i="53"/>
  <c r="G31" i="52"/>
  <c r="AI29" i="45"/>
  <c r="AG29" i="45" s="1"/>
  <c r="G31" i="51"/>
  <c r="G39" i="46"/>
  <c r="G36" i="47"/>
  <c r="G39" i="45"/>
  <c r="G31" i="53"/>
  <c r="G27" i="52"/>
  <c r="AI25" i="45"/>
  <c r="AG25" i="45" s="1"/>
  <c r="G27" i="51"/>
  <c r="G35" i="46"/>
  <c r="G33" i="47"/>
  <c r="G36" i="45"/>
  <c r="S36" i="45" s="1"/>
  <c r="G27" i="53"/>
  <c r="G23" i="52"/>
  <c r="AI21" i="45"/>
  <c r="AG21" i="45" s="1"/>
  <c r="G23" i="51"/>
  <c r="S23" i="51" s="1"/>
  <c r="G33" i="46"/>
  <c r="S33" i="46" s="1"/>
  <c r="G34" i="45"/>
  <c r="G31" i="47"/>
  <c r="G23" i="53"/>
  <c r="AI17" i="45"/>
  <c r="AG17" i="45" s="1"/>
  <c r="G19" i="52"/>
  <c r="G19" i="51"/>
  <c r="G32" i="46"/>
  <c r="G33" i="45"/>
  <c r="S33" i="45" s="1"/>
  <c r="G29" i="47"/>
  <c r="G19" i="53"/>
  <c r="AI13" i="45"/>
  <c r="AG13" i="45" s="1"/>
  <c r="G15" i="52"/>
  <c r="G15" i="51"/>
  <c r="G30" i="46"/>
  <c r="G31" i="45"/>
  <c r="G26" i="47"/>
  <c r="G15" i="53"/>
  <c r="AI9" i="45"/>
  <c r="AG9" i="45" s="1"/>
  <c r="G11" i="52"/>
  <c r="G11" i="51"/>
  <c r="G26" i="46"/>
  <c r="G28" i="45"/>
  <c r="S28" i="45" s="1"/>
  <c r="G23" i="47"/>
  <c r="S23" i="47" s="1"/>
  <c r="G11" i="53"/>
  <c r="M43" i="52"/>
  <c r="AF43" i="52" s="1"/>
  <c r="M43" i="51"/>
  <c r="M25" i="46"/>
  <c r="M43" i="47"/>
  <c r="M27" i="45"/>
  <c r="M43" i="53"/>
  <c r="M39" i="52"/>
  <c r="AF39" i="52" s="1"/>
  <c r="M39" i="51"/>
  <c r="M44" i="46"/>
  <c r="M42" i="47"/>
  <c r="M44" i="45"/>
  <c r="M39" i="53"/>
  <c r="M35" i="52"/>
  <c r="AF35" i="52" s="1"/>
  <c r="M35" i="51"/>
  <c r="M41" i="46"/>
  <c r="M39" i="47"/>
  <c r="M41" i="45"/>
  <c r="M35" i="53"/>
  <c r="M31" i="52"/>
  <c r="AF31" i="52" s="1"/>
  <c r="M31" i="51"/>
  <c r="M39" i="46"/>
  <c r="M36" i="47"/>
  <c r="M39" i="45"/>
  <c r="M31" i="53"/>
  <c r="M27" i="52"/>
  <c r="AF27" i="52" s="1"/>
  <c r="M27" i="51"/>
  <c r="M35" i="46"/>
  <c r="M33" i="47"/>
  <c r="M36" i="45"/>
  <c r="M27" i="53"/>
  <c r="M23" i="52"/>
  <c r="AF23" i="52" s="1"/>
  <c r="M33" i="46"/>
  <c r="M23" i="51"/>
  <c r="M31" i="47"/>
  <c r="M34" i="45"/>
  <c r="M23" i="53"/>
  <c r="M19" i="52"/>
  <c r="AF19" i="52" s="1"/>
  <c r="M19" i="51"/>
  <c r="M32" i="46"/>
  <c r="M29" i="47"/>
  <c r="M33" i="45"/>
  <c r="M19" i="53"/>
  <c r="M15" i="52"/>
  <c r="AF15" i="52" s="1"/>
  <c r="M15" i="51"/>
  <c r="M30" i="46"/>
  <c r="M26" i="47"/>
  <c r="M31" i="45"/>
  <c r="M15" i="53"/>
  <c r="M11" i="52"/>
  <c r="AF11" i="52" s="1"/>
  <c r="M11" i="51"/>
  <c r="M26" i="46"/>
  <c r="M23" i="47"/>
  <c r="M28" i="45"/>
  <c r="M11" i="53"/>
  <c r="L43" i="52"/>
  <c r="L43" i="51"/>
  <c r="L25" i="46"/>
  <c r="L43" i="47"/>
  <c r="L27" i="45"/>
  <c r="L43" i="53"/>
  <c r="L39" i="52"/>
  <c r="L39" i="51"/>
  <c r="L44" i="46"/>
  <c r="L42" i="47"/>
  <c r="L44" i="45"/>
  <c r="L39" i="53"/>
  <c r="L35" i="52"/>
  <c r="L35" i="51"/>
  <c r="L41" i="46"/>
  <c r="L39" i="47"/>
  <c r="L41" i="45"/>
  <c r="L35" i="53"/>
  <c r="L31" i="52"/>
  <c r="L31" i="51"/>
  <c r="L39" i="46"/>
  <c r="L36" i="47"/>
  <c r="L39" i="45"/>
  <c r="L31" i="53"/>
  <c r="L27" i="52"/>
  <c r="L27" i="51"/>
  <c r="L35" i="46"/>
  <c r="L33" i="47"/>
  <c r="L36" i="45"/>
  <c r="L27" i="53"/>
  <c r="L23" i="52"/>
  <c r="L33" i="46"/>
  <c r="L23" i="51"/>
  <c r="L31" i="47"/>
  <c r="L34" i="45"/>
  <c r="L23" i="53"/>
  <c r="L19" i="52"/>
  <c r="L19" i="51"/>
  <c r="L32" i="46"/>
  <c r="L29" i="47"/>
  <c r="L33" i="45"/>
  <c r="L19" i="53"/>
  <c r="L15" i="52"/>
  <c r="L15" i="51"/>
  <c r="L26" i="47"/>
  <c r="L30" i="46"/>
  <c r="L31" i="45"/>
  <c r="L15" i="53"/>
  <c r="L11" i="52"/>
  <c r="L11" i="51"/>
  <c r="L23" i="47"/>
  <c r="L26" i="46"/>
  <c r="L28" i="45"/>
  <c r="L11" i="53"/>
  <c r="K43" i="52"/>
  <c r="K43" i="51"/>
  <c r="K25" i="46"/>
  <c r="K43" i="47"/>
  <c r="K27" i="45"/>
  <c r="K43" i="53"/>
  <c r="K39" i="52"/>
  <c r="K39" i="51"/>
  <c r="K44" i="46"/>
  <c r="K42" i="47"/>
  <c r="K44" i="45"/>
  <c r="K39" i="53"/>
  <c r="K35" i="52"/>
  <c r="K35" i="51"/>
  <c r="K41" i="46"/>
  <c r="K39" i="47"/>
  <c r="K41" i="45"/>
  <c r="K35" i="53"/>
  <c r="K31" i="52"/>
  <c r="K31" i="51"/>
  <c r="K39" i="46"/>
  <c r="K36" i="47"/>
  <c r="K39" i="45"/>
  <c r="K31" i="53"/>
  <c r="K27" i="52"/>
  <c r="K27" i="51"/>
  <c r="K35" i="46"/>
  <c r="K33" i="47"/>
  <c r="K36" i="45"/>
  <c r="K27" i="53"/>
  <c r="K23" i="52"/>
  <c r="K23" i="51"/>
  <c r="K33" i="46"/>
  <c r="K34" i="45"/>
  <c r="K31" i="47"/>
  <c r="K23" i="53"/>
  <c r="K19" i="52"/>
  <c r="K19" i="51"/>
  <c r="K32" i="46"/>
  <c r="K33" i="45"/>
  <c r="K29" i="47"/>
  <c r="K19" i="53"/>
  <c r="K15" i="52"/>
  <c r="K15" i="51"/>
  <c r="K30" i="46"/>
  <c r="K31" i="45"/>
  <c r="K26" i="47"/>
  <c r="K15" i="53"/>
  <c r="K11" i="52"/>
  <c r="K11" i="51"/>
  <c r="K26" i="46"/>
  <c r="K28" i="45"/>
  <c r="K23" i="47"/>
  <c r="K11" i="53"/>
  <c r="J43" i="52"/>
  <c r="J43" i="51"/>
  <c r="J25" i="46"/>
  <c r="J43" i="47"/>
  <c r="J27" i="45"/>
  <c r="J43" i="53"/>
  <c r="J39" i="52"/>
  <c r="J39" i="51"/>
  <c r="J44" i="46"/>
  <c r="J42" i="47"/>
  <c r="J44" i="45"/>
  <c r="J39" i="53"/>
  <c r="J35" i="52"/>
  <c r="J35" i="51"/>
  <c r="J41" i="46"/>
  <c r="J39" i="47"/>
  <c r="J41" i="45"/>
  <c r="J35" i="53"/>
  <c r="J31" i="52"/>
  <c r="J31" i="51"/>
  <c r="J39" i="46"/>
  <c r="J36" i="47"/>
  <c r="J39" i="45"/>
  <c r="J31" i="53"/>
  <c r="J27" i="52"/>
  <c r="J27" i="51"/>
  <c r="J35" i="46"/>
  <c r="J33" i="47"/>
  <c r="J36" i="45"/>
  <c r="J27" i="53"/>
  <c r="J23" i="52"/>
  <c r="J23" i="51"/>
  <c r="J33" i="46"/>
  <c r="J31" i="47"/>
  <c r="J34" i="45"/>
  <c r="J23" i="53"/>
  <c r="J19" i="52"/>
  <c r="J19" i="51"/>
  <c r="J32" i="46"/>
  <c r="J29" i="47"/>
  <c r="J33" i="45"/>
  <c r="J19" i="53"/>
  <c r="J15" i="52"/>
  <c r="J15" i="51"/>
  <c r="J30" i="46"/>
  <c r="J26" i="47"/>
  <c r="J31" i="45"/>
  <c r="J15" i="53"/>
  <c r="DC30" i="1"/>
  <c r="AO34" i="41" s="1"/>
  <c r="DC26" i="1"/>
  <c r="AO40" i="41" s="1"/>
  <c r="DC22" i="1"/>
  <c r="DC14" i="1"/>
  <c r="AO30" i="41" s="1"/>
  <c r="DC10" i="1"/>
  <c r="AO20" i="41" s="1"/>
  <c r="X8" i="41"/>
  <c r="CV39" i="1"/>
  <c r="W8" i="41" s="1"/>
  <c r="CL39" i="1"/>
  <c r="AG18" i="41" s="1"/>
  <c r="T40" i="41"/>
  <c r="CM38" i="1"/>
  <c r="S40" i="41" s="1"/>
  <c r="J13" i="41"/>
  <c r="AD17" i="41"/>
  <c r="AH11" i="41"/>
  <c r="AL14" i="41"/>
  <c r="AP14" i="41"/>
  <c r="V14" i="41"/>
  <c r="AN14" i="41"/>
  <c r="CC37" i="1"/>
  <c r="O21" i="41" s="1"/>
  <c r="P21" i="41"/>
  <c r="CC35" i="1"/>
  <c r="O6" i="41" s="1"/>
  <c r="P6" i="41"/>
  <c r="CZ34" i="1"/>
  <c r="CC34" i="1"/>
  <c r="O40" i="41" s="1"/>
  <c r="P40" i="41"/>
  <c r="CM33" i="1"/>
  <c r="S36" i="41" s="1"/>
  <c r="T36" i="41"/>
  <c r="AC25" i="45"/>
  <c r="AE25" i="45" s="1"/>
  <c r="C27" i="52"/>
  <c r="C27" i="51"/>
  <c r="C35" i="46"/>
  <c r="C33" i="47"/>
  <c r="C36" i="45"/>
  <c r="C27" i="53"/>
  <c r="CZ22" i="1"/>
  <c r="AC13" i="45"/>
  <c r="AE13" i="45" s="1"/>
  <c r="C15" i="52"/>
  <c r="C15" i="51"/>
  <c r="C30" i="46"/>
  <c r="C31" i="45"/>
  <c r="C26" i="47"/>
  <c r="C15" i="53"/>
  <c r="CZ10" i="1"/>
  <c r="B29" i="41"/>
  <c r="N24" i="41"/>
  <c r="Z25" i="41"/>
  <c r="AC40" i="45"/>
  <c r="C42" i="52"/>
  <c r="C42" i="51"/>
  <c r="C14" i="46"/>
  <c r="C22" i="47"/>
  <c r="C15" i="45"/>
  <c r="C42" i="53"/>
  <c r="CZ37" i="1"/>
  <c r="AC36" i="45"/>
  <c r="C38" i="52"/>
  <c r="C38" i="51"/>
  <c r="C43" i="46"/>
  <c r="C41" i="47"/>
  <c r="C43" i="45"/>
  <c r="C38" i="53"/>
  <c r="AC32" i="45"/>
  <c r="C34" i="52"/>
  <c r="C34" i="51"/>
  <c r="C23" i="46"/>
  <c r="C38" i="47"/>
  <c r="C26" i="45"/>
  <c r="C34" i="53"/>
  <c r="CZ29" i="1"/>
  <c r="AC28" i="45"/>
  <c r="C30" i="52"/>
  <c r="C30" i="51"/>
  <c r="C38" i="46"/>
  <c r="C20" i="47"/>
  <c r="C25" i="45"/>
  <c r="C30" i="53"/>
  <c r="CZ25" i="1"/>
  <c r="AC24" i="45"/>
  <c r="C26" i="52"/>
  <c r="C26" i="51"/>
  <c r="C10" i="46"/>
  <c r="C11" i="47"/>
  <c r="C10" i="45"/>
  <c r="C26" i="53"/>
  <c r="CZ21" i="1"/>
  <c r="AC20" i="45"/>
  <c r="C22" i="52"/>
  <c r="C22" i="51"/>
  <c r="C21" i="46"/>
  <c r="C18" i="47"/>
  <c r="C20" i="45"/>
  <c r="C22" i="53"/>
  <c r="CZ17" i="1"/>
  <c r="AC16" i="45"/>
  <c r="C18" i="52"/>
  <c r="C18" i="51"/>
  <c r="C31" i="46"/>
  <c r="C28" i="47"/>
  <c r="C32" i="45"/>
  <c r="C18" i="53"/>
  <c r="CZ13" i="1"/>
  <c r="AC12" i="45"/>
  <c r="AE12" i="45" s="1"/>
  <c r="C14" i="52"/>
  <c r="C14" i="51"/>
  <c r="C29" i="46"/>
  <c r="C25" i="47"/>
  <c r="C30" i="45"/>
  <c r="C14" i="53"/>
  <c r="CZ9" i="1"/>
  <c r="AC8" i="45"/>
  <c r="C10" i="52"/>
  <c r="C10" i="51"/>
  <c r="C9" i="46"/>
  <c r="C13" i="47"/>
  <c r="C12" i="45"/>
  <c r="C10" i="53"/>
  <c r="CZ5" i="1"/>
  <c r="D42" i="52"/>
  <c r="AD40" i="45"/>
  <c r="D42" i="51"/>
  <c r="D14" i="46"/>
  <c r="D22" i="47"/>
  <c r="D15" i="45"/>
  <c r="D42" i="53"/>
  <c r="D38" i="52"/>
  <c r="AD36" i="45"/>
  <c r="D38" i="51"/>
  <c r="D43" i="46"/>
  <c r="D41" i="47"/>
  <c r="D43" i="45"/>
  <c r="D38" i="53"/>
  <c r="D34" i="52"/>
  <c r="AD32" i="45"/>
  <c r="D34" i="51"/>
  <c r="D23" i="46"/>
  <c r="D38" i="47"/>
  <c r="D26" i="45"/>
  <c r="D34" i="53"/>
  <c r="AD28" i="45"/>
  <c r="D30" i="52"/>
  <c r="D30" i="51"/>
  <c r="D38" i="46"/>
  <c r="D20" i="47"/>
  <c r="D25" i="45"/>
  <c r="D30" i="53"/>
  <c r="AD24" i="45"/>
  <c r="D26" i="52"/>
  <c r="D26" i="51"/>
  <c r="D10" i="46"/>
  <c r="D11" i="47"/>
  <c r="D10" i="45"/>
  <c r="D26" i="53"/>
  <c r="AD20" i="45"/>
  <c r="D22" i="52"/>
  <c r="D22" i="51"/>
  <c r="D21" i="46"/>
  <c r="D18" i="47"/>
  <c r="D20" i="45"/>
  <c r="D22" i="53"/>
  <c r="D18" i="52"/>
  <c r="AD16" i="45"/>
  <c r="D18" i="51"/>
  <c r="D31" i="46"/>
  <c r="D28" i="47"/>
  <c r="D32" i="45"/>
  <c r="D18" i="53"/>
  <c r="AD12" i="45"/>
  <c r="D14" i="52"/>
  <c r="D14" i="51"/>
  <c r="D29" i="46"/>
  <c r="D25" i="47"/>
  <c r="D30" i="45"/>
  <c r="D14" i="53"/>
  <c r="AD8" i="45"/>
  <c r="AE8" i="45" s="1"/>
  <c r="D10" i="52"/>
  <c r="D10" i="51"/>
  <c r="D9" i="46"/>
  <c r="D13" i="47"/>
  <c r="D12" i="45"/>
  <c r="D10" i="53"/>
  <c r="Y40" i="45"/>
  <c r="AA40" i="45" s="1"/>
  <c r="E42" i="52"/>
  <c r="E42" i="51"/>
  <c r="E14" i="46"/>
  <c r="E22" i="47"/>
  <c r="E15" i="45"/>
  <c r="E42" i="53"/>
  <c r="Y36" i="45"/>
  <c r="E38" i="52"/>
  <c r="E38" i="51"/>
  <c r="E43" i="46"/>
  <c r="E41" i="47"/>
  <c r="E43" i="45"/>
  <c r="E38" i="53"/>
  <c r="Y32" i="45"/>
  <c r="E34" i="52"/>
  <c r="E34" i="51"/>
  <c r="E23" i="46"/>
  <c r="E38" i="47"/>
  <c r="E26" i="45"/>
  <c r="E34" i="53"/>
  <c r="Y28" i="45"/>
  <c r="E30" i="52"/>
  <c r="E30" i="51"/>
  <c r="E38" i="46"/>
  <c r="E20" i="47"/>
  <c r="E25" i="45"/>
  <c r="E30" i="53"/>
  <c r="Y24" i="45"/>
  <c r="AA24" i="45" s="1"/>
  <c r="E26" i="52"/>
  <c r="E26" i="51"/>
  <c r="E10" i="46"/>
  <c r="E10" i="45"/>
  <c r="E11" i="47"/>
  <c r="E26" i="53"/>
  <c r="Y20" i="45"/>
  <c r="E22" i="52"/>
  <c r="E22" i="51"/>
  <c r="E21" i="46"/>
  <c r="E20" i="45"/>
  <c r="E18" i="47"/>
  <c r="E22" i="53"/>
  <c r="Y16" i="45"/>
  <c r="E18" i="52"/>
  <c r="E18" i="51"/>
  <c r="E31" i="46"/>
  <c r="E32" i="45"/>
  <c r="E28" i="47"/>
  <c r="E18" i="53"/>
  <c r="Y12" i="45"/>
  <c r="E14" i="52"/>
  <c r="E14" i="51"/>
  <c r="E29" i="46"/>
  <c r="E30" i="45"/>
  <c r="E25" i="47"/>
  <c r="E14" i="53"/>
  <c r="Y8" i="45"/>
  <c r="AA8" i="45" s="1"/>
  <c r="E10" i="52"/>
  <c r="E10" i="51"/>
  <c r="E9" i="46"/>
  <c r="E12" i="45"/>
  <c r="E13" i="47"/>
  <c r="E10" i="53"/>
  <c r="Z40" i="45"/>
  <c r="F42" i="52"/>
  <c r="F42" i="51"/>
  <c r="F14" i="46"/>
  <c r="F22" i="47"/>
  <c r="F15" i="45"/>
  <c r="F42" i="53"/>
  <c r="Z36" i="45"/>
  <c r="F38" i="52"/>
  <c r="F38" i="51"/>
  <c r="F43" i="46"/>
  <c r="F41" i="47"/>
  <c r="F43" i="45"/>
  <c r="F38" i="53"/>
  <c r="Z32" i="45"/>
  <c r="F34" i="52"/>
  <c r="F34" i="51"/>
  <c r="F23" i="46"/>
  <c r="F38" i="47"/>
  <c r="F26" i="45"/>
  <c r="F34" i="53"/>
  <c r="Z28" i="45"/>
  <c r="F30" i="52"/>
  <c r="F30" i="51"/>
  <c r="F38" i="46"/>
  <c r="F20" i="47"/>
  <c r="F25" i="45"/>
  <c r="F30" i="53"/>
  <c r="Z24" i="45"/>
  <c r="F26" i="52"/>
  <c r="F26" i="51"/>
  <c r="F10" i="46"/>
  <c r="F11" i="47"/>
  <c r="F10" i="45"/>
  <c r="F26" i="53"/>
  <c r="Z20" i="45"/>
  <c r="F22" i="52"/>
  <c r="F22" i="51"/>
  <c r="F21" i="46"/>
  <c r="F18" i="47"/>
  <c r="F20" i="45"/>
  <c r="F22" i="53"/>
  <c r="Z16" i="45"/>
  <c r="F18" i="52"/>
  <c r="F18" i="51"/>
  <c r="F31" i="46"/>
  <c r="F28" i="47"/>
  <c r="F32" i="45"/>
  <c r="F18" i="53"/>
  <c r="Z12" i="45"/>
  <c r="F14" i="52"/>
  <c r="F14" i="51"/>
  <c r="F29" i="46"/>
  <c r="F25" i="47"/>
  <c r="F30" i="45"/>
  <c r="F14" i="53"/>
  <c r="Z8" i="45"/>
  <c r="F10" i="52"/>
  <c r="F10" i="51"/>
  <c r="F9" i="46"/>
  <c r="F13" i="47"/>
  <c r="F12" i="45"/>
  <c r="F10" i="53"/>
  <c r="AI40" i="45"/>
  <c r="AG40" i="45" s="1"/>
  <c r="G42" i="52"/>
  <c r="G42" i="51"/>
  <c r="G14" i="46"/>
  <c r="S14" i="46" s="1"/>
  <c r="G22" i="47"/>
  <c r="G15" i="45"/>
  <c r="G42" i="53"/>
  <c r="AI36" i="45"/>
  <c r="AG36" i="45" s="1"/>
  <c r="G38" i="52"/>
  <c r="G38" i="51"/>
  <c r="G43" i="46"/>
  <c r="G41" i="47"/>
  <c r="S41" i="47" s="1"/>
  <c r="G43" i="45"/>
  <c r="G38" i="53"/>
  <c r="AI32" i="45"/>
  <c r="AG32" i="45" s="1"/>
  <c r="G34" i="52"/>
  <c r="G34" i="51"/>
  <c r="G23" i="46"/>
  <c r="G38" i="47"/>
  <c r="G26" i="45"/>
  <c r="G34" i="53"/>
  <c r="AI28" i="45"/>
  <c r="AG28" i="45" s="1"/>
  <c r="G30" i="52"/>
  <c r="G30" i="51"/>
  <c r="G38" i="46"/>
  <c r="G20" i="47"/>
  <c r="G25" i="45"/>
  <c r="S25" i="45" s="1"/>
  <c r="G30" i="53"/>
  <c r="AI24" i="45"/>
  <c r="AG24" i="45" s="1"/>
  <c r="G26" i="52"/>
  <c r="G26" i="51"/>
  <c r="G10" i="46"/>
  <c r="S10" i="46" s="1"/>
  <c r="G11" i="47"/>
  <c r="G10" i="45"/>
  <c r="G26" i="53"/>
  <c r="AI20" i="45"/>
  <c r="AG20" i="45" s="1"/>
  <c r="G22" i="52"/>
  <c r="G22" i="51"/>
  <c r="G21" i="46"/>
  <c r="G18" i="47"/>
  <c r="S18" i="47" s="1"/>
  <c r="G20" i="45"/>
  <c r="G22" i="53"/>
  <c r="AI16" i="45"/>
  <c r="AG16" i="45" s="1"/>
  <c r="G18" i="52"/>
  <c r="G18" i="51"/>
  <c r="G31" i="46"/>
  <c r="G28" i="47"/>
  <c r="G32" i="45"/>
  <c r="G18" i="53"/>
  <c r="AI12" i="45"/>
  <c r="AG12" i="45" s="1"/>
  <c r="G14" i="52"/>
  <c r="G14" i="51"/>
  <c r="G29" i="46"/>
  <c r="G25" i="47"/>
  <c r="G30" i="45"/>
  <c r="S30" i="45" s="1"/>
  <c r="G14" i="53"/>
  <c r="AI8" i="45"/>
  <c r="AG8" i="45" s="1"/>
  <c r="G10" i="52"/>
  <c r="G10" i="51"/>
  <c r="S10" i="51" s="1"/>
  <c r="G9" i="46"/>
  <c r="G13" i="47"/>
  <c r="G12" i="45"/>
  <c r="G10" i="53"/>
  <c r="S10" i="53" s="1"/>
  <c r="M42" i="52"/>
  <c r="AF42" i="52" s="1"/>
  <c r="M42" i="51"/>
  <c r="M14" i="46"/>
  <c r="M22" i="47"/>
  <c r="M15" i="45"/>
  <c r="M42" i="53"/>
  <c r="M38" i="52"/>
  <c r="AF38" i="52" s="1"/>
  <c r="M38" i="51"/>
  <c r="M43" i="46"/>
  <c r="M41" i="47"/>
  <c r="M43" i="45"/>
  <c r="M38" i="53"/>
  <c r="M34" i="52"/>
  <c r="AF34" i="52" s="1"/>
  <c r="M34" i="51"/>
  <c r="M23" i="46"/>
  <c r="M38" i="47"/>
  <c r="M26" i="45"/>
  <c r="M34" i="53"/>
  <c r="M30" i="52"/>
  <c r="AF30" i="52" s="1"/>
  <c r="M30" i="51"/>
  <c r="M38" i="46"/>
  <c r="M20" i="47"/>
  <c r="M25" i="45"/>
  <c r="M30" i="53"/>
  <c r="M26" i="52"/>
  <c r="AF26" i="52" s="1"/>
  <c r="M26" i="51"/>
  <c r="M10" i="46"/>
  <c r="M10" i="45"/>
  <c r="M11" i="47"/>
  <c r="M26" i="53"/>
  <c r="M22" i="52"/>
  <c r="AF22" i="52" s="1"/>
  <c r="M22" i="51"/>
  <c r="M21" i="46"/>
  <c r="M20" i="45"/>
  <c r="M18" i="47"/>
  <c r="M22" i="53"/>
  <c r="M18" i="52"/>
  <c r="AF18" i="52" s="1"/>
  <c r="M18" i="51"/>
  <c r="M31" i="46"/>
  <c r="M32" i="45"/>
  <c r="M28" i="47"/>
  <c r="M18" i="53"/>
  <c r="M14" i="52"/>
  <c r="AF14" i="52" s="1"/>
  <c r="M14" i="51"/>
  <c r="M29" i="46"/>
  <c r="M30" i="45"/>
  <c r="M25" i="47"/>
  <c r="M14" i="53"/>
  <c r="M10" i="52"/>
  <c r="AF10" i="52" s="1"/>
  <c r="M10" i="51"/>
  <c r="M9" i="46"/>
  <c r="M12" i="45"/>
  <c r="M13" i="47"/>
  <c r="M10" i="53"/>
  <c r="L42" i="52"/>
  <c r="L42" i="51"/>
  <c r="L14" i="46"/>
  <c r="L22" i="47"/>
  <c r="L15" i="45"/>
  <c r="L42" i="53"/>
  <c r="L38" i="52"/>
  <c r="L38" i="51"/>
  <c r="L43" i="46"/>
  <c r="L41" i="47"/>
  <c r="L43" i="45"/>
  <c r="L38" i="53"/>
  <c r="L34" i="52"/>
  <c r="L34" i="51"/>
  <c r="L23" i="46"/>
  <c r="L38" i="47"/>
  <c r="L26" i="45"/>
  <c r="L34" i="53"/>
  <c r="L30" i="52"/>
  <c r="L30" i="51"/>
  <c r="L38" i="46"/>
  <c r="L20" i="47"/>
  <c r="L25" i="45"/>
  <c r="L30" i="53"/>
  <c r="L26" i="52"/>
  <c r="L26" i="51"/>
  <c r="L10" i="46"/>
  <c r="L11" i="47"/>
  <c r="L10" i="45"/>
  <c r="L26" i="53"/>
  <c r="L22" i="52"/>
  <c r="L22" i="51"/>
  <c r="L21" i="46"/>
  <c r="L18" i="47"/>
  <c r="L20" i="45"/>
  <c r="L22" i="53"/>
  <c r="L18" i="52"/>
  <c r="L18" i="51"/>
  <c r="L31" i="46"/>
  <c r="L28" i="47"/>
  <c r="L32" i="45"/>
  <c r="L18" i="53"/>
  <c r="L14" i="52"/>
  <c r="L14" i="51"/>
  <c r="L29" i="46"/>
  <c r="L25" i="47"/>
  <c r="L30" i="45"/>
  <c r="L14" i="53"/>
  <c r="L10" i="52"/>
  <c r="L10" i="51"/>
  <c r="L9" i="46"/>
  <c r="L13" i="47"/>
  <c r="L12" i="45"/>
  <c r="L10" i="53"/>
  <c r="K42" i="52"/>
  <c r="K42" i="51"/>
  <c r="K14" i="46"/>
  <c r="K22" i="47"/>
  <c r="K15" i="45"/>
  <c r="K42" i="53"/>
  <c r="K38" i="52"/>
  <c r="K38" i="51"/>
  <c r="K43" i="46"/>
  <c r="K41" i="47"/>
  <c r="K43" i="45"/>
  <c r="K38" i="53"/>
  <c r="K34" i="52"/>
  <c r="K34" i="51"/>
  <c r="K23" i="46"/>
  <c r="K38" i="47"/>
  <c r="K26" i="45"/>
  <c r="K34" i="53"/>
  <c r="K30" i="52"/>
  <c r="K30" i="51"/>
  <c r="K38" i="46"/>
  <c r="K20" i="47"/>
  <c r="K25" i="45"/>
  <c r="K30" i="53"/>
  <c r="K26" i="52"/>
  <c r="K26" i="51"/>
  <c r="K10" i="46"/>
  <c r="K11" i="47"/>
  <c r="K10" i="45"/>
  <c r="K26" i="53"/>
  <c r="K22" i="52"/>
  <c r="K22" i="51"/>
  <c r="K21" i="46"/>
  <c r="K18" i="47"/>
  <c r="K20" i="45"/>
  <c r="K22" i="53"/>
  <c r="K18" i="52"/>
  <c r="K18" i="51"/>
  <c r="K31" i="46"/>
  <c r="K28" i="47"/>
  <c r="K32" i="45"/>
  <c r="K18" i="53"/>
  <c r="K14" i="52"/>
  <c r="K14" i="51"/>
  <c r="K29" i="46"/>
  <c r="K25" i="47"/>
  <c r="K30" i="45"/>
  <c r="K14" i="53"/>
  <c r="K10" i="52"/>
  <c r="K10" i="51"/>
  <c r="K9" i="46"/>
  <c r="K13" i="47"/>
  <c r="K12" i="45"/>
  <c r="K10" i="53"/>
  <c r="J42" i="52"/>
  <c r="J42" i="51"/>
  <c r="J14" i="46"/>
  <c r="J22" i="47"/>
  <c r="J15" i="45"/>
  <c r="J42" i="53"/>
  <c r="J38" i="52"/>
  <c r="J38" i="51"/>
  <c r="J43" i="46"/>
  <c r="J41" i="47"/>
  <c r="J43" i="45"/>
  <c r="J38" i="53"/>
  <c r="J34" i="52"/>
  <c r="J34" i="51"/>
  <c r="J23" i="46"/>
  <c r="J38" i="47"/>
  <c r="J26" i="45"/>
  <c r="J34" i="53"/>
  <c r="J30" i="52"/>
  <c r="J30" i="51"/>
  <c r="J38" i="46"/>
  <c r="J20" i="47"/>
  <c r="J25" i="45"/>
  <c r="J30" i="53"/>
  <c r="J26" i="52"/>
  <c r="J26" i="51"/>
  <c r="J10" i="46"/>
  <c r="J11" i="47"/>
  <c r="J10" i="45"/>
  <c r="J26" i="53"/>
  <c r="J22" i="52"/>
  <c r="J22" i="51"/>
  <c r="J21" i="46"/>
  <c r="J18" i="47"/>
  <c r="J20" i="45"/>
  <c r="J22" i="53"/>
  <c r="J18" i="52"/>
  <c r="J18" i="51"/>
  <c r="J28" i="47"/>
  <c r="J31" i="46"/>
  <c r="J32" i="45"/>
  <c r="J18" i="53"/>
  <c r="J14" i="52"/>
  <c r="J14" i="51"/>
  <c r="J25" i="47"/>
  <c r="J29" i="46"/>
  <c r="J30" i="45"/>
  <c r="J14" i="53"/>
  <c r="J10" i="52"/>
  <c r="J10" i="51"/>
  <c r="J9" i="46"/>
  <c r="J13" i="47"/>
  <c r="J12" i="45"/>
  <c r="J10" i="53"/>
  <c r="I42" i="52"/>
  <c r="I42" i="51"/>
  <c r="I14" i="46"/>
  <c r="I22" i="47"/>
  <c r="I15" i="45"/>
  <c r="I42" i="53"/>
  <c r="I38" i="52"/>
  <c r="I38" i="51"/>
  <c r="AF38" i="51" s="1"/>
  <c r="I43" i="46"/>
  <c r="I41" i="47"/>
  <c r="I43" i="45"/>
  <c r="I38" i="53"/>
  <c r="I34" i="52"/>
  <c r="I34" i="51"/>
  <c r="I23" i="46"/>
  <c r="I38" i="47"/>
  <c r="I26" i="45"/>
  <c r="I34" i="53"/>
  <c r="DC29" i="1"/>
  <c r="I30" i="52"/>
  <c r="I30" i="51"/>
  <c r="AF30" i="51" s="1"/>
  <c r="I38" i="46"/>
  <c r="I20" i="47"/>
  <c r="I25" i="45"/>
  <c r="I30" i="53"/>
  <c r="I26" i="52"/>
  <c r="I26" i="51"/>
  <c r="I10" i="46"/>
  <c r="I10" i="45"/>
  <c r="I11" i="47"/>
  <c r="I26" i="53"/>
  <c r="I22" i="52"/>
  <c r="I22" i="51"/>
  <c r="AF22" i="51" s="1"/>
  <c r="I21" i="46"/>
  <c r="I20" i="45"/>
  <c r="I18" i="47"/>
  <c r="I22" i="53"/>
  <c r="DC17" i="1"/>
  <c r="I18" i="52"/>
  <c r="I18" i="51"/>
  <c r="AF18" i="51" s="1"/>
  <c r="I31" i="46"/>
  <c r="I32" i="45"/>
  <c r="I28" i="47"/>
  <c r="I18" i="53"/>
  <c r="DC13" i="1"/>
  <c r="I14" i="52"/>
  <c r="I14" i="51"/>
  <c r="I29" i="46"/>
  <c r="I30" i="45"/>
  <c r="I25" i="47"/>
  <c r="I14" i="53"/>
  <c r="DC9" i="1"/>
  <c r="DC5" i="1"/>
  <c r="I10" i="52"/>
  <c r="I10" i="51"/>
  <c r="I9" i="46"/>
  <c r="I12" i="45"/>
  <c r="I13" i="47"/>
  <c r="I10" i="53"/>
  <c r="CU40" i="1"/>
  <c r="AK41" i="41" s="1"/>
  <c r="AI41" i="41"/>
  <c r="CM40" i="1"/>
  <c r="S41" i="41" s="1"/>
  <c r="T41" i="41"/>
  <c r="I27" i="41"/>
  <c r="CB40" i="1"/>
  <c r="AC41" i="41" s="1"/>
  <c r="M8" i="41"/>
  <c r="DC38" i="1"/>
  <c r="AO21" i="41" s="1"/>
  <c r="X15" i="41"/>
  <c r="CV38" i="1"/>
  <c r="W15" i="41" s="1"/>
  <c r="I21" i="41"/>
  <c r="CB38" i="1"/>
  <c r="AC23" i="41" s="1"/>
  <c r="AA23" i="41"/>
  <c r="X13" i="41"/>
  <c r="CV36" i="1"/>
  <c r="W13" i="41" s="1"/>
  <c r="AF8" i="41"/>
  <c r="CL36" i="1"/>
  <c r="AG8" i="41" s="1"/>
  <c r="F17" i="41"/>
  <c r="R38" i="41"/>
  <c r="CB36" i="1"/>
  <c r="AC9" i="41" s="1"/>
  <c r="AA9" i="41"/>
  <c r="T37" i="41"/>
  <c r="CM34" i="1"/>
  <c r="S37" i="41" s="1"/>
  <c r="C43" i="52"/>
  <c r="AC41" i="45"/>
  <c r="AE41" i="45" s="1"/>
  <c r="C43" i="51"/>
  <c r="C25" i="46"/>
  <c r="C43" i="47"/>
  <c r="C27" i="45"/>
  <c r="C43" i="53"/>
  <c r="C45" i="52"/>
  <c r="AC43" i="45"/>
  <c r="AE43" i="45" s="1"/>
  <c r="C45" i="51"/>
  <c r="C45" i="46"/>
  <c r="C45" i="47"/>
  <c r="C45" i="45"/>
  <c r="C45" i="53"/>
  <c r="C37" i="52"/>
  <c r="AC35" i="45"/>
  <c r="C37" i="51"/>
  <c r="C42" i="46"/>
  <c r="C40" i="47"/>
  <c r="C42" i="45"/>
  <c r="C37" i="53"/>
  <c r="CZ32" i="1"/>
  <c r="AC19" i="45"/>
  <c r="AE19" i="45" s="1"/>
  <c r="C21" i="52"/>
  <c r="C21" i="51"/>
  <c r="C20" i="46"/>
  <c r="C15" i="47"/>
  <c r="C14" i="45"/>
  <c r="C21" i="53"/>
  <c r="CZ16" i="1"/>
  <c r="AC11" i="45"/>
  <c r="AE11" i="45" s="1"/>
  <c r="C13" i="52"/>
  <c r="C13" i="51"/>
  <c r="C28" i="46"/>
  <c r="C24" i="47"/>
  <c r="C29" i="45"/>
  <c r="C13" i="53"/>
  <c r="CZ8" i="1"/>
  <c r="AD35" i="45"/>
  <c r="D37" i="52"/>
  <c r="D37" i="51"/>
  <c r="D42" i="46"/>
  <c r="D40" i="47"/>
  <c r="D42" i="45"/>
  <c r="D37" i="53"/>
  <c r="AD27" i="45"/>
  <c r="D29" i="52"/>
  <c r="D29" i="51"/>
  <c r="D37" i="46"/>
  <c r="D35" i="47"/>
  <c r="D38" i="45"/>
  <c r="D29" i="53"/>
  <c r="AD15" i="45"/>
  <c r="D17" i="52"/>
  <c r="D17" i="51"/>
  <c r="D27" i="47"/>
  <c r="D18" i="46"/>
  <c r="D23" i="45"/>
  <c r="D17" i="53"/>
  <c r="Y43" i="45"/>
  <c r="E45" i="52"/>
  <c r="E45" i="51"/>
  <c r="E45" i="46"/>
  <c r="Q45" i="46" s="1"/>
  <c r="E45" i="47"/>
  <c r="E45" i="45"/>
  <c r="E45" i="53"/>
  <c r="Y31" i="45"/>
  <c r="AA31" i="45" s="1"/>
  <c r="E33" i="52"/>
  <c r="E33" i="51"/>
  <c r="E22" i="46"/>
  <c r="E21" i="47"/>
  <c r="E21" i="45"/>
  <c r="E33" i="53"/>
  <c r="Y19" i="45"/>
  <c r="AA19" i="45" s="1"/>
  <c r="E21" i="52"/>
  <c r="E21" i="51"/>
  <c r="E20" i="46"/>
  <c r="E15" i="47"/>
  <c r="E14" i="45"/>
  <c r="E21" i="53"/>
  <c r="F45" i="52"/>
  <c r="Z43" i="45"/>
  <c r="F45" i="51"/>
  <c r="F45" i="46"/>
  <c r="F45" i="47"/>
  <c r="F45" i="45"/>
  <c r="R45" i="45" s="1"/>
  <c r="F45" i="53"/>
  <c r="F37" i="52"/>
  <c r="Z35" i="45"/>
  <c r="F37" i="51"/>
  <c r="F42" i="46"/>
  <c r="F40" i="47"/>
  <c r="F42" i="45"/>
  <c r="F37" i="53"/>
  <c r="Z23" i="45"/>
  <c r="F25" i="52"/>
  <c r="F25" i="51"/>
  <c r="F34" i="46"/>
  <c r="R34" i="46" s="1"/>
  <c r="F32" i="47"/>
  <c r="F35" i="45"/>
  <c r="F25" i="53"/>
  <c r="Z11" i="45"/>
  <c r="F13" i="52"/>
  <c r="R13" i="52" s="1"/>
  <c r="F13" i="51"/>
  <c r="F28" i="46"/>
  <c r="F24" i="47"/>
  <c r="F29" i="45"/>
  <c r="R29" i="45" s="1"/>
  <c r="F13" i="53"/>
  <c r="G37" i="52"/>
  <c r="AI35" i="45"/>
  <c r="AG35" i="45" s="1"/>
  <c r="G37" i="51"/>
  <c r="S37" i="51" s="1"/>
  <c r="G42" i="46"/>
  <c r="G40" i="47"/>
  <c r="G42" i="45"/>
  <c r="S42" i="45" s="1"/>
  <c r="G37" i="53"/>
  <c r="S37" i="53" s="1"/>
  <c r="G29" i="52"/>
  <c r="AI27" i="45"/>
  <c r="AG27" i="45" s="1"/>
  <c r="G29" i="51"/>
  <c r="G37" i="46"/>
  <c r="G35" i="47"/>
  <c r="G38" i="45"/>
  <c r="G29" i="53"/>
  <c r="AI19" i="45"/>
  <c r="AG19" i="45" s="1"/>
  <c r="G21" i="52"/>
  <c r="G21" i="51"/>
  <c r="G20" i="46"/>
  <c r="G14" i="45"/>
  <c r="S14" i="45" s="1"/>
  <c r="G15" i="47"/>
  <c r="G21" i="53"/>
  <c r="AI11" i="45"/>
  <c r="AG11" i="45" s="1"/>
  <c r="G13" i="52"/>
  <c r="G13" i="51"/>
  <c r="S13" i="51" s="1"/>
  <c r="G28" i="46"/>
  <c r="S28" i="46" s="1"/>
  <c r="G29" i="45"/>
  <c r="S29" i="45" s="1"/>
  <c r="G24" i="47"/>
  <c r="S24" i="47" s="1"/>
  <c r="G13" i="53"/>
  <c r="S13" i="53" s="1"/>
  <c r="M45" i="52"/>
  <c r="M45" i="51"/>
  <c r="M45" i="46"/>
  <c r="M45" i="47"/>
  <c r="M45" i="45"/>
  <c r="M45" i="53"/>
  <c r="M41" i="52"/>
  <c r="AF41" i="52" s="1"/>
  <c r="M41" i="51"/>
  <c r="M11" i="46"/>
  <c r="M12" i="47"/>
  <c r="M13" i="45"/>
  <c r="M41" i="53"/>
  <c r="M37" i="52"/>
  <c r="AF37" i="52" s="1"/>
  <c r="M37" i="51"/>
  <c r="M42" i="46"/>
  <c r="M40" i="47"/>
  <c r="M42" i="45"/>
  <c r="M37" i="53"/>
  <c r="M33" i="52"/>
  <c r="AF33" i="52" s="1"/>
  <c r="M33" i="51"/>
  <c r="M22" i="46"/>
  <c r="M21" i="47"/>
  <c r="M21" i="45"/>
  <c r="M33" i="53"/>
  <c r="M29" i="52"/>
  <c r="AF29" i="52" s="1"/>
  <c r="M29" i="51"/>
  <c r="M37" i="46"/>
  <c r="M35" i="47"/>
  <c r="M38" i="45"/>
  <c r="M29" i="53"/>
  <c r="M25" i="52"/>
  <c r="AF25" i="52" s="1"/>
  <c r="M25" i="51"/>
  <c r="M34" i="46"/>
  <c r="M32" i="47"/>
  <c r="M35" i="45"/>
  <c r="M25" i="53"/>
  <c r="M21" i="52"/>
  <c r="AF21" i="52" s="1"/>
  <c r="M21" i="51"/>
  <c r="M20" i="46"/>
  <c r="M15" i="47"/>
  <c r="M14" i="45"/>
  <c r="M21" i="53"/>
  <c r="M17" i="52"/>
  <c r="AF17" i="52" s="1"/>
  <c r="M17" i="51"/>
  <c r="M18" i="46"/>
  <c r="M27" i="47"/>
  <c r="M23" i="45"/>
  <c r="M17" i="53"/>
  <c r="L45" i="52"/>
  <c r="L45" i="51"/>
  <c r="L45" i="46"/>
  <c r="L45" i="47"/>
  <c r="L45" i="45"/>
  <c r="L45" i="53"/>
  <c r="L41" i="52"/>
  <c r="L41" i="51"/>
  <c r="L11" i="46"/>
  <c r="L12" i="47"/>
  <c r="L13" i="45"/>
  <c r="L41" i="53"/>
  <c r="L37" i="52"/>
  <c r="L37" i="51"/>
  <c r="L42" i="46"/>
  <c r="L40" i="47"/>
  <c r="L42" i="45"/>
  <c r="L37" i="53"/>
  <c r="L33" i="52"/>
  <c r="L33" i="51"/>
  <c r="L22" i="46"/>
  <c r="L21" i="47"/>
  <c r="L21" i="45"/>
  <c r="L33" i="53"/>
  <c r="L29" i="52"/>
  <c r="L29" i="51"/>
  <c r="L37" i="46"/>
  <c r="L35" i="47"/>
  <c r="L38" i="45"/>
  <c r="L29" i="53"/>
  <c r="L25" i="52"/>
  <c r="L25" i="51"/>
  <c r="L34" i="46"/>
  <c r="L32" i="47"/>
  <c r="L35" i="45"/>
  <c r="L25" i="53"/>
  <c r="L21" i="52"/>
  <c r="L21" i="51"/>
  <c r="L20" i="46"/>
  <c r="L15" i="47"/>
  <c r="L14" i="45"/>
  <c r="L21" i="53"/>
  <c r="L17" i="52"/>
  <c r="L17" i="51"/>
  <c r="L27" i="47"/>
  <c r="L18" i="46"/>
  <c r="L23" i="45"/>
  <c r="L17" i="53"/>
  <c r="L13" i="52"/>
  <c r="L13" i="51"/>
  <c r="L24" i="47"/>
  <c r="L28" i="46"/>
  <c r="L29" i="45"/>
  <c r="L13" i="53"/>
  <c r="K45" i="52"/>
  <c r="K45" i="51"/>
  <c r="K45" i="46"/>
  <c r="K45" i="47"/>
  <c r="K45" i="45"/>
  <c r="K45" i="53"/>
  <c r="K41" i="52"/>
  <c r="K41" i="51"/>
  <c r="K11" i="46"/>
  <c r="K12" i="47"/>
  <c r="K13" i="45"/>
  <c r="K41" i="53"/>
  <c r="K37" i="52"/>
  <c r="K37" i="51"/>
  <c r="K42" i="46"/>
  <c r="K40" i="47"/>
  <c r="K42" i="45"/>
  <c r="K37" i="53"/>
  <c r="K33" i="52"/>
  <c r="K33" i="51"/>
  <c r="K22" i="46"/>
  <c r="K21" i="47"/>
  <c r="K21" i="45"/>
  <c r="K33" i="53"/>
  <c r="K29" i="52"/>
  <c r="K29" i="51"/>
  <c r="K37" i="46"/>
  <c r="K35" i="47"/>
  <c r="K38" i="45"/>
  <c r="K29" i="53"/>
  <c r="K25" i="52"/>
  <c r="K25" i="51"/>
  <c r="K34" i="46"/>
  <c r="K35" i="45"/>
  <c r="K32" i="47"/>
  <c r="K25" i="53"/>
  <c r="K21" i="52"/>
  <c r="K21" i="51"/>
  <c r="K20" i="46"/>
  <c r="K14" i="45"/>
  <c r="K15" i="47"/>
  <c r="K21" i="53"/>
  <c r="K17" i="52"/>
  <c r="K17" i="51"/>
  <c r="K18" i="46"/>
  <c r="K23" i="45"/>
  <c r="K27" i="47"/>
  <c r="K17" i="53"/>
  <c r="K13" i="52"/>
  <c r="K13" i="51"/>
  <c r="K28" i="46"/>
  <c r="K29" i="45"/>
  <c r="K24" i="47"/>
  <c r="K13" i="53"/>
  <c r="J45" i="52"/>
  <c r="J45" i="51"/>
  <c r="J45" i="46"/>
  <c r="J45" i="47"/>
  <c r="J45" i="45"/>
  <c r="J45" i="53"/>
  <c r="J41" i="52"/>
  <c r="J41" i="51"/>
  <c r="J11" i="46"/>
  <c r="J12" i="47"/>
  <c r="J13" i="45"/>
  <c r="J41" i="53"/>
  <c r="J37" i="52"/>
  <c r="J37" i="51"/>
  <c r="J42" i="46"/>
  <c r="J40" i="47"/>
  <c r="J42" i="45"/>
  <c r="J37" i="53"/>
  <c r="J33" i="52"/>
  <c r="J33" i="51"/>
  <c r="J22" i="46"/>
  <c r="J21" i="47"/>
  <c r="J21" i="45"/>
  <c r="J33" i="53"/>
  <c r="J29" i="52"/>
  <c r="J29" i="51"/>
  <c r="J37" i="46"/>
  <c r="J35" i="47"/>
  <c r="J38" i="45"/>
  <c r="J29" i="53"/>
  <c r="J25" i="52"/>
  <c r="J25" i="51"/>
  <c r="J34" i="46"/>
  <c r="J32" i="47"/>
  <c r="J35" i="45"/>
  <c r="J25" i="53"/>
  <c r="J21" i="52"/>
  <c r="J21" i="51"/>
  <c r="J20" i="46"/>
  <c r="J15" i="47"/>
  <c r="J14" i="45"/>
  <c r="J21" i="53"/>
  <c r="J17" i="52"/>
  <c r="J17" i="51"/>
  <c r="J18" i="46"/>
  <c r="J27" i="47"/>
  <c r="J23" i="45"/>
  <c r="J17" i="53"/>
  <c r="J13" i="52"/>
  <c r="J13" i="51"/>
  <c r="J28" i="46"/>
  <c r="J24" i="47"/>
  <c r="J29" i="45"/>
  <c r="J13" i="53"/>
  <c r="I45" i="52"/>
  <c r="I45" i="51"/>
  <c r="I45" i="46"/>
  <c r="I45" i="47"/>
  <c r="I45" i="45"/>
  <c r="I45" i="53"/>
  <c r="DC36" i="1"/>
  <c r="I41" i="52"/>
  <c r="I41" i="51"/>
  <c r="AF41" i="51" s="1"/>
  <c r="I11" i="46"/>
  <c r="I12" i="47"/>
  <c r="I13" i="45"/>
  <c r="I41" i="53"/>
  <c r="I37" i="52"/>
  <c r="I37" i="51"/>
  <c r="I42" i="46"/>
  <c r="I40" i="47"/>
  <c r="I42" i="45"/>
  <c r="I37" i="53"/>
  <c r="DC32" i="1"/>
  <c r="AO33" i="41" s="1"/>
  <c r="CZ39" i="1"/>
  <c r="CC39" i="1"/>
  <c r="O9" i="41" s="1"/>
  <c r="P9" i="41"/>
  <c r="J6" i="41"/>
  <c r="AL9" i="41"/>
  <c r="AP9" i="41"/>
  <c r="V13" i="41"/>
  <c r="AD8" i="41"/>
  <c r="AH8" i="41"/>
  <c r="AN9" i="41"/>
  <c r="CM35" i="1"/>
  <c r="S17" i="41" s="1"/>
  <c r="T17" i="41"/>
  <c r="DC34" i="1"/>
  <c r="AO37" i="41" s="1"/>
  <c r="X40" i="41"/>
  <c r="CV34" i="1"/>
  <c r="W40" i="41" s="1"/>
  <c r="CB34" i="1"/>
  <c r="AC40" i="41" s="1"/>
  <c r="AA40" i="41"/>
  <c r="DC33" i="1"/>
  <c r="CV33" i="1"/>
  <c r="W39" i="41" s="1"/>
  <c r="X39" i="41"/>
  <c r="CC33" i="1"/>
  <c r="O39" i="41" s="1"/>
  <c r="P39" i="41"/>
  <c r="I33" i="52"/>
  <c r="I33" i="51"/>
  <c r="AF33" i="51" s="1"/>
  <c r="I22" i="46"/>
  <c r="I21" i="47"/>
  <c r="I21" i="45"/>
  <c r="I33" i="53"/>
  <c r="I29" i="52"/>
  <c r="I29" i="51"/>
  <c r="AF29" i="51" s="1"/>
  <c r="I37" i="46"/>
  <c r="I35" i="47"/>
  <c r="I38" i="45"/>
  <c r="I29" i="53"/>
  <c r="I25" i="52"/>
  <c r="I25" i="51"/>
  <c r="AF25" i="51" s="1"/>
  <c r="I34" i="46"/>
  <c r="I32" i="47"/>
  <c r="I35" i="45"/>
  <c r="I25" i="53"/>
  <c r="I21" i="52"/>
  <c r="I21" i="51"/>
  <c r="AF21" i="51" s="1"/>
  <c r="I20" i="46"/>
  <c r="I15" i="47"/>
  <c r="I14" i="45"/>
  <c r="I21" i="53"/>
  <c r="I17" i="52"/>
  <c r="I17" i="51"/>
  <c r="AF17" i="51" s="1"/>
  <c r="I18" i="46"/>
  <c r="I27" i="47"/>
  <c r="I23" i="45"/>
  <c r="I17" i="53"/>
  <c r="I13" i="52"/>
  <c r="I13" i="51"/>
  <c r="AF13" i="51" s="1"/>
  <c r="I28" i="46"/>
  <c r="I24" i="47"/>
  <c r="I29" i="45"/>
  <c r="I13" i="53"/>
  <c r="F41" i="41"/>
  <c r="R36" i="41"/>
  <c r="CC32" i="1"/>
  <c r="O38" i="41" s="1"/>
  <c r="P38" i="41"/>
  <c r="CU31" i="1"/>
  <c r="AK18" i="41" s="1"/>
  <c r="AI18" i="41"/>
  <c r="CM31" i="1"/>
  <c r="S16" i="41" s="1"/>
  <c r="T16" i="41"/>
  <c r="J28" i="41"/>
  <c r="AD36" i="41"/>
  <c r="AH37" i="41"/>
  <c r="AL34" i="41"/>
  <c r="AP34" i="41"/>
  <c r="V37" i="41"/>
  <c r="AN34" i="41"/>
  <c r="F33" i="41"/>
  <c r="R34" i="41"/>
  <c r="CB30" i="1"/>
  <c r="AC37" i="41" s="1"/>
  <c r="AA37" i="41"/>
  <c r="CV29" i="1"/>
  <c r="W36" i="41" s="1"/>
  <c r="X36" i="41"/>
  <c r="CL29" i="1"/>
  <c r="AG16" i="41" s="1"/>
  <c r="AE16" i="41"/>
  <c r="CC29" i="1"/>
  <c r="O12" i="41" s="1"/>
  <c r="P12" i="41"/>
  <c r="CV28" i="1"/>
  <c r="W35" i="41" s="1"/>
  <c r="CM28" i="1"/>
  <c r="S15" i="41" s="1"/>
  <c r="CC28" i="1"/>
  <c r="O19" i="41" s="1"/>
  <c r="CU27" i="1"/>
  <c r="AK34" i="41" s="1"/>
  <c r="AI34" i="41"/>
  <c r="CM27" i="1"/>
  <c r="S33" i="41" s="1"/>
  <c r="T33" i="41"/>
  <c r="V33" i="41"/>
  <c r="AN40" i="41"/>
  <c r="J36" i="41"/>
  <c r="AD34" i="41"/>
  <c r="AH33" i="41"/>
  <c r="AL40" i="41"/>
  <c r="AP40" i="41"/>
  <c r="F39" i="41"/>
  <c r="R32" i="41"/>
  <c r="CB26" i="1"/>
  <c r="AC35" i="41" s="1"/>
  <c r="AA35" i="41"/>
  <c r="V11" i="41"/>
  <c r="AN25" i="41"/>
  <c r="J18" i="41"/>
  <c r="AD33" i="41"/>
  <c r="AH17" i="41"/>
  <c r="AL25" i="41"/>
  <c r="AP25" i="41"/>
  <c r="CB25" i="1"/>
  <c r="AC21" i="41" s="1"/>
  <c r="AB21" i="41"/>
  <c r="V32" i="41"/>
  <c r="AN36" i="41"/>
  <c r="J27" i="41"/>
  <c r="AD32" i="41"/>
  <c r="AH32" i="41"/>
  <c r="AL36" i="41"/>
  <c r="AP36" i="41"/>
  <c r="F32" i="41"/>
  <c r="R30" i="41"/>
  <c r="CB24" i="1"/>
  <c r="AC34" i="41" s="1"/>
  <c r="AA34" i="41"/>
  <c r="V31" i="41"/>
  <c r="AN19" i="41"/>
  <c r="J14" i="41"/>
  <c r="AD31" i="41"/>
  <c r="AH31" i="41"/>
  <c r="AL19" i="41"/>
  <c r="AP19" i="41"/>
  <c r="CB23" i="1"/>
  <c r="AC33" i="41" s="1"/>
  <c r="AB33" i="41"/>
  <c r="V10" i="41"/>
  <c r="AN5" i="41"/>
  <c r="J7" i="41"/>
  <c r="AD30" i="41"/>
  <c r="AH30" i="41"/>
  <c r="AL5" i="41"/>
  <c r="AP5" i="41"/>
  <c r="F8" i="41"/>
  <c r="R14" i="41"/>
  <c r="CB22" i="1"/>
  <c r="AC32" i="41" s="1"/>
  <c r="AA32" i="41"/>
  <c r="V9" i="41"/>
  <c r="AN8" i="41"/>
  <c r="J5" i="41"/>
  <c r="AD9" i="41"/>
  <c r="AH5" i="41"/>
  <c r="AL8" i="41"/>
  <c r="AP8" i="41"/>
  <c r="CU20" i="1"/>
  <c r="AK29" i="41" s="1"/>
  <c r="M35" i="41"/>
  <c r="CL20" i="1"/>
  <c r="AG29" i="41" s="1"/>
  <c r="CV19" i="1"/>
  <c r="W29" i="41" s="1"/>
  <c r="X29" i="41"/>
  <c r="M17" i="41"/>
  <c r="CL19" i="1"/>
  <c r="AG28" i="41" s="1"/>
  <c r="AE28" i="41"/>
  <c r="CC19" i="1"/>
  <c r="O31" i="41" s="1"/>
  <c r="P31" i="41"/>
  <c r="CV18" i="1"/>
  <c r="W28" i="41" s="1"/>
  <c r="M34" i="41"/>
  <c r="CM18" i="1"/>
  <c r="S26" i="41" s="1"/>
  <c r="CC18" i="1"/>
  <c r="O30" i="41" s="1"/>
  <c r="CU17" i="1"/>
  <c r="AK27" i="41" s="1"/>
  <c r="AI27" i="41"/>
  <c r="CM17" i="1"/>
  <c r="S13" i="41" s="1"/>
  <c r="T13" i="41"/>
  <c r="CV16" i="1"/>
  <c r="W7" i="41" s="1"/>
  <c r="CM16" i="1"/>
  <c r="S12" i="41" s="1"/>
  <c r="CC16" i="1"/>
  <c r="O7" i="41" s="1"/>
  <c r="CU15" i="1"/>
  <c r="AK16" i="41" s="1"/>
  <c r="AI16" i="41"/>
  <c r="CM15" i="1"/>
  <c r="S25" i="41" s="1"/>
  <c r="T25" i="41"/>
  <c r="I31" i="41"/>
  <c r="J32" i="41"/>
  <c r="AD25" i="41"/>
  <c r="AH26" i="41"/>
  <c r="AL30" i="41"/>
  <c r="AP30" i="41"/>
  <c r="V25" i="41"/>
  <c r="AN30" i="41"/>
  <c r="F29" i="41"/>
  <c r="R24" i="41"/>
  <c r="CB14" i="1"/>
  <c r="AC29" i="41" s="1"/>
  <c r="AA29" i="41"/>
  <c r="CV13" i="1"/>
  <c r="W24" i="41" s="1"/>
  <c r="X24" i="41"/>
  <c r="CL13" i="1"/>
  <c r="AG24" i="41" s="1"/>
  <c r="AE24" i="41"/>
  <c r="CC13" i="1"/>
  <c r="O27" i="41" s="1"/>
  <c r="P27" i="41"/>
  <c r="CV12" i="1"/>
  <c r="W23" i="41" s="1"/>
  <c r="CM12" i="1"/>
  <c r="S22" i="41" s="1"/>
  <c r="CC12" i="1"/>
  <c r="O26" i="41" s="1"/>
  <c r="E25" i="41"/>
  <c r="F7" i="41"/>
  <c r="R6" i="41"/>
  <c r="E8" i="41"/>
  <c r="V21" i="41"/>
  <c r="AN38" i="41"/>
  <c r="J30" i="41"/>
  <c r="AD21" i="41"/>
  <c r="AH23" i="41"/>
  <c r="AL38" i="41"/>
  <c r="AP38" i="41"/>
  <c r="CB9" i="1"/>
  <c r="AC26" i="41" s="1"/>
  <c r="AB26" i="41"/>
  <c r="CU7" i="1"/>
  <c r="AK14" i="41" s="1"/>
  <c r="AI14" i="41"/>
  <c r="CM7" i="1"/>
  <c r="S19" i="41" s="1"/>
  <c r="T19" i="41"/>
  <c r="I23" i="41"/>
  <c r="CV6" i="1"/>
  <c r="W18" i="41" s="1"/>
  <c r="CM6" i="1"/>
  <c r="S5" i="41" s="1"/>
  <c r="CC6" i="1"/>
  <c r="O10" i="41" s="1"/>
  <c r="E12" i="41"/>
  <c r="M10" i="41"/>
  <c r="F5" i="41"/>
  <c r="R10" i="41"/>
  <c r="CB5" i="1"/>
  <c r="AC8" i="41" s="1"/>
  <c r="AB8" i="41"/>
  <c r="AA41" i="41"/>
  <c r="V41" i="41"/>
  <c r="F27" i="41"/>
  <c r="V8" i="41"/>
  <c r="F15" i="41"/>
  <c r="V15" i="41"/>
  <c r="R39" i="41"/>
  <c r="F18" i="41"/>
  <c r="R16" i="41"/>
  <c r="J38" i="41"/>
  <c r="AD16" i="41"/>
  <c r="AH36" i="41"/>
  <c r="AL23" i="41"/>
  <c r="AP23" i="41"/>
  <c r="V36" i="41"/>
  <c r="AN23" i="41"/>
  <c r="CB29" i="1"/>
  <c r="AC22" i="41" s="1"/>
  <c r="AB22" i="41"/>
  <c r="F40" i="41"/>
  <c r="R33" i="41"/>
  <c r="CU25" i="1"/>
  <c r="AK17" i="41" s="1"/>
  <c r="AI17" i="41"/>
  <c r="CM25" i="1"/>
  <c r="S31" i="41" s="1"/>
  <c r="T31" i="41"/>
  <c r="DC24" i="1"/>
  <c r="AO36" i="41" s="1"/>
  <c r="CU23" i="1"/>
  <c r="AK31" i="41" s="1"/>
  <c r="AI31" i="41"/>
  <c r="CM23" i="1"/>
  <c r="S29" i="41" s="1"/>
  <c r="T29" i="41"/>
  <c r="CU21" i="1"/>
  <c r="AK5" i="41" s="1"/>
  <c r="AI5" i="41"/>
  <c r="CM21" i="1"/>
  <c r="S7" i="41" s="1"/>
  <c r="T7" i="41"/>
  <c r="V30" i="41"/>
  <c r="AN39" i="41"/>
  <c r="J35" i="41"/>
  <c r="AD29" i="41"/>
  <c r="AH29" i="41"/>
  <c r="AL39" i="41"/>
  <c r="AP39" i="41"/>
  <c r="F37" i="41"/>
  <c r="R28" i="41"/>
  <c r="CB20" i="1"/>
  <c r="AC31" i="41" s="1"/>
  <c r="AA31" i="41"/>
  <c r="V29" i="41"/>
  <c r="AN24" i="41"/>
  <c r="J17" i="41"/>
  <c r="AD28" i="41"/>
  <c r="AH10" i="41"/>
  <c r="AL24" i="41"/>
  <c r="AP24" i="41"/>
  <c r="CB19" i="1"/>
  <c r="AC14" i="41" s="1"/>
  <c r="AB14" i="41"/>
  <c r="F16" i="41"/>
  <c r="R13" i="41"/>
  <c r="R25" i="41"/>
  <c r="F31" i="41"/>
  <c r="J31" i="41"/>
  <c r="AD24" i="41"/>
  <c r="AH25" i="41"/>
  <c r="AL31" i="41"/>
  <c r="AP31" i="41"/>
  <c r="V24" i="41"/>
  <c r="AN31" i="41"/>
  <c r="CB13" i="1"/>
  <c r="AC28" i="41" s="1"/>
  <c r="AB28" i="41"/>
  <c r="CV11" i="1"/>
  <c r="W5" i="41" s="1"/>
  <c r="X5" i="41"/>
  <c r="CL11" i="1"/>
  <c r="AG5" i="41" s="1"/>
  <c r="AE5" i="41"/>
  <c r="CC11" i="1"/>
  <c r="O5" i="41" s="1"/>
  <c r="P5" i="41"/>
  <c r="CU9" i="1"/>
  <c r="AK23" i="41" s="1"/>
  <c r="AI23" i="41"/>
  <c r="CM9" i="1"/>
  <c r="S21" i="41" s="1"/>
  <c r="T21" i="41"/>
  <c r="R19" i="41"/>
  <c r="F23" i="41"/>
  <c r="CV5" i="1"/>
  <c r="W17" i="41" s="1"/>
  <c r="X17" i="41"/>
  <c r="CL5" i="1"/>
  <c r="AG6" i="41" s="1"/>
  <c r="AE6" i="41"/>
  <c r="AP29" i="41"/>
  <c r="AL29" i="41"/>
  <c r="AH41" i="41"/>
  <c r="AD41" i="41"/>
  <c r="J41" i="41"/>
  <c r="AP12" i="41"/>
  <c r="AL12" i="41"/>
  <c r="AH20" i="41"/>
  <c r="AD18" i="41"/>
  <c r="J8" i="41"/>
  <c r="AP21" i="41"/>
  <c r="AL21" i="41"/>
  <c r="AH19" i="41"/>
  <c r="AD40" i="41"/>
  <c r="J20" i="41"/>
  <c r="F21" i="41"/>
  <c r="AA11" i="41"/>
  <c r="R17" i="41"/>
  <c r="J11" i="52"/>
  <c r="J11" i="51"/>
  <c r="J23" i="47"/>
  <c r="J26" i="46"/>
  <c r="J28" i="45"/>
  <c r="J11" i="53"/>
  <c r="I43" i="52"/>
  <c r="I43" i="51"/>
  <c r="AF43" i="51" s="1"/>
  <c r="I25" i="46"/>
  <c r="I43" i="47"/>
  <c r="I27" i="45"/>
  <c r="I43" i="53"/>
  <c r="I39" i="52"/>
  <c r="I39" i="51"/>
  <c r="AF39" i="51" s="1"/>
  <c r="I44" i="46"/>
  <c r="I42" i="47"/>
  <c r="I44" i="45"/>
  <c r="I39" i="53"/>
  <c r="I35" i="52"/>
  <c r="I35" i="51"/>
  <c r="AF35" i="51" s="1"/>
  <c r="I41" i="46"/>
  <c r="I39" i="47"/>
  <c r="I41" i="45"/>
  <c r="I35" i="53"/>
  <c r="I31" i="52"/>
  <c r="I31" i="51"/>
  <c r="AF31" i="51" s="1"/>
  <c r="I39" i="46"/>
  <c r="I36" i="47"/>
  <c r="I39" i="45"/>
  <c r="I31" i="53"/>
  <c r="I27" i="52"/>
  <c r="I27" i="51"/>
  <c r="AF27" i="51" s="1"/>
  <c r="I35" i="46"/>
  <c r="I33" i="47"/>
  <c r="I36" i="45"/>
  <c r="I27" i="53"/>
  <c r="I23" i="52"/>
  <c r="I33" i="46"/>
  <c r="I23" i="51"/>
  <c r="AF23" i="51" s="1"/>
  <c r="I31" i="47"/>
  <c r="I34" i="45"/>
  <c r="I23" i="53"/>
  <c r="I19" i="52"/>
  <c r="I19" i="51"/>
  <c r="AF19" i="51" s="1"/>
  <c r="I32" i="46"/>
  <c r="I29" i="47"/>
  <c r="I33" i="45"/>
  <c r="I19" i="53"/>
  <c r="I15" i="52"/>
  <c r="I15" i="51"/>
  <c r="AF15" i="51" s="1"/>
  <c r="I30" i="46"/>
  <c r="I26" i="47"/>
  <c r="I31" i="45"/>
  <c r="I15" i="53"/>
  <c r="I11" i="52"/>
  <c r="I11" i="51"/>
  <c r="AF11" i="51" s="1"/>
  <c r="I26" i="46"/>
  <c r="I23" i="47"/>
  <c r="I28" i="45"/>
  <c r="I11" i="53"/>
  <c r="J9" i="41"/>
  <c r="V6" i="41"/>
  <c r="J40" i="41"/>
  <c r="AD39" i="41"/>
  <c r="AH40" i="41"/>
  <c r="AL37" i="41"/>
  <c r="AP37" i="41"/>
  <c r="V40" i="41"/>
  <c r="AN37" i="41"/>
  <c r="F30" i="41"/>
  <c r="R37" i="41"/>
  <c r="E32" i="41"/>
  <c r="J29" i="41"/>
  <c r="AD38" i="41"/>
  <c r="AH39" i="41"/>
  <c r="AL32" i="41"/>
  <c r="AP32" i="41"/>
  <c r="V39" i="41"/>
  <c r="AN32" i="41"/>
  <c r="CB33" i="1"/>
  <c r="AC39" i="41" s="1"/>
  <c r="AB39" i="41"/>
  <c r="CU32" i="1"/>
  <c r="AK38" i="41" s="1"/>
  <c r="M39" i="41"/>
  <c r="CL32" i="1"/>
  <c r="AG37" i="41" s="1"/>
  <c r="CB32" i="1"/>
  <c r="AC38" i="41" s="1"/>
  <c r="AA38" i="41"/>
  <c r="CV31" i="1"/>
  <c r="W12" i="41" s="1"/>
  <c r="X12" i="41"/>
  <c r="M22" i="41"/>
  <c r="CL31" i="1"/>
  <c r="AG15" i="41" s="1"/>
  <c r="AE15" i="41"/>
  <c r="CC31" i="1"/>
  <c r="O13" i="41" s="1"/>
  <c r="P13" i="41"/>
  <c r="CV30" i="1"/>
  <c r="W37" i="41" s="1"/>
  <c r="CM30" i="1"/>
  <c r="S34" i="41" s="1"/>
  <c r="CC30" i="1"/>
  <c r="O37" i="41" s="1"/>
  <c r="CU29" i="1"/>
  <c r="AK36" i="41" s="1"/>
  <c r="AI36" i="41"/>
  <c r="CM29" i="1"/>
  <c r="S8" i="41" s="1"/>
  <c r="T8" i="41"/>
  <c r="J25" i="41"/>
  <c r="AD14" i="41"/>
  <c r="AH35" i="41"/>
  <c r="AL17" i="41"/>
  <c r="AP17" i="41"/>
  <c r="V35" i="41"/>
  <c r="AN17" i="41"/>
  <c r="F11" i="41"/>
  <c r="R15" i="41"/>
  <c r="CB28" i="1"/>
  <c r="AC17" i="41" s="1"/>
  <c r="AA17" i="41"/>
  <c r="CV27" i="1"/>
  <c r="W34" i="41" s="1"/>
  <c r="X34" i="41"/>
  <c r="M37" i="41"/>
  <c r="CL27" i="1"/>
  <c r="AG35" i="41" s="1"/>
  <c r="AE35" i="41"/>
  <c r="CC27" i="1"/>
  <c r="O36" i="41" s="1"/>
  <c r="P36" i="41"/>
  <c r="E41" i="41"/>
  <c r="CV26" i="1"/>
  <c r="W33" i="41" s="1"/>
  <c r="M36" i="41"/>
  <c r="CM26" i="1"/>
  <c r="S32" i="41" s="1"/>
  <c r="CC26" i="1"/>
  <c r="O35" i="41" s="1"/>
  <c r="F38" i="41"/>
  <c r="R31" i="41"/>
  <c r="CV24" i="1"/>
  <c r="W32" i="41" s="1"/>
  <c r="CM24" i="1"/>
  <c r="S30" i="41" s="1"/>
  <c r="CC24" i="1"/>
  <c r="O34" i="41" s="1"/>
  <c r="F24" i="41"/>
  <c r="R29" i="41"/>
  <c r="CV22" i="1"/>
  <c r="W10" i="41" s="1"/>
  <c r="CM22" i="1"/>
  <c r="S14" i="41" s="1"/>
  <c r="CC22" i="1"/>
  <c r="O11" i="41" s="1"/>
  <c r="F10" i="41"/>
  <c r="R7" i="41"/>
  <c r="DC20" i="1"/>
  <c r="AO39" i="41" s="1"/>
  <c r="CM19" i="1"/>
  <c r="S27" i="41" s="1"/>
  <c r="T27" i="41"/>
  <c r="V28" i="41"/>
  <c r="AN28" i="41"/>
  <c r="J34" i="41"/>
  <c r="AD27" i="41"/>
  <c r="AH28" i="41"/>
  <c r="AL28" i="41"/>
  <c r="AP28" i="41"/>
  <c r="F26" i="41"/>
  <c r="R26" i="41"/>
  <c r="CB18" i="1"/>
  <c r="AC30" i="41" s="1"/>
  <c r="AA30" i="41"/>
  <c r="CV17" i="1"/>
  <c r="W27" i="41" s="1"/>
  <c r="X27" i="41"/>
  <c r="CL17" i="1"/>
  <c r="AG13" i="41" s="1"/>
  <c r="AE13" i="41"/>
  <c r="CC17" i="1"/>
  <c r="O17" i="41" s="1"/>
  <c r="P17" i="41"/>
  <c r="J16" i="41"/>
  <c r="AD12" i="41"/>
  <c r="AH12" i="41"/>
  <c r="V7" i="41"/>
  <c r="AN13" i="41"/>
  <c r="AL13" i="41"/>
  <c r="AP13" i="41"/>
  <c r="R12" i="41"/>
  <c r="F12" i="41"/>
  <c r="CB16" i="1"/>
  <c r="AC10" i="41" s="1"/>
  <c r="AA10" i="41"/>
  <c r="CV15" i="1"/>
  <c r="W26" i="41" s="1"/>
  <c r="X26" i="41"/>
  <c r="M24" i="41"/>
  <c r="CL15" i="1"/>
  <c r="AG26" i="41" s="1"/>
  <c r="AE26" i="41"/>
  <c r="CC15" i="1"/>
  <c r="O29" i="41" s="1"/>
  <c r="P29" i="41"/>
  <c r="CV14" i="1"/>
  <c r="W25" i="41" s="1"/>
  <c r="CM14" i="1"/>
  <c r="S24" i="41" s="1"/>
  <c r="CC14" i="1"/>
  <c r="O28" i="41" s="1"/>
  <c r="CU13" i="1"/>
  <c r="AK25" i="41" s="1"/>
  <c r="AI25" i="41"/>
  <c r="CM13" i="1"/>
  <c r="S23" i="41" s="1"/>
  <c r="T23" i="41"/>
  <c r="J23" i="41"/>
  <c r="AD23" i="41"/>
  <c r="AH15" i="41"/>
  <c r="AL26" i="41"/>
  <c r="AP26" i="41"/>
  <c r="V23" i="41"/>
  <c r="AN26" i="41"/>
  <c r="F22" i="41"/>
  <c r="R22" i="41"/>
  <c r="CB12" i="1"/>
  <c r="AC19" i="41" s="1"/>
  <c r="AA19" i="41"/>
  <c r="V5" i="41"/>
  <c r="AD5" i="41"/>
  <c r="AH7" i="41"/>
  <c r="AN7" i="41"/>
  <c r="J11" i="41"/>
  <c r="AL7" i="41"/>
  <c r="AP7" i="41"/>
  <c r="CB11" i="1"/>
  <c r="AC5" i="41" s="1"/>
  <c r="CU10" i="1"/>
  <c r="AK24" i="41" s="1"/>
  <c r="CL10" i="1"/>
  <c r="AG22" i="41" s="1"/>
  <c r="F36" i="41"/>
  <c r="R21" i="41"/>
  <c r="CU8" i="1"/>
  <c r="AK22" i="41" s="1"/>
  <c r="CL8" i="1"/>
  <c r="AG20" i="41" s="1"/>
  <c r="CV7" i="1"/>
  <c r="W19" i="41" s="1"/>
  <c r="X19" i="41"/>
  <c r="M12" i="41"/>
  <c r="CL7" i="1"/>
  <c r="AG11" i="41" s="1"/>
  <c r="AE11" i="41"/>
  <c r="CC7" i="1"/>
  <c r="O23" i="41" s="1"/>
  <c r="P23" i="41"/>
  <c r="E13" i="41"/>
  <c r="AN10" i="41"/>
  <c r="J15" i="41"/>
  <c r="AD19" i="41"/>
  <c r="AH21" i="41"/>
  <c r="AL10" i="41"/>
  <c r="AP10" i="41"/>
  <c r="V18" i="41"/>
  <c r="R5" i="41"/>
  <c r="F6" i="41"/>
  <c r="CB6" i="1"/>
  <c r="AC24" i="41" s="1"/>
  <c r="AA24" i="41"/>
  <c r="V17" i="41"/>
  <c r="AN6" i="41"/>
  <c r="J10" i="41"/>
  <c r="AD6" i="41"/>
  <c r="AH9" i="41"/>
  <c r="AL6" i="41"/>
  <c r="AP6" i="41"/>
  <c r="AP11" i="41"/>
  <c r="AL11" i="41"/>
  <c r="AH6" i="41"/>
  <c r="AD7" i="41"/>
  <c r="J39" i="41"/>
  <c r="AD37" i="41"/>
  <c r="AH38" i="41"/>
  <c r="AL33" i="41"/>
  <c r="AP33" i="41"/>
  <c r="V38" i="41"/>
  <c r="AN33" i="41"/>
  <c r="F34" i="41"/>
  <c r="R35" i="41"/>
  <c r="J22" i="41"/>
  <c r="AD15" i="41"/>
  <c r="AH18" i="41"/>
  <c r="AL18" i="41"/>
  <c r="AP18" i="41"/>
  <c r="V12" i="41"/>
  <c r="AN18" i="41"/>
  <c r="CB31" i="1"/>
  <c r="AC15" i="41" s="1"/>
  <c r="AB15" i="41"/>
  <c r="F14" i="41"/>
  <c r="R8" i="41"/>
  <c r="DC28" i="1"/>
  <c r="AO17" i="41" s="1"/>
  <c r="AD35" i="41"/>
  <c r="AH34" i="41"/>
  <c r="AL41" i="41"/>
  <c r="AP41" i="41"/>
  <c r="V34" i="41"/>
  <c r="AN41" i="41"/>
  <c r="J37" i="41"/>
  <c r="CB27" i="1"/>
  <c r="AC36" i="41" s="1"/>
  <c r="AB36" i="41"/>
  <c r="CV25" i="1"/>
  <c r="W11" i="41" s="1"/>
  <c r="X11" i="41"/>
  <c r="CL25" i="1"/>
  <c r="AG33" i="41" s="1"/>
  <c r="AE33" i="41"/>
  <c r="CC25" i="1"/>
  <c r="O18" i="41" s="1"/>
  <c r="P18" i="41"/>
  <c r="CU24" i="1"/>
  <c r="AK32" i="41" s="1"/>
  <c r="CL24" i="1"/>
  <c r="AG32" i="41" s="1"/>
  <c r="CV23" i="1"/>
  <c r="W31" i="41" s="1"/>
  <c r="X31" i="41"/>
  <c r="CL23" i="1"/>
  <c r="AG31" i="41" s="1"/>
  <c r="AE31" i="41"/>
  <c r="CC23" i="1"/>
  <c r="O33" i="41" s="1"/>
  <c r="P33" i="41"/>
  <c r="CU22" i="1"/>
  <c r="AK30" i="41" s="1"/>
  <c r="CL22" i="1"/>
  <c r="AG30" i="41" s="1"/>
  <c r="CV21" i="1"/>
  <c r="W9" i="41" s="1"/>
  <c r="X9" i="41"/>
  <c r="CL21" i="1"/>
  <c r="AG9" i="41" s="1"/>
  <c r="AE9" i="41"/>
  <c r="CC21" i="1"/>
  <c r="O8" i="41" s="1"/>
  <c r="P8" i="41"/>
  <c r="F28" i="41"/>
  <c r="R27" i="41"/>
  <c r="DC18" i="1"/>
  <c r="AO28" i="41" s="1"/>
  <c r="V27" i="41"/>
  <c r="AN22" i="41"/>
  <c r="J33" i="41"/>
  <c r="AD13" i="41"/>
  <c r="AH27" i="41"/>
  <c r="AL22" i="41"/>
  <c r="AP22" i="41"/>
  <c r="CB17" i="1"/>
  <c r="AC16" i="41" s="1"/>
  <c r="AB16" i="41"/>
  <c r="AN27" i="41"/>
  <c r="J24" i="41"/>
  <c r="AD26" i="41"/>
  <c r="AH16" i="41"/>
  <c r="AL27" i="41"/>
  <c r="AP27" i="41"/>
  <c r="V26" i="41"/>
  <c r="CB15" i="1"/>
  <c r="AC20" i="41" s="1"/>
  <c r="AB20" i="41"/>
  <c r="CU14" i="1"/>
  <c r="AK26" i="41" s="1"/>
  <c r="CL14" i="1"/>
  <c r="AG25" i="41" s="1"/>
  <c r="F25" i="41"/>
  <c r="R23" i="41"/>
  <c r="DC12" i="1"/>
  <c r="AO26" i="41" s="1"/>
  <c r="CM11" i="1"/>
  <c r="S6" i="41" s="1"/>
  <c r="T6" i="41"/>
  <c r="V22" i="41"/>
  <c r="AN20" i="41"/>
  <c r="J21" i="41"/>
  <c r="AD22" i="41"/>
  <c r="AH24" i="41"/>
  <c r="AL20" i="41"/>
  <c r="AP20" i="41"/>
  <c r="F19" i="41"/>
  <c r="R11" i="41"/>
  <c r="CB10" i="1"/>
  <c r="AC27" i="41" s="1"/>
  <c r="AA27" i="41"/>
  <c r="CV9" i="1"/>
  <c r="W21" i="41" s="1"/>
  <c r="X21" i="41"/>
  <c r="CL9" i="1"/>
  <c r="AG21" i="41" s="1"/>
  <c r="AE21" i="41"/>
  <c r="CC9" i="1"/>
  <c r="O25" i="41" s="1"/>
  <c r="P25" i="41"/>
  <c r="V20" i="41"/>
  <c r="AN35" i="41"/>
  <c r="J26" i="41"/>
  <c r="AD20" i="41"/>
  <c r="AH22" i="41"/>
  <c r="AL35" i="41"/>
  <c r="AP35" i="41"/>
  <c r="F35" i="41"/>
  <c r="R20" i="41"/>
  <c r="CB8" i="1"/>
  <c r="AC25" i="41" s="1"/>
  <c r="AA25" i="41"/>
  <c r="V19" i="41"/>
  <c r="AN16" i="41"/>
  <c r="J12" i="41"/>
  <c r="AD11" i="41"/>
  <c r="AH14" i="41"/>
  <c r="AL16" i="41"/>
  <c r="AP16" i="41"/>
  <c r="CU5" i="1"/>
  <c r="AK9" i="41" s="1"/>
  <c r="AI9" i="41"/>
  <c r="CM5" i="1"/>
  <c r="S10" i="41" s="1"/>
  <c r="T10" i="41"/>
  <c r="X14" i="41"/>
  <c r="AS36" i="45"/>
  <c r="AS31" i="45"/>
  <c r="AS34" i="45"/>
  <c r="AS32" i="45"/>
  <c r="AS30" i="45"/>
  <c r="AG25" i="52"/>
  <c r="AG21" i="52"/>
  <c r="AG13" i="52"/>
  <c r="AG15" i="52"/>
  <c r="AG31" i="52"/>
  <c r="AG11" i="52"/>
  <c r="AG24" i="52"/>
  <c r="AG20" i="52"/>
  <c r="AG43" i="52"/>
  <c r="AG38" i="52"/>
  <c r="AG34" i="52"/>
  <c r="AG18" i="52"/>
  <c r="AG42" i="52"/>
  <c r="AG36" i="52"/>
  <c r="AG33" i="52"/>
  <c r="AG27" i="52"/>
  <c r="AG23" i="52"/>
  <c r="AG19" i="52"/>
  <c r="AG39" i="52"/>
  <c r="AG40" i="52"/>
  <c r="AG35" i="52"/>
  <c r="AG26" i="52"/>
  <c r="AG22" i="52"/>
  <c r="E40" i="41"/>
  <c r="E20" i="41"/>
  <c r="E5" i="41"/>
  <c r="E27" i="41"/>
  <c r="E28" i="41"/>
  <c r="E33" i="41"/>
  <c r="E9" i="41"/>
  <c r="M41" i="41"/>
  <c r="M18" i="41"/>
  <c r="M27" i="41"/>
  <c r="M7" i="41"/>
  <c r="M33" i="41"/>
  <c r="M16" i="41"/>
  <c r="M21" i="41"/>
  <c r="M30" i="41"/>
  <c r="M26" i="41"/>
  <c r="M13" i="41"/>
  <c r="M6" i="41"/>
  <c r="M38" i="41"/>
  <c r="M25" i="41"/>
  <c r="M32" i="41"/>
  <c r="M31" i="41"/>
  <c r="E31" i="41"/>
  <c r="E23" i="41"/>
  <c r="E21" i="41"/>
  <c r="E15" i="41"/>
  <c r="E26" i="41"/>
  <c r="E16" i="41"/>
  <c r="E24" i="41"/>
  <c r="E17" i="41"/>
  <c r="E11" i="41"/>
  <c r="E18" i="41"/>
  <c r="I20" i="41"/>
  <c r="I17" i="41"/>
  <c r="I38" i="41"/>
  <c r="I32" i="41"/>
  <c r="I8" i="41"/>
  <c r="I15" i="41"/>
  <c r="I30" i="41"/>
  <c r="I28" i="41"/>
  <c r="I16" i="41"/>
  <c r="I12" i="41"/>
  <c r="I39" i="41"/>
  <c r="I26" i="41"/>
  <c r="I19" i="41"/>
  <c r="I36" i="41"/>
  <c r="I35" i="41"/>
  <c r="I5" i="41"/>
  <c r="I41" i="41"/>
  <c r="I34" i="41"/>
  <c r="I14" i="41"/>
  <c r="I11" i="41"/>
  <c r="I10" i="41"/>
  <c r="I37" i="41"/>
  <c r="I29" i="41"/>
  <c r="I25" i="41"/>
  <c r="E19" i="41"/>
  <c r="E30" i="41"/>
  <c r="E6" i="41"/>
  <c r="E34" i="41"/>
  <c r="E35" i="41"/>
  <c r="E37" i="41"/>
  <c r="E36" i="41"/>
  <c r="E7" i="41"/>
  <c r="E39" i="41"/>
  <c r="E22" i="41"/>
  <c r="E38" i="41"/>
  <c r="E29" i="41"/>
  <c r="AG41" i="52"/>
  <c r="AG30" i="52"/>
  <c r="AG17" i="52"/>
  <c r="AG16" i="52"/>
  <c r="AG10" i="52"/>
  <c r="AG32" i="52"/>
  <c r="AG14" i="52"/>
  <c r="AG12" i="52"/>
  <c r="AG44" i="52"/>
  <c r="AG37" i="52"/>
  <c r="AG29" i="52"/>
  <c r="AG28" i="52"/>
  <c r="CU11" i="1"/>
  <c r="AK7" i="41" s="1"/>
  <c r="AB5" i="41"/>
  <c r="CU36" i="1"/>
  <c r="AK8" i="41" s="1"/>
  <c r="CB35" i="1"/>
  <c r="AC7" i="41" s="1"/>
  <c r="CU19" i="1"/>
  <c r="AK10" i="41" s="1"/>
  <c r="CB21" i="1"/>
  <c r="AC6" i="41" s="1"/>
  <c r="CB7" i="1"/>
  <c r="AC13" i="41" s="1"/>
  <c r="DC25" i="1"/>
  <c r="AS28" i="45"/>
  <c r="AS26" i="45"/>
  <c r="AS22" i="45"/>
  <c r="DC19" i="1"/>
  <c r="DC39" i="1"/>
  <c r="DC37" i="1"/>
  <c r="DC35" i="1"/>
  <c r="DC21" i="1"/>
  <c r="DC16" i="1"/>
  <c r="DC11" i="1"/>
  <c r="DC7" i="1"/>
  <c r="DC6" i="1"/>
  <c r="DC8" i="1"/>
  <c r="CU37" i="1"/>
  <c r="AK11" i="41" s="1"/>
  <c r="CU33" i="1"/>
  <c r="AK39" i="41" s="1"/>
  <c r="CL35" i="1"/>
  <c r="AG7" i="41" s="1"/>
  <c r="CL33" i="1"/>
  <c r="AG38" i="41" s="1"/>
  <c r="CL37" i="1"/>
  <c r="AG17" i="41" s="1"/>
  <c r="CU35" i="1"/>
  <c r="AK6" i="41" s="1"/>
  <c r="V9" i="52"/>
  <c r="W9" i="52"/>
  <c r="V10" i="52"/>
  <c r="AB10" i="52" s="1"/>
  <c r="W10" i="52"/>
  <c r="AC10" i="52" s="1"/>
  <c r="V11" i="52"/>
  <c r="AB11" i="52" s="1"/>
  <c r="W11" i="52"/>
  <c r="AC11" i="52" s="1"/>
  <c r="V12" i="52"/>
  <c r="AB12" i="52" s="1"/>
  <c r="W12" i="52"/>
  <c r="AC12" i="52" s="1"/>
  <c r="V13" i="52"/>
  <c r="AB13" i="52" s="1"/>
  <c r="W13" i="52"/>
  <c r="AC13" i="52" s="1"/>
  <c r="V14" i="52"/>
  <c r="AB14" i="52" s="1"/>
  <c r="W14" i="52"/>
  <c r="AC14" i="52" s="1"/>
  <c r="V15" i="52"/>
  <c r="AB15" i="52" s="1"/>
  <c r="W15" i="52"/>
  <c r="AC15" i="52" s="1"/>
  <c r="V16" i="52"/>
  <c r="AB16" i="52" s="1"/>
  <c r="W16" i="52"/>
  <c r="AC16" i="52" s="1"/>
  <c r="V17" i="52"/>
  <c r="AB17" i="52" s="1"/>
  <c r="W17" i="52"/>
  <c r="AC17" i="52" s="1"/>
  <c r="V18" i="52"/>
  <c r="AB18" i="52" s="1"/>
  <c r="W18" i="52"/>
  <c r="AC18" i="52" s="1"/>
  <c r="V19" i="52"/>
  <c r="AB19" i="52" s="1"/>
  <c r="W19" i="52"/>
  <c r="AC19" i="52" s="1"/>
  <c r="V20" i="52"/>
  <c r="AB20" i="52" s="1"/>
  <c r="W20" i="52"/>
  <c r="AC20" i="52" s="1"/>
  <c r="V21" i="52"/>
  <c r="AB21" i="52" s="1"/>
  <c r="W21" i="52"/>
  <c r="AC21" i="52" s="1"/>
  <c r="V22" i="52"/>
  <c r="AB22" i="52" s="1"/>
  <c r="W22" i="52"/>
  <c r="AC22" i="52" s="1"/>
  <c r="V23" i="52"/>
  <c r="AB23" i="52" s="1"/>
  <c r="W23" i="52"/>
  <c r="AC23" i="52" s="1"/>
  <c r="V24" i="52"/>
  <c r="AB24" i="52" s="1"/>
  <c r="W24" i="52"/>
  <c r="AC24" i="52" s="1"/>
  <c r="V25" i="52"/>
  <c r="AB25" i="52" s="1"/>
  <c r="W25" i="52"/>
  <c r="AC25" i="52" s="1"/>
  <c r="V26" i="52"/>
  <c r="AB26" i="52" s="1"/>
  <c r="W26" i="52"/>
  <c r="AC26" i="52" s="1"/>
  <c r="V27" i="52"/>
  <c r="AB27" i="52" s="1"/>
  <c r="W27" i="52"/>
  <c r="AC27" i="52" s="1"/>
  <c r="V28" i="52"/>
  <c r="AB28" i="52" s="1"/>
  <c r="W28" i="52"/>
  <c r="AC28" i="52" s="1"/>
  <c r="V29" i="52"/>
  <c r="AB29" i="52" s="1"/>
  <c r="W29" i="52"/>
  <c r="AC29" i="52" s="1"/>
  <c r="V30" i="52"/>
  <c r="AB30" i="52" s="1"/>
  <c r="W30" i="52"/>
  <c r="AC30" i="52" s="1"/>
  <c r="V31" i="52"/>
  <c r="AB31" i="52" s="1"/>
  <c r="W31" i="52"/>
  <c r="AC31" i="52" s="1"/>
  <c r="V32" i="52"/>
  <c r="AB32" i="52" s="1"/>
  <c r="W32" i="52"/>
  <c r="AC32" i="52" s="1"/>
  <c r="V33" i="52"/>
  <c r="AB33" i="52" s="1"/>
  <c r="W33" i="52"/>
  <c r="AC33" i="52" s="1"/>
  <c r="V34" i="52"/>
  <c r="AB34" i="52" s="1"/>
  <c r="W34" i="52"/>
  <c r="AC34" i="52" s="1"/>
  <c r="V35" i="52"/>
  <c r="AB35" i="52" s="1"/>
  <c r="W35" i="52"/>
  <c r="AC35" i="52" s="1"/>
  <c r="V36" i="52"/>
  <c r="AB36" i="52" s="1"/>
  <c r="W36" i="52"/>
  <c r="AC36" i="52" s="1"/>
  <c r="V37" i="52"/>
  <c r="AB37" i="52" s="1"/>
  <c r="W37" i="52"/>
  <c r="AC37" i="52" s="1"/>
  <c r="V38" i="52"/>
  <c r="AB38" i="52" s="1"/>
  <c r="W38" i="52"/>
  <c r="AC38" i="52" s="1"/>
  <c r="V39" i="52"/>
  <c r="AB39" i="52" s="1"/>
  <c r="W39" i="52"/>
  <c r="AC39" i="52" s="1"/>
  <c r="V40" i="52"/>
  <c r="AB40" i="52" s="1"/>
  <c r="W40" i="52"/>
  <c r="AC40" i="52" s="1"/>
  <c r="V41" i="52"/>
  <c r="AB41" i="52" s="1"/>
  <c r="W41" i="52"/>
  <c r="AC41" i="52" s="1"/>
  <c r="V42" i="52"/>
  <c r="AB42" i="52" s="1"/>
  <c r="W42" i="52"/>
  <c r="AC42" i="52" s="1"/>
  <c r="V43" i="52"/>
  <c r="AB43" i="52" s="1"/>
  <c r="W43" i="52"/>
  <c r="AC43" i="52" s="1"/>
  <c r="W8" i="52"/>
  <c r="V8" i="52"/>
  <c r="Z8" i="52"/>
  <c r="AH8" i="52"/>
  <c r="AK8" i="52"/>
  <c r="AE8" i="52"/>
  <c r="BW5" i="1"/>
  <c r="BW6" i="1"/>
  <c r="BW7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N6" i="41" l="1"/>
  <c r="B9" i="41"/>
  <c r="Z7" i="41"/>
  <c r="Z36" i="41"/>
  <c r="B41" i="41"/>
  <c r="N36" i="41"/>
  <c r="B8" i="41"/>
  <c r="N5" i="41"/>
  <c r="Z5" i="41"/>
  <c r="N37" i="41"/>
  <c r="Z37" i="41"/>
  <c r="B31" i="41"/>
  <c r="B34" i="41"/>
  <c r="N30" i="41"/>
  <c r="Z30" i="41"/>
  <c r="B22" i="41"/>
  <c r="N16" i="41"/>
  <c r="Z27" i="41"/>
  <c r="B35" i="41"/>
  <c r="N41" i="41"/>
  <c r="Z41" i="41"/>
  <c r="N20" i="41"/>
  <c r="Z9" i="41"/>
  <c r="B11" i="41"/>
  <c r="N38" i="41"/>
  <c r="Z38" i="41"/>
  <c r="B36" i="41"/>
  <c r="Z17" i="41"/>
  <c r="B21" i="41"/>
  <c r="N19" i="41"/>
  <c r="B30" i="41"/>
  <c r="N34" i="41"/>
  <c r="Z34" i="41"/>
  <c r="B39" i="41"/>
  <c r="N32" i="41"/>
  <c r="Z31" i="41"/>
  <c r="B16" i="41"/>
  <c r="N7" i="41"/>
  <c r="Z10" i="41"/>
  <c r="N26" i="41"/>
  <c r="B25" i="41"/>
  <c r="Z19" i="41"/>
  <c r="B13" i="41"/>
  <c r="N23" i="41"/>
  <c r="Z13" i="41"/>
  <c r="DE11" i="1"/>
  <c r="AO7" i="41"/>
  <c r="DE37" i="1"/>
  <c r="AO14" i="41"/>
  <c r="DE33" i="1"/>
  <c r="AO32" i="41"/>
  <c r="S15" i="47"/>
  <c r="S21" i="52"/>
  <c r="AI21" i="52"/>
  <c r="AJ21" i="52" s="1"/>
  <c r="S35" i="47"/>
  <c r="S29" i="52"/>
  <c r="AI29" i="52"/>
  <c r="AJ29" i="52" s="1"/>
  <c r="S42" i="46"/>
  <c r="R13" i="53"/>
  <c r="R13" i="51"/>
  <c r="AC13" i="51" s="1"/>
  <c r="R35" i="45"/>
  <c r="R25" i="52"/>
  <c r="R40" i="47"/>
  <c r="R37" i="52"/>
  <c r="R45" i="46"/>
  <c r="Q21" i="53"/>
  <c r="Q21" i="51"/>
  <c r="Q21" i="45"/>
  <c r="Q33" i="52"/>
  <c r="Q45" i="47"/>
  <c r="AA43" i="45"/>
  <c r="P27" i="47"/>
  <c r="P29" i="53"/>
  <c r="P29" i="51"/>
  <c r="P42" i="45"/>
  <c r="P37" i="52"/>
  <c r="O29" i="45"/>
  <c r="O13" i="52"/>
  <c r="O14" i="45"/>
  <c r="O21" i="52"/>
  <c r="O42" i="45"/>
  <c r="AE35" i="45"/>
  <c r="O45" i="47"/>
  <c r="O45" i="52"/>
  <c r="O25" i="46"/>
  <c r="DE17" i="1"/>
  <c r="AO22" i="41"/>
  <c r="AF34" i="51"/>
  <c r="AF42" i="51"/>
  <c r="S13" i="47"/>
  <c r="S29" i="46"/>
  <c r="S18" i="53"/>
  <c r="S18" i="51"/>
  <c r="S20" i="45"/>
  <c r="S22" i="52"/>
  <c r="AI22" i="52"/>
  <c r="AJ22" i="52" s="1"/>
  <c r="S11" i="47"/>
  <c r="S38" i="46"/>
  <c r="S34" i="53"/>
  <c r="S34" i="51"/>
  <c r="S43" i="45"/>
  <c r="S38" i="52"/>
  <c r="AI38" i="52"/>
  <c r="AJ38" i="52" s="1"/>
  <c r="S22" i="47"/>
  <c r="R9" i="46"/>
  <c r="R14" i="53"/>
  <c r="R14" i="51"/>
  <c r="AC14" i="51" s="1"/>
  <c r="R32" i="45"/>
  <c r="R18" i="52"/>
  <c r="R18" i="47"/>
  <c r="R10" i="46"/>
  <c r="R30" i="53"/>
  <c r="R30" i="51"/>
  <c r="AC30" i="51" s="1"/>
  <c r="R26" i="45"/>
  <c r="R34" i="52"/>
  <c r="R41" i="47"/>
  <c r="R14" i="46"/>
  <c r="Q10" i="53"/>
  <c r="Q10" i="51"/>
  <c r="Q25" i="47"/>
  <c r="Q14" i="52"/>
  <c r="Q32" i="45"/>
  <c r="U32" i="45" s="1"/>
  <c r="AA16" i="45"/>
  <c r="Q21" i="46"/>
  <c r="Q26" i="53"/>
  <c r="Q26" i="51"/>
  <c r="Q25" i="45"/>
  <c r="Q30" i="52"/>
  <c r="Q38" i="47"/>
  <c r="AA32" i="45"/>
  <c r="Q43" i="46"/>
  <c r="Q42" i="53"/>
  <c r="Q42" i="51"/>
  <c r="P12" i="45"/>
  <c r="P10" i="52"/>
  <c r="P25" i="47"/>
  <c r="P31" i="46"/>
  <c r="P22" i="53"/>
  <c r="P22" i="51"/>
  <c r="P10" i="45"/>
  <c r="P26" i="52"/>
  <c r="P20" i="47"/>
  <c r="P23" i="46"/>
  <c r="P38" i="53"/>
  <c r="P38" i="51"/>
  <c r="P15" i="45"/>
  <c r="O12" i="45"/>
  <c r="O10" i="52"/>
  <c r="O30" i="45"/>
  <c r="O14" i="52"/>
  <c r="O32" i="45"/>
  <c r="O18" i="52"/>
  <c r="O20" i="45"/>
  <c r="O22" i="52"/>
  <c r="O10" i="45"/>
  <c r="O26" i="52"/>
  <c r="O25" i="45"/>
  <c r="O30" i="52"/>
  <c r="O26" i="45"/>
  <c r="O34" i="52"/>
  <c r="O41" i="47"/>
  <c r="AE36" i="45"/>
  <c r="O22" i="47"/>
  <c r="AE40" i="45"/>
  <c r="AM20" i="41"/>
  <c r="AQ20" i="41"/>
  <c r="DE10" i="1"/>
  <c r="O30" i="46"/>
  <c r="AM5" i="41"/>
  <c r="AQ5" i="41"/>
  <c r="O35" i="46"/>
  <c r="DE34" i="1"/>
  <c r="AM37" i="41"/>
  <c r="AQ37" i="41"/>
  <c r="S11" i="53"/>
  <c r="S11" i="51"/>
  <c r="S15" i="53"/>
  <c r="S15" i="51"/>
  <c r="S29" i="47"/>
  <c r="S19" i="52"/>
  <c r="AI19" i="52"/>
  <c r="AJ19" i="52" s="1"/>
  <c r="S34" i="45"/>
  <c r="S23" i="52"/>
  <c r="AI23" i="52"/>
  <c r="AJ23" i="52" s="1"/>
  <c r="S35" i="46"/>
  <c r="S31" i="53"/>
  <c r="S31" i="51"/>
  <c r="S42" i="47"/>
  <c r="S39" i="52"/>
  <c r="AI39" i="52"/>
  <c r="AJ39" i="52" s="1"/>
  <c r="S25" i="46"/>
  <c r="R11" i="53"/>
  <c r="R11" i="51"/>
  <c r="AC11" i="51" s="1"/>
  <c r="R31" i="45"/>
  <c r="R15" i="52"/>
  <c r="R29" i="47"/>
  <c r="R33" i="46"/>
  <c r="R27" i="53"/>
  <c r="R27" i="51"/>
  <c r="AC27" i="51" s="1"/>
  <c r="R39" i="45"/>
  <c r="R31" i="52"/>
  <c r="R39" i="47"/>
  <c r="R44" i="46"/>
  <c r="R43" i="53"/>
  <c r="R43" i="51"/>
  <c r="Q28" i="45"/>
  <c r="Q11" i="52"/>
  <c r="Q26" i="47"/>
  <c r="AA13" i="45"/>
  <c r="Q32" i="46"/>
  <c r="Q23" i="53"/>
  <c r="Q23" i="51"/>
  <c r="Q36" i="45"/>
  <c r="AA25" i="45"/>
  <c r="Q36" i="47"/>
  <c r="AA29" i="45"/>
  <c r="Q41" i="46"/>
  <c r="Q39" i="53"/>
  <c r="Q39" i="51"/>
  <c r="Q27" i="45"/>
  <c r="AA41" i="45"/>
  <c r="P23" i="47"/>
  <c r="P30" i="46"/>
  <c r="P29" i="47"/>
  <c r="P23" i="53"/>
  <c r="P23" i="51"/>
  <c r="P36" i="45"/>
  <c r="P27" i="52"/>
  <c r="P36" i="47"/>
  <c r="P41" i="46"/>
  <c r="P39" i="53"/>
  <c r="P39" i="51"/>
  <c r="P27" i="45"/>
  <c r="P43" i="52"/>
  <c r="O23" i="47"/>
  <c r="O11" i="52"/>
  <c r="O29" i="47"/>
  <c r="AE17" i="45"/>
  <c r="O31" i="47"/>
  <c r="O23" i="52"/>
  <c r="O39" i="45"/>
  <c r="O31" i="52"/>
  <c r="O41" i="45"/>
  <c r="AE33" i="45"/>
  <c r="DE15" i="1"/>
  <c r="AO27" i="41"/>
  <c r="S14" i="47"/>
  <c r="S12" i="46"/>
  <c r="S20" i="53"/>
  <c r="S20" i="51"/>
  <c r="S24" i="52"/>
  <c r="AI24" i="52"/>
  <c r="AJ24" i="52" s="1"/>
  <c r="S34" i="47"/>
  <c r="S40" i="46"/>
  <c r="S36" i="53"/>
  <c r="S36" i="51"/>
  <c r="S11" i="45"/>
  <c r="S40" i="52"/>
  <c r="AI40" i="52"/>
  <c r="AJ40" i="52" s="1"/>
  <c r="S44" i="47"/>
  <c r="R14" i="47"/>
  <c r="R16" i="53"/>
  <c r="R16" i="51"/>
  <c r="R24" i="45"/>
  <c r="R20" i="52"/>
  <c r="R19" i="47"/>
  <c r="R36" i="46"/>
  <c r="R32" i="53"/>
  <c r="R32" i="51"/>
  <c r="AC32" i="51" s="1"/>
  <c r="R19" i="45"/>
  <c r="R36" i="52"/>
  <c r="R10" i="47"/>
  <c r="R40" i="52"/>
  <c r="R17" i="46"/>
  <c r="Q12" i="53"/>
  <c r="Q12" i="51"/>
  <c r="Q9" i="47"/>
  <c r="Q16" i="52"/>
  <c r="Q24" i="45"/>
  <c r="U24" i="45" s="1"/>
  <c r="AA18" i="45"/>
  <c r="Q16" i="46"/>
  <c r="Q28" i="53"/>
  <c r="Q28" i="51"/>
  <c r="Q40" i="45"/>
  <c r="Q32" i="52"/>
  <c r="Q16" i="47"/>
  <c r="Q36" i="52"/>
  <c r="U36" i="52" s="1"/>
  <c r="Q13" i="46"/>
  <c r="Q44" i="53"/>
  <c r="Q44" i="51"/>
  <c r="P17" i="45"/>
  <c r="P12" i="52"/>
  <c r="P9" i="47"/>
  <c r="P19" i="46"/>
  <c r="P24" i="53"/>
  <c r="P24" i="51"/>
  <c r="P37" i="45"/>
  <c r="P28" i="52"/>
  <c r="P37" i="47"/>
  <c r="P24" i="46"/>
  <c r="P40" i="53"/>
  <c r="P40" i="51"/>
  <c r="P22" i="45"/>
  <c r="O17" i="45"/>
  <c r="O12" i="52"/>
  <c r="O9" i="45"/>
  <c r="O16" i="52"/>
  <c r="O24" i="45"/>
  <c r="O20" i="52"/>
  <c r="O18" i="45"/>
  <c r="O24" i="52"/>
  <c r="O37" i="45"/>
  <c r="O28" i="52"/>
  <c r="O40" i="45"/>
  <c r="O32" i="52"/>
  <c r="O19" i="45"/>
  <c r="O36" i="52"/>
  <c r="O11" i="45"/>
  <c r="O40" i="52"/>
  <c r="O44" i="47"/>
  <c r="AE42" i="45"/>
  <c r="S27" i="47"/>
  <c r="S17" i="52"/>
  <c r="AI17" i="52"/>
  <c r="AJ17" i="52" s="1"/>
  <c r="S35" i="45"/>
  <c r="S25" i="52"/>
  <c r="AI25" i="52"/>
  <c r="AJ25" i="52" s="1"/>
  <c r="S22" i="46"/>
  <c r="S41" i="53"/>
  <c r="S41" i="51"/>
  <c r="S45" i="45"/>
  <c r="R27" i="47"/>
  <c r="R20" i="46"/>
  <c r="R29" i="53"/>
  <c r="R29" i="51"/>
  <c r="AC29" i="51" s="1"/>
  <c r="R21" i="45"/>
  <c r="R12" i="47"/>
  <c r="R41" i="52"/>
  <c r="Q28" i="46"/>
  <c r="Q17" i="53"/>
  <c r="Q17" i="51"/>
  <c r="Q35" i="45"/>
  <c r="U35" i="45" s="1"/>
  <c r="Q25" i="52"/>
  <c r="U25" i="52" s="1"/>
  <c r="Q35" i="47"/>
  <c r="AA27" i="45"/>
  <c r="Q42" i="46"/>
  <c r="Q41" i="53"/>
  <c r="Q41" i="51"/>
  <c r="P29" i="45"/>
  <c r="P13" i="52"/>
  <c r="P15" i="47"/>
  <c r="P25" i="51"/>
  <c r="P33" i="53"/>
  <c r="P33" i="51"/>
  <c r="P13" i="45"/>
  <c r="P41" i="52"/>
  <c r="P45" i="47"/>
  <c r="O27" i="47"/>
  <c r="AE15" i="45"/>
  <c r="O32" i="47"/>
  <c r="AE23" i="45"/>
  <c r="O35" i="47"/>
  <c r="AE27" i="45"/>
  <c r="O21" i="47"/>
  <c r="O33" i="52"/>
  <c r="O11" i="46"/>
  <c r="O39" i="53"/>
  <c r="O39" i="51"/>
  <c r="AE39" i="51"/>
  <c r="B15" i="41"/>
  <c r="N31" i="41"/>
  <c r="Z14" i="41"/>
  <c r="DE8" i="1"/>
  <c r="AO35" i="41"/>
  <c r="DE16" i="1"/>
  <c r="AO13" i="41"/>
  <c r="DE39" i="1"/>
  <c r="AO12" i="41"/>
  <c r="AM12" i="41"/>
  <c r="AQ12" i="41"/>
  <c r="S13" i="52"/>
  <c r="AI13" i="52"/>
  <c r="AJ13" i="52" s="1"/>
  <c r="S37" i="46"/>
  <c r="R32" i="47"/>
  <c r="R42" i="46"/>
  <c r="R45" i="53"/>
  <c r="R45" i="51"/>
  <c r="Q14" i="45"/>
  <c r="Q21" i="52"/>
  <c r="Q21" i="47"/>
  <c r="U45" i="46"/>
  <c r="P17" i="53"/>
  <c r="P17" i="51"/>
  <c r="P38" i="45"/>
  <c r="P29" i="52"/>
  <c r="P40" i="47"/>
  <c r="O24" i="47"/>
  <c r="O15" i="47"/>
  <c r="O40" i="47"/>
  <c r="O37" i="52"/>
  <c r="O45" i="46"/>
  <c r="O43" i="53"/>
  <c r="O43" i="51"/>
  <c r="AE43" i="51"/>
  <c r="DE5" i="1"/>
  <c r="AO6" i="41"/>
  <c r="DE13" i="1"/>
  <c r="AO31" i="41"/>
  <c r="S9" i="46"/>
  <c r="S14" i="53"/>
  <c r="S14" i="51"/>
  <c r="S32" i="45"/>
  <c r="S18" i="52"/>
  <c r="AI18" i="52"/>
  <c r="AJ18" i="52" s="1"/>
  <c r="S30" i="53"/>
  <c r="S30" i="51"/>
  <c r="S26" i="45"/>
  <c r="S34" i="52"/>
  <c r="AI34" i="52"/>
  <c r="AJ34" i="52" s="1"/>
  <c r="R10" i="53"/>
  <c r="R10" i="51"/>
  <c r="R30" i="45"/>
  <c r="R14" i="52"/>
  <c r="R28" i="47"/>
  <c r="R21" i="46"/>
  <c r="R26" i="53"/>
  <c r="R26" i="51"/>
  <c r="R25" i="45"/>
  <c r="R30" i="52"/>
  <c r="R38" i="47"/>
  <c r="R43" i="46"/>
  <c r="R42" i="53"/>
  <c r="R42" i="51"/>
  <c r="Q13" i="47"/>
  <c r="Q10" i="52"/>
  <c r="Q30" i="45"/>
  <c r="AA12" i="45"/>
  <c r="Q31" i="46"/>
  <c r="Q22" i="53"/>
  <c r="Q22" i="51"/>
  <c r="Q11" i="47"/>
  <c r="Q26" i="52"/>
  <c r="Q20" i="47"/>
  <c r="AA28" i="45"/>
  <c r="Q23" i="46"/>
  <c r="Q38" i="53"/>
  <c r="Q38" i="51"/>
  <c r="Q15" i="45"/>
  <c r="Q42" i="52"/>
  <c r="P13" i="47"/>
  <c r="P29" i="46"/>
  <c r="P18" i="53"/>
  <c r="P18" i="51"/>
  <c r="P20" i="45"/>
  <c r="P22" i="52"/>
  <c r="P11" i="47"/>
  <c r="P38" i="46"/>
  <c r="P34" i="53"/>
  <c r="P34" i="51"/>
  <c r="P43" i="45"/>
  <c r="P22" i="47"/>
  <c r="P42" i="52"/>
  <c r="O13" i="47"/>
  <c r="O25" i="47"/>
  <c r="O28" i="47"/>
  <c r="AE16" i="45"/>
  <c r="O18" i="47"/>
  <c r="AE20" i="45"/>
  <c r="O11" i="47"/>
  <c r="AE24" i="45"/>
  <c r="O20" i="47"/>
  <c r="AE28" i="45"/>
  <c r="O38" i="47"/>
  <c r="AE32" i="45"/>
  <c r="O43" i="46"/>
  <c r="AM14" i="41"/>
  <c r="AQ14" i="41"/>
  <c r="O14" i="46"/>
  <c r="O15" i="53"/>
  <c r="O15" i="51"/>
  <c r="AE15" i="51"/>
  <c r="O27" i="53"/>
  <c r="O27" i="51"/>
  <c r="AE27" i="51"/>
  <c r="S11" i="52"/>
  <c r="AI11" i="52"/>
  <c r="AJ11" i="52" s="1"/>
  <c r="S26" i="47"/>
  <c r="S15" i="52"/>
  <c r="AI15" i="52"/>
  <c r="AJ15" i="52" s="1"/>
  <c r="S27" i="53"/>
  <c r="S27" i="51"/>
  <c r="S39" i="45"/>
  <c r="S39" i="47"/>
  <c r="S35" i="52"/>
  <c r="AI35" i="52"/>
  <c r="AJ35" i="52" s="1"/>
  <c r="S43" i="53"/>
  <c r="S43" i="51"/>
  <c r="R28" i="45"/>
  <c r="U28" i="45" s="1"/>
  <c r="R11" i="52"/>
  <c r="R26" i="47"/>
  <c r="R32" i="46"/>
  <c r="R23" i="53"/>
  <c r="R23" i="51"/>
  <c r="AC23" i="51" s="1"/>
  <c r="R36" i="45"/>
  <c r="R27" i="52"/>
  <c r="R36" i="47"/>
  <c r="R41" i="46"/>
  <c r="R39" i="53"/>
  <c r="R39" i="51"/>
  <c r="AC39" i="51" s="1"/>
  <c r="R27" i="45"/>
  <c r="R43" i="52"/>
  <c r="Q23" i="47"/>
  <c r="AA9" i="45"/>
  <c r="Q30" i="46"/>
  <c r="Q19" i="53"/>
  <c r="Q19" i="51"/>
  <c r="Q34" i="45"/>
  <c r="Q23" i="52"/>
  <c r="Q33" i="47"/>
  <c r="Q27" i="52"/>
  <c r="U27" i="52" s="1"/>
  <c r="Q39" i="46"/>
  <c r="Q35" i="53"/>
  <c r="Q35" i="51"/>
  <c r="Q44" i="45"/>
  <c r="Q43" i="47"/>
  <c r="Q43" i="52"/>
  <c r="U43" i="52" s="1"/>
  <c r="P26" i="46"/>
  <c r="P26" i="47"/>
  <c r="P19" i="53"/>
  <c r="P19" i="51"/>
  <c r="P34" i="45"/>
  <c r="P23" i="52"/>
  <c r="P33" i="47"/>
  <c r="P39" i="46"/>
  <c r="P35" i="53"/>
  <c r="P35" i="51"/>
  <c r="P44" i="45"/>
  <c r="P39" i="52"/>
  <c r="P43" i="47"/>
  <c r="O28" i="45"/>
  <c r="AE9" i="45"/>
  <c r="O33" i="45"/>
  <c r="O19" i="52"/>
  <c r="O34" i="45"/>
  <c r="AE21" i="45"/>
  <c r="O36" i="47"/>
  <c r="AE29" i="45"/>
  <c r="O39" i="47"/>
  <c r="O35" i="52"/>
  <c r="S16" i="53"/>
  <c r="S16" i="51"/>
  <c r="S24" i="45"/>
  <c r="S19" i="47"/>
  <c r="S32" i="53"/>
  <c r="S32" i="51"/>
  <c r="S19" i="45"/>
  <c r="S36" i="52"/>
  <c r="AI36" i="52"/>
  <c r="AJ36" i="52" s="1"/>
  <c r="S10" i="47"/>
  <c r="S17" i="46"/>
  <c r="R12" i="53"/>
  <c r="R12" i="51"/>
  <c r="AC12" i="51" s="1"/>
  <c r="R9" i="45"/>
  <c r="R16" i="52"/>
  <c r="R30" i="47"/>
  <c r="R16" i="46"/>
  <c r="R28" i="53"/>
  <c r="R28" i="51"/>
  <c r="AC28" i="51" s="1"/>
  <c r="R40" i="45"/>
  <c r="R32" i="52"/>
  <c r="R16" i="47"/>
  <c r="R13" i="46"/>
  <c r="R44" i="53"/>
  <c r="R44" i="51"/>
  <c r="Q14" i="47"/>
  <c r="Q12" i="52"/>
  <c r="Q9" i="45"/>
  <c r="AA14" i="45"/>
  <c r="Q19" i="46"/>
  <c r="Q24" i="53"/>
  <c r="Q24" i="51"/>
  <c r="Q37" i="45"/>
  <c r="Q28" i="52"/>
  <c r="Q37" i="47"/>
  <c r="AA30" i="45"/>
  <c r="Q24" i="46"/>
  <c r="Q40" i="53"/>
  <c r="Q40" i="51"/>
  <c r="Q22" i="45"/>
  <c r="AA42" i="45"/>
  <c r="P14" i="47"/>
  <c r="P12" i="46"/>
  <c r="P20" i="53"/>
  <c r="P20" i="51"/>
  <c r="P18" i="45"/>
  <c r="P24" i="52"/>
  <c r="P34" i="47"/>
  <c r="P40" i="46"/>
  <c r="P36" i="53"/>
  <c r="P36" i="51"/>
  <c r="P11" i="45"/>
  <c r="P44" i="47"/>
  <c r="P44" i="52"/>
  <c r="O14" i="47"/>
  <c r="AE10" i="45"/>
  <c r="O9" i="47"/>
  <c r="AE14" i="45"/>
  <c r="O30" i="47"/>
  <c r="AE18" i="45"/>
  <c r="O19" i="47"/>
  <c r="AE22" i="45"/>
  <c r="O34" i="47"/>
  <c r="AE26" i="45"/>
  <c r="O37" i="47"/>
  <c r="AE30" i="45"/>
  <c r="O16" i="47"/>
  <c r="AE34" i="45"/>
  <c r="O10" i="47"/>
  <c r="AE38" i="45"/>
  <c r="O17" i="46"/>
  <c r="S23" i="45"/>
  <c r="S34" i="46"/>
  <c r="S33" i="53"/>
  <c r="S33" i="51"/>
  <c r="S13" i="45"/>
  <c r="S45" i="47"/>
  <c r="S45" i="52"/>
  <c r="R18" i="46"/>
  <c r="R21" i="53"/>
  <c r="R21" i="51"/>
  <c r="R38" i="45"/>
  <c r="R29" i="52"/>
  <c r="R21" i="47"/>
  <c r="R33" i="52"/>
  <c r="R11" i="46"/>
  <c r="Q13" i="53"/>
  <c r="U13" i="53" s="1"/>
  <c r="Q13" i="51"/>
  <c r="Q23" i="45"/>
  <c r="Q17" i="52"/>
  <c r="Q32" i="47"/>
  <c r="U32" i="47" s="1"/>
  <c r="AA23" i="45"/>
  <c r="Q37" i="46"/>
  <c r="Q37" i="53"/>
  <c r="U37" i="53" s="1"/>
  <c r="Q37" i="51"/>
  <c r="Q13" i="45"/>
  <c r="Q41" i="52"/>
  <c r="U41" i="52" s="1"/>
  <c r="P28" i="46"/>
  <c r="P20" i="46"/>
  <c r="P25" i="53"/>
  <c r="P34" i="46"/>
  <c r="P21" i="45"/>
  <c r="P33" i="52"/>
  <c r="P12" i="47"/>
  <c r="P45" i="46"/>
  <c r="AM26" i="41"/>
  <c r="AQ26" i="41"/>
  <c r="DE12" i="1"/>
  <c r="O18" i="46"/>
  <c r="AM39" i="41"/>
  <c r="AQ39" i="41"/>
  <c r="DE20" i="1"/>
  <c r="O34" i="46"/>
  <c r="DE24" i="1"/>
  <c r="AM36" i="41"/>
  <c r="AQ36" i="41"/>
  <c r="O37" i="46"/>
  <c r="AM17" i="41"/>
  <c r="AQ17" i="41"/>
  <c r="DE28" i="1"/>
  <c r="O22" i="46"/>
  <c r="O41" i="53"/>
  <c r="O41" i="51"/>
  <c r="AE41" i="51"/>
  <c r="O44" i="45"/>
  <c r="AE37" i="45"/>
  <c r="DE38" i="1"/>
  <c r="N13" i="41"/>
  <c r="Z15" i="41"/>
  <c r="B18" i="41"/>
  <c r="N29" i="41"/>
  <c r="Z20" i="41"/>
  <c r="B27" i="41"/>
  <c r="B12" i="41"/>
  <c r="N10" i="41"/>
  <c r="Z24" i="41"/>
  <c r="N22" i="41"/>
  <c r="Z23" i="41"/>
  <c r="B24" i="41"/>
  <c r="B5" i="41"/>
  <c r="N11" i="41"/>
  <c r="Z32" i="41"/>
  <c r="B6" i="41"/>
  <c r="N15" i="41"/>
  <c r="Z8" i="41"/>
  <c r="DE6" i="1"/>
  <c r="AO10" i="41"/>
  <c r="DE21" i="1"/>
  <c r="AO8" i="41"/>
  <c r="DE19" i="1"/>
  <c r="AO24" i="41"/>
  <c r="DE25" i="1"/>
  <c r="AO25" i="41"/>
  <c r="S20" i="46"/>
  <c r="S29" i="53"/>
  <c r="S29" i="51"/>
  <c r="R24" i="47"/>
  <c r="R37" i="53"/>
  <c r="R37" i="51"/>
  <c r="AC37" i="51" s="1"/>
  <c r="Q15" i="47"/>
  <c r="Q22" i="46"/>
  <c r="Q45" i="53"/>
  <c r="U45" i="53" s="1"/>
  <c r="Q45" i="51"/>
  <c r="U45" i="51" s="1"/>
  <c r="P23" i="45"/>
  <c r="P17" i="52"/>
  <c r="P35" i="47"/>
  <c r="P42" i="46"/>
  <c r="AM35" i="41"/>
  <c r="AQ35" i="41"/>
  <c r="O28" i="46"/>
  <c r="AM13" i="41"/>
  <c r="AQ13" i="41"/>
  <c r="O20" i="46"/>
  <c r="AM33" i="41"/>
  <c r="AQ33" i="41"/>
  <c r="DE32" i="1"/>
  <c r="O42" i="46"/>
  <c r="O45" i="53"/>
  <c r="O45" i="51"/>
  <c r="O27" i="45"/>
  <c r="DE9" i="1"/>
  <c r="AO38" i="41"/>
  <c r="S14" i="52"/>
  <c r="AI14" i="52"/>
  <c r="AJ14" i="52" s="1"/>
  <c r="S28" i="47"/>
  <c r="S21" i="46"/>
  <c r="S26" i="53"/>
  <c r="S26" i="51"/>
  <c r="S30" i="52"/>
  <c r="AI30" i="52"/>
  <c r="AJ30" i="52" s="1"/>
  <c r="S38" i="47"/>
  <c r="S43" i="46"/>
  <c r="S42" i="53"/>
  <c r="S42" i="51"/>
  <c r="R12" i="45"/>
  <c r="R10" i="52"/>
  <c r="R25" i="47"/>
  <c r="R31" i="46"/>
  <c r="R22" i="53"/>
  <c r="R22" i="51"/>
  <c r="R10" i="45"/>
  <c r="R26" i="52"/>
  <c r="R20" i="47"/>
  <c r="R23" i="46"/>
  <c r="R38" i="53"/>
  <c r="R38" i="51"/>
  <c r="AC38" i="51" s="1"/>
  <c r="R15" i="45"/>
  <c r="R42" i="52"/>
  <c r="Q12" i="45"/>
  <c r="Q29" i="46"/>
  <c r="Q18" i="53"/>
  <c r="Q18" i="51"/>
  <c r="Q18" i="47"/>
  <c r="U18" i="47" s="1"/>
  <c r="Q22" i="52"/>
  <c r="Q10" i="45"/>
  <c r="U10" i="45" s="1"/>
  <c r="Q38" i="46"/>
  <c r="Q34" i="53"/>
  <c r="Q34" i="51"/>
  <c r="Q43" i="45"/>
  <c r="Q38" i="52"/>
  <c r="Q22" i="47"/>
  <c r="P9" i="46"/>
  <c r="P14" i="53"/>
  <c r="P14" i="51"/>
  <c r="P32" i="45"/>
  <c r="P18" i="47"/>
  <c r="P10" i="46"/>
  <c r="P30" i="53"/>
  <c r="P30" i="51"/>
  <c r="P26" i="45"/>
  <c r="P41" i="47"/>
  <c r="P38" i="52"/>
  <c r="P14" i="46"/>
  <c r="AM6" i="41"/>
  <c r="AQ6" i="41"/>
  <c r="O9" i="46"/>
  <c r="AM38" i="41"/>
  <c r="AQ38" i="41"/>
  <c r="O29" i="46"/>
  <c r="AM31" i="41"/>
  <c r="AQ31" i="41"/>
  <c r="O31" i="46"/>
  <c r="AM22" i="41"/>
  <c r="AQ22" i="41"/>
  <c r="O21" i="46"/>
  <c r="AM8" i="41"/>
  <c r="AQ8" i="41"/>
  <c r="O10" i="46"/>
  <c r="AM25" i="41"/>
  <c r="AQ25" i="41"/>
  <c r="O38" i="46"/>
  <c r="AM23" i="41"/>
  <c r="AQ23" i="41"/>
  <c r="O23" i="46"/>
  <c r="O38" i="53"/>
  <c r="O38" i="51"/>
  <c r="AE38" i="51"/>
  <c r="O42" i="53"/>
  <c r="O42" i="51"/>
  <c r="AE42" i="51"/>
  <c r="O26" i="47"/>
  <c r="O15" i="52"/>
  <c r="O36" i="45"/>
  <c r="O27" i="52"/>
  <c r="S31" i="45"/>
  <c r="S32" i="46"/>
  <c r="S23" i="53"/>
  <c r="S36" i="47"/>
  <c r="S31" i="52"/>
  <c r="AI31" i="52"/>
  <c r="AJ31" i="52" s="1"/>
  <c r="S41" i="46"/>
  <c r="S39" i="53"/>
  <c r="S39" i="51"/>
  <c r="R23" i="47"/>
  <c r="R30" i="46"/>
  <c r="R19" i="53"/>
  <c r="R19" i="51"/>
  <c r="AC19" i="51" s="1"/>
  <c r="R34" i="45"/>
  <c r="U34" i="45" s="1"/>
  <c r="R23" i="52"/>
  <c r="R33" i="47"/>
  <c r="R39" i="46"/>
  <c r="R35" i="53"/>
  <c r="R35" i="51"/>
  <c r="AC35" i="51" s="1"/>
  <c r="R44" i="45"/>
  <c r="R39" i="52"/>
  <c r="R43" i="47"/>
  <c r="Q26" i="46"/>
  <c r="Q15" i="53"/>
  <c r="Q15" i="51"/>
  <c r="Q33" i="45"/>
  <c r="AA17" i="45"/>
  <c r="Q31" i="47"/>
  <c r="Q35" i="46"/>
  <c r="Q31" i="53"/>
  <c r="Q31" i="51"/>
  <c r="Q41" i="45"/>
  <c r="AA33" i="45"/>
  <c r="Q42" i="47"/>
  <c r="Q39" i="52"/>
  <c r="Q25" i="46"/>
  <c r="P11" i="53"/>
  <c r="P11" i="51"/>
  <c r="P15" i="53"/>
  <c r="P15" i="51"/>
  <c r="P33" i="45"/>
  <c r="P19" i="52"/>
  <c r="P31" i="47"/>
  <c r="P35" i="46"/>
  <c r="P31" i="53"/>
  <c r="P31" i="51"/>
  <c r="P41" i="45"/>
  <c r="P35" i="52"/>
  <c r="P42" i="47"/>
  <c r="P25" i="46"/>
  <c r="AM10" i="41"/>
  <c r="AQ10" i="41"/>
  <c r="O26" i="46"/>
  <c r="AM30" i="41"/>
  <c r="AQ30" i="41"/>
  <c r="DE14" i="1"/>
  <c r="O32" i="46"/>
  <c r="AM28" i="41"/>
  <c r="AQ28" i="41"/>
  <c r="DE18" i="1"/>
  <c r="O33" i="46"/>
  <c r="AM40" i="41"/>
  <c r="AQ40" i="41"/>
  <c r="DE26" i="1"/>
  <c r="O39" i="46"/>
  <c r="AM34" i="41"/>
  <c r="AQ34" i="41"/>
  <c r="DE30" i="1"/>
  <c r="O41" i="46"/>
  <c r="DE31" i="1"/>
  <c r="AO18" i="41"/>
  <c r="S12" i="53"/>
  <c r="S12" i="51"/>
  <c r="S9" i="45"/>
  <c r="S16" i="52"/>
  <c r="AI16" i="52"/>
  <c r="AJ16" i="52" s="1"/>
  <c r="S30" i="47"/>
  <c r="S20" i="52"/>
  <c r="AI20" i="52"/>
  <c r="AJ20" i="52" s="1"/>
  <c r="S16" i="46"/>
  <c r="S28" i="53"/>
  <c r="S28" i="51"/>
  <c r="S32" i="52"/>
  <c r="AI32" i="52"/>
  <c r="AJ32" i="52" s="1"/>
  <c r="S16" i="47"/>
  <c r="S13" i="46"/>
  <c r="S44" i="53"/>
  <c r="S44" i="51"/>
  <c r="R17" i="45"/>
  <c r="R12" i="52"/>
  <c r="R9" i="47"/>
  <c r="R19" i="46"/>
  <c r="R24" i="53"/>
  <c r="R24" i="51"/>
  <c r="R37" i="45"/>
  <c r="R28" i="52"/>
  <c r="R37" i="47"/>
  <c r="R24" i="46"/>
  <c r="R40" i="53"/>
  <c r="R40" i="51"/>
  <c r="R22" i="45"/>
  <c r="R44" i="52"/>
  <c r="Q17" i="45"/>
  <c r="U17" i="45" s="1"/>
  <c r="Q12" i="46"/>
  <c r="Q20" i="53"/>
  <c r="Q20" i="51"/>
  <c r="Q19" i="47"/>
  <c r="U19" i="47" s="1"/>
  <c r="Q24" i="52"/>
  <c r="Q34" i="47"/>
  <c r="Q40" i="46"/>
  <c r="Q36" i="53"/>
  <c r="Q36" i="51"/>
  <c r="Q11" i="45"/>
  <c r="AA38" i="45"/>
  <c r="Q44" i="47"/>
  <c r="Q44" i="52"/>
  <c r="U44" i="52" s="1"/>
  <c r="P27" i="46"/>
  <c r="P16" i="53"/>
  <c r="P16" i="51"/>
  <c r="P24" i="45"/>
  <c r="P20" i="52"/>
  <c r="P19" i="47"/>
  <c r="P36" i="46"/>
  <c r="P32" i="53"/>
  <c r="P32" i="51"/>
  <c r="P19" i="45"/>
  <c r="P10" i="47"/>
  <c r="P40" i="52"/>
  <c r="P17" i="46"/>
  <c r="AM16" i="41"/>
  <c r="AQ16" i="41"/>
  <c r="O27" i="46"/>
  <c r="AM7" i="41"/>
  <c r="AQ7" i="41"/>
  <c r="O12" i="46"/>
  <c r="AM27" i="41"/>
  <c r="AQ27" i="41"/>
  <c r="O19" i="46"/>
  <c r="AM24" i="41"/>
  <c r="AQ24" i="41"/>
  <c r="O16" i="46"/>
  <c r="AM19" i="41"/>
  <c r="AQ19" i="41"/>
  <c r="O36" i="46"/>
  <c r="AM41" i="41"/>
  <c r="AQ41" i="41"/>
  <c r="O40" i="46"/>
  <c r="AM18" i="41"/>
  <c r="AQ18" i="41"/>
  <c r="O24" i="46"/>
  <c r="AM11" i="41"/>
  <c r="AQ11" i="41"/>
  <c r="O13" i="46"/>
  <c r="O44" i="53"/>
  <c r="O44" i="51"/>
  <c r="AE44" i="51"/>
  <c r="S18" i="46"/>
  <c r="S25" i="53"/>
  <c r="S25" i="51"/>
  <c r="S21" i="45"/>
  <c r="S12" i="47"/>
  <c r="S41" i="52"/>
  <c r="AI41" i="52"/>
  <c r="AJ41" i="52" s="1"/>
  <c r="S45" i="46"/>
  <c r="R17" i="53"/>
  <c r="R17" i="51"/>
  <c r="R14" i="45"/>
  <c r="U14" i="45" s="1"/>
  <c r="R21" i="52"/>
  <c r="R35" i="47"/>
  <c r="R22" i="46"/>
  <c r="R41" i="53"/>
  <c r="R41" i="51"/>
  <c r="Q29" i="45"/>
  <c r="U29" i="45" s="1"/>
  <c r="Q13" i="52"/>
  <c r="U13" i="52" s="1"/>
  <c r="Q27" i="47"/>
  <c r="U27" i="47" s="1"/>
  <c r="AA15" i="45"/>
  <c r="Q34" i="46"/>
  <c r="U34" i="46" s="1"/>
  <c r="Q29" i="53"/>
  <c r="U29" i="53" s="1"/>
  <c r="Q29" i="51"/>
  <c r="Q42" i="45"/>
  <c r="U42" i="45" s="1"/>
  <c r="Q37" i="52"/>
  <c r="U37" i="52" s="1"/>
  <c r="Q12" i="47"/>
  <c r="U12" i="47" s="1"/>
  <c r="AA39" i="45"/>
  <c r="P24" i="47"/>
  <c r="P21" i="53"/>
  <c r="P21" i="51"/>
  <c r="P35" i="45"/>
  <c r="P25" i="52"/>
  <c r="P21" i="47"/>
  <c r="P11" i="46"/>
  <c r="P45" i="53"/>
  <c r="P45" i="51"/>
  <c r="O17" i="53"/>
  <c r="O17" i="51"/>
  <c r="AE17" i="51"/>
  <c r="O25" i="53"/>
  <c r="O25" i="51"/>
  <c r="AE25" i="51"/>
  <c r="O29" i="53"/>
  <c r="O29" i="51"/>
  <c r="AE29" i="51"/>
  <c r="O33" i="53"/>
  <c r="O33" i="51"/>
  <c r="AE33" i="51"/>
  <c r="O13" i="45"/>
  <c r="AE39" i="45"/>
  <c r="O42" i="47"/>
  <c r="O39" i="52"/>
  <c r="AQ21" i="41"/>
  <c r="B10" i="41"/>
  <c r="N9" i="41"/>
  <c r="Z18" i="41"/>
  <c r="B20" i="41"/>
  <c r="N33" i="41"/>
  <c r="Z33" i="41"/>
  <c r="N40" i="41"/>
  <c r="Z40" i="41"/>
  <c r="B32" i="41"/>
  <c r="B40" i="41"/>
  <c r="N35" i="41"/>
  <c r="Z35" i="41"/>
  <c r="N28" i="41"/>
  <c r="Z29" i="41"/>
  <c r="B28" i="41"/>
  <c r="N21" i="41"/>
  <c r="Z11" i="41"/>
  <c r="B17" i="41"/>
  <c r="N39" i="41"/>
  <c r="Z39" i="41"/>
  <c r="B37" i="41"/>
  <c r="Z22" i="41"/>
  <c r="B23" i="41"/>
  <c r="N12" i="41"/>
  <c r="B19" i="41"/>
  <c r="N18" i="41"/>
  <c r="Z21" i="41"/>
  <c r="B7" i="41"/>
  <c r="N8" i="41"/>
  <c r="Z6" i="41"/>
  <c r="B26" i="41"/>
  <c r="N17" i="41"/>
  <c r="Z16" i="41"/>
  <c r="N27" i="41"/>
  <c r="Z28" i="41"/>
  <c r="B33" i="41"/>
  <c r="B38" i="41"/>
  <c r="N25" i="41"/>
  <c r="Z26" i="41"/>
  <c r="DE7" i="1"/>
  <c r="AO16" i="41"/>
  <c r="DE35" i="1"/>
  <c r="AO11" i="41"/>
  <c r="AF37" i="51"/>
  <c r="DE36" i="1"/>
  <c r="AO9" i="41"/>
  <c r="S21" i="53"/>
  <c r="S21" i="51"/>
  <c r="S38" i="45"/>
  <c r="S40" i="47"/>
  <c r="S37" i="52"/>
  <c r="AI37" i="52"/>
  <c r="AJ37" i="52" s="1"/>
  <c r="R28" i="46"/>
  <c r="R25" i="53"/>
  <c r="R25" i="51"/>
  <c r="AC25" i="51" s="1"/>
  <c r="R42" i="45"/>
  <c r="R45" i="47"/>
  <c r="R45" i="52"/>
  <c r="Q20" i="46"/>
  <c r="U20" i="46" s="1"/>
  <c r="Q33" i="53"/>
  <c r="Q33" i="51"/>
  <c r="Q45" i="45"/>
  <c r="U45" i="45" s="1"/>
  <c r="Q45" i="52"/>
  <c r="U45" i="52" s="1"/>
  <c r="P18" i="46"/>
  <c r="P37" i="46"/>
  <c r="P37" i="53"/>
  <c r="P37" i="51"/>
  <c r="O13" i="53"/>
  <c r="O13" i="51"/>
  <c r="AE13" i="51"/>
  <c r="O21" i="53"/>
  <c r="O21" i="51"/>
  <c r="AE21" i="51"/>
  <c r="O37" i="53"/>
  <c r="O37" i="51"/>
  <c r="AE37" i="51"/>
  <c r="O45" i="45"/>
  <c r="O43" i="47"/>
  <c r="O43" i="52"/>
  <c r="AF10" i="51"/>
  <c r="AF14" i="51"/>
  <c r="AF26" i="51"/>
  <c r="DE29" i="1"/>
  <c r="AO23" i="41"/>
  <c r="S12" i="45"/>
  <c r="S10" i="52"/>
  <c r="AI10" i="52"/>
  <c r="AJ10" i="52" s="1"/>
  <c r="S25" i="47"/>
  <c r="S31" i="46"/>
  <c r="S22" i="53"/>
  <c r="S22" i="51"/>
  <c r="S10" i="45"/>
  <c r="S26" i="52"/>
  <c r="AI26" i="52"/>
  <c r="AJ26" i="52" s="1"/>
  <c r="S20" i="47"/>
  <c r="S23" i="46"/>
  <c r="S38" i="53"/>
  <c r="S38" i="51"/>
  <c r="S15" i="45"/>
  <c r="S42" i="52"/>
  <c r="AI42" i="52"/>
  <c r="AJ42" i="52" s="1"/>
  <c r="R13" i="47"/>
  <c r="U13" i="47" s="1"/>
  <c r="R29" i="46"/>
  <c r="R18" i="53"/>
  <c r="R18" i="51"/>
  <c r="AC18" i="51" s="1"/>
  <c r="R20" i="45"/>
  <c r="R22" i="52"/>
  <c r="R11" i="47"/>
  <c r="R38" i="46"/>
  <c r="R34" i="53"/>
  <c r="R34" i="51"/>
  <c r="R43" i="45"/>
  <c r="R38" i="52"/>
  <c r="R22" i="47"/>
  <c r="Q9" i="46"/>
  <c r="Q14" i="53"/>
  <c r="U14" i="53" s="1"/>
  <c r="Q14" i="51"/>
  <c r="Q28" i="47"/>
  <c r="U28" i="47" s="1"/>
  <c r="Q18" i="52"/>
  <c r="U18" i="52" s="1"/>
  <c r="Q20" i="45"/>
  <c r="AA20" i="45"/>
  <c r="Q10" i="46"/>
  <c r="U10" i="46" s="1"/>
  <c r="Q30" i="53"/>
  <c r="U30" i="53" s="1"/>
  <c r="Q30" i="51"/>
  <c r="U30" i="51" s="1"/>
  <c r="Q26" i="45"/>
  <c r="U26" i="45" s="1"/>
  <c r="Q34" i="52"/>
  <c r="U34" i="52" s="1"/>
  <c r="Q41" i="47"/>
  <c r="U41" i="47" s="1"/>
  <c r="AA36" i="45"/>
  <c r="Q14" i="46"/>
  <c r="U14" i="46" s="1"/>
  <c r="P10" i="53"/>
  <c r="P10" i="51"/>
  <c r="P30" i="45"/>
  <c r="P14" i="52"/>
  <c r="P28" i="47"/>
  <c r="P18" i="52"/>
  <c r="P21" i="46"/>
  <c r="P26" i="53"/>
  <c r="P26" i="51"/>
  <c r="P25" i="45"/>
  <c r="P30" i="52"/>
  <c r="P38" i="47"/>
  <c r="P34" i="52"/>
  <c r="P43" i="46"/>
  <c r="P42" i="53"/>
  <c r="P42" i="51"/>
  <c r="O10" i="53"/>
  <c r="O10" i="51"/>
  <c r="AE10" i="51"/>
  <c r="O14" i="53"/>
  <c r="O14" i="51"/>
  <c r="AE14" i="51"/>
  <c r="O18" i="53"/>
  <c r="O18" i="51"/>
  <c r="AE18" i="51"/>
  <c r="O22" i="53"/>
  <c r="O22" i="51"/>
  <c r="AE22" i="51"/>
  <c r="O26" i="53"/>
  <c r="O26" i="51"/>
  <c r="AE26" i="51"/>
  <c r="O30" i="53"/>
  <c r="O30" i="51"/>
  <c r="AE30" i="51"/>
  <c r="O34" i="53"/>
  <c r="O34" i="51"/>
  <c r="AE34" i="51"/>
  <c r="O43" i="45"/>
  <c r="O38" i="52"/>
  <c r="O15" i="45"/>
  <c r="O42" i="52"/>
  <c r="O31" i="45"/>
  <c r="O33" i="47"/>
  <c r="DE22" i="1"/>
  <c r="AO5" i="41"/>
  <c r="S26" i="46"/>
  <c r="S30" i="46"/>
  <c r="S19" i="53"/>
  <c r="S19" i="51"/>
  <c r="S31" i="47"/>
  <c r="S33" i="47"/>
  <c r="S27" i="52"/>
  <c r="AI27" i="52"/>
  <c r="AJ27" i="52" s="1"/>
  <c r="S39" i="46"/>
  <c r="S35" i="53"/>
  <c r="S35" i="51"/>
  <c r="S44" i="45"/>
  <c r="S43" i="47"/>
  <c r="S43" i="52"/>
  <c r="AI43" i="52"/>
  <c r="AJ43" i="52" s="1"/>
  <c r="R26" i="46"/>
  <c r="R15" i="53"/>
  <c r="R15" i="51"/>
  <c r="AC15" i="51" s="1"/>
  <c r="R33" i="45"/>
  <c r="U33" i="45" s="1"/>
  <c r="R19" i="52"/>
  <c r="R31" i="47"/>
  <c r="R35" i="46"/>
  <c r="R31" i="53"/>
  <c r="R31" i="51"/>
  <c r="AC31" i="51" s="1"/>
  <c r="R41" i="45"/>
  <c r="R35" i="52"/>
  <c r="R42" i="47"/>
  <c r="R25" i="46"/>
  <c r="Q11" i="53"/>
  <c r="U11" i="53" s="1"/>
  <c r="Q11" i="51"/>
  <c r="Q31" i="45"/>
  <c r="Q15" i="52"/>
  <c r="U15" i="52" s="1"/>
  <c r="Q29" i="47"/>
  <c r="U29" i="47" s="1"/>
  <c r="Q19" i="52"/>
  <c r="Q33" i="46"/>
  <c r="U33" i="46" s="1"/>
  <c r="Q27" i="53"/>
  <c r="U27" i="53" s="1"/>
  <c r="Q27" i="51"/>
  <c r="Q39" i="45"/>
  <c r="U39" i="45" s="1"/>
  <c r="Q31" i="52"/>
  <c r="U31" i="52" s="1"/>
  <c r="Q39" i="47"/>
  <c r="U39" i="47" s="1"/>
  <c r="Q35" i="52"/>
  <c r="Q44" i="46"/>
  <c r="U44" i="46" s="1"/>
  <c r="Q43" i="53"/>
  <c r="U43" i="53" s="1"/>
  <c r="Q43" i="51"/>
  <c r="P28" i="45"/>
  <c r="P11" i="52"/>
  <c r="P31" i="45"/>
  <c r="P15" i="52"/>
  <c r="P32" i="46"/>
  <c r="P33" i="46"/>
  <c r="P27" i="53"/>
  <c r="P27" i="51"/>
  <c r="P39" i="45"/>
  <c r="P31" i="52"/>
  <c r="P39" i="47"/>
  <c r="P44" i="46"/>
  <c r="P43" i="53"/>
  <c r="P43" i="51"/>
  <c r="O11" i="53"/>
  <c r="O11" i="51"/>
  <c r="AE11" i="51"/>
  <c r="O19" i="53"/>
  <c r="O19" i="51"/>
  <c r="AE19" i="51"/>
  <c r="O23" i="53"/>
  <c r="O23" i="51"/>
  <c r="AE23" i="51"/>
  <c r="O31" i="53"/>
  <c r="O31" i="51"/>
  <c r="AE31" i="51"/>
  <c r="O35" i="53"/>
  <c r="O35" i="51"/>
  <c r="AE35" i="51"/>
  <c r="AM9" i="41"/>
  <c r="AQ9" i="41"/>
  <c r="AF24" i="51"/>
  <c r="DE27" i="1"/>
  <c r="AO41" i="41"/>
  <c r="AF36" i="51"/>
  <c r="AF44" i="51"/>
  <c r="DE23" i="1"/>
  <c r="AO19" i="41"/>
  <c r="S17" i="45"/>
  <c r="S12" i="52"/>
  <c r="AI12" i="52"/>
  <c r="AJ12" i="52" s="1"/>
  <c r="S9" i="47"/>
  <c r="S19" i="46"/>
  <c r="S24" i="53"/>
  <c r="S24" i="51"/>
  <c r="S37" i="45"/>
  <c r="S28" i="52"/>
  <c r="AI28" i="52"/>
  <c r="AJ28" i="52" s="1"/>
  <c r="S37" i="47"/>
  <c r="S24" i="46"/>
  <c r="S40" i="53"/>
  <c r="S40" i="51"/>
  <c r="S22" i="45"/>
  <c r="S44" i="52"/>
  <c r="AI44" i="52"/>
  <c r="AJ44" i="52" s="1"/>
  <c r="R27" i="46"/>
  <c r="R12" i="46"/>
  <c r="R20" i="53"/>
  <c r="R20" i="51"/>
  <c r="R18" i="45"/>
  <c r="R24" i="52"/>
  <c r="R34" i="47"/>
  <c r="R40" i="46"/>
  <c r="R36" i="53"/>
  <c r="R36" i="51"/>
  <c r="R11" i="45"/>
  <c r="R44" i="47"/>
  <c r="Q27" i="46"/>
  <c r="U27" i="46" s="1"/>
  <c r="Q16" i="53"/>
  <c r="U16" i="53" s="1"/>
  <c r="Q16" i="51"/>
  <c r="Q30" i="47"/>
  <c r="U30" i="47" s="1"/>
  <c r="Q20" i="52"/>
  <c r="U20" i="52" s="1"/>
  <c r="Q18" i="45"/>
  <c r="U18" i="45" s="1"/>
  <c r="AA22" i="45"/>
  <c r="Q36" i="46"/>
  <c r="U36" i="46" s="1"/>
  <c r="Q32" i="53"/>
  <c r="U32" i="53" s="1"/>
  <c r="Q32" i="51"/>
  <c r="Q19" i="45"/>
  <c r="U19" i="45" s="1"/>
  <c r="AA34" i="45"/>
  <c r="Q10" i="47"/>
  <c r="U10" i="47" s="1"/>
  <c r="Q40" i="52"/>
  <c r="U40" i="52" s="1"/>
  <c r="Q17" i="46"/>
  <c r="U17" i="46" s="1"/>
  <c r="P12" i="53"/>
  <c r="P12" i="51"/>
  <c r="P9" i="45"/>
  <c r="P16" i="52"/>
  <c r="P30" i="47"/>
  <c r="P16" i="46"/>
  <c r="P28" i="53"/>
  <c r="P28" i="51"/>
  <c r="P40" i="45"/>
  <c r="P32" i="52"/>
  <c r="P16" i="47"/>
  <c r="P36" i="52"/>
  <c r="P13" i="46"/>
  <c r="P44" i="53"/>
  <c r="P44" i="51"/>
  <c r="O12" i="53"/>
  <c r="O12" i="51"/>
  <c r="AE12" i="51"/>
  <c r="O16" i="53"/>
  <c r="O16" i="51"/>
  <c r="AE16" i="51"/>
  <c r="O20" i="53"/>
  <c r="O20" i="51"/>
  <c r="AE20" i="51"/>
  <c r="O24" i="53"/>
  <c r="O24" i="51"/>
  <c r="AE24" i="51"/>
  <c r="O28" i="53"/>
  <c r="O28" i="51"/>
  <c r="AE28" i="51"/>
  <c r="O32" i="53"/>
  <c r="O32" i="51"/>
  <c r="AE32" i="51"/>
  <c r="O36" i="53"/>
  <c r="O36" i="51"/>
  <c r="AE36" i="51"/>
  <c r="O40" i="53"/>
  <c r="O40" i="51"/>
  <c r="AE40" i="51"/>
  <c r="O22" i="45"/>
  <c r="O44" i="52"/>
  <c r="S17" i="53"/>
  <c r="S17" i="51"/>
  <c r="S32" i="47"/>
  <c r="S21" i="47"/>
  <c r="S33" i="52"/>
  <c r="AI33" i="52"/>
  <c r="AJ33" i="52" s="1"/>
  <c r="S11" i="46"/>
  <c r="S45" i="53"/>
  <c r="S45" i="51"/>
  <c r="R23" i="45"/>
  <c r="U23" i="45" s="1"/>
  <c r="R17" i="52"/>
  <c r="R15" i="47"/>
  <c r="R37" i="46"/>
  <c r="R33" i="53"/>
  <c r="R33" i="51"/>
  <c r="R13" i="45"/>
  <c r="Q24" i="47"/>
  <c r="U24" i="47" s="1"/>
  <c r="AA11" i="45"/>
  <c r="Q18" i="46"/>
  <c r="U18" i="46" s="1"/>
  <c r="Q25" i="53"/>
  <c r="U25" i="53" s="1"/>
  <c r="Q25" i="51"/>
  <c r="Q38" i="45"/>
  <c r="Q29" i="52"/>
  <c r="U29" i="52" s="1"/>
  <c r="Q40" i="47"/>
  <c r="U40" i="47" s="1"/>
  <c r="AA35" i="45"/>
  <c r="Q11" i="46"/>
  <c r="U11" i="46" s="1"/>
  <c r="P13" i="53"/>
  <c r="P13" i="51"/>
  <c r="P14" i="45"/>
  <c r="P21" i="52"/>
  <c r="P32" i="47"/>
  <c r="P22" i="46"/>
  <c r="P41" i="53"/>
  <c r="P41" i="51"/>
  <c r="P45" i="45"/>
  <c r="P45" i="52"/>
  <c r="O23" i="45"/>
  <c r="O17" i="52"/>
  <c r="O35" i="45"/>
  <c r="O25" i="52"/>
  <c r="O38" i="45"/>
  <c r="O29" i="52"/>
  <c r="O21" i="45"/>
  <c r="AE31" i="45"/>
  <c r="O12" i="47"/>
  <c r="O41" i="52"/>
  <c r="O44" i="46"/>
  <c r="AQ32" i="41"/>
  <c r="X8" i="52"/>
  <c r="D37" i="50"/>
  <c r="E37" i="50"/>
  <c r="F37" i="50"/>
  <c r="G37" i="50"/>
  <c r="D43" i="50"/>
  <c r="E43" i="50"/>
  <c r="F43" i="50"/>
  <c r="G43" i="50"/>
  <c r="D38" i="50"/>
  <c r="E38" i="50"/>
  <c r="F38" i="50"/>
  <c r="G38" i="50"/>
  <c r="D47" i="50"/>
  <c r="E47" i="50"/>
  <c r="F47" i="50"/>
  <c r="G47" i="50"/>
  <c r="D41" i="50"/>
  <c r="E41" i="50"/>
  <c r="F41" i="50"/>
  <c r="G41" i="50"/>
  <c r="D42" i="50"/>
  <c r="E42" i="50"/>
  <c r="F42" i="50"/>
  <c r="G42" i="50"/>
  <c r="D39" i="50"/>
  <c r="E39" i="50"/>
  <c r="F39" i="50"/>
  <c r="G39" i="50"/>
  <c r="D44" i="50"/>
  <c r="E44" i="50"/>
  <c r="F44" i="50"/>
  <c r="G44" i="50"/>
  <c r="D45" i="50"/>
  <c r="E45" i="50"/>
  <c r="F45" i="50"/>
  <c r="G45" i="50"/>
  <c r="D46" i="50"/>
  <c r="E46" i="50"/>
  <c r="F46" i="50"/>
  <c r="G46" i="50"/>
  <c r="D48" i="50"/>
  <c r="E48" i="50"/>
  <c r="F48" i="50"/>
  <c r="G48" i="50"/>
  <c r="D40" i="50"/>
  <c r="E40" i="50"/>
  <c r="F40" i="50"/>
  <c r="G40" i="50"/>
  <c r="D49" i="50"/>
  <c r="E49" i="50"/>
  <c r="F49" i="50"/>
  <c r="G49" i="50"/>
  <c r="H37" i="50"/>
  <c r="H43" i="50"/>
  <c r="H38" i="50"/>
  <c r="H47" i="50"/>
  <c r="H41" i="50"/>
  <c r="H42" i="50"/>
  <c r="H39" i="50"/>
  <c r="H44" i="50"/>
  <c r="H45" i="50"/>
  <c r="H46" i="50"/>
  <c r="H48" i="50"/>
  <c r="H40" i="50"/>
  <c r="H49" i="50"/>
  <c r="Z36" i="51" l="1"/>
  <c r="AG36" i="51"/>
  <c r="AB36" i="51" s="1"/>
  <c r="Z20" i="51"/>
  <c r="AG20" i="51"/>
  <c r="U16" i="51"/>
  <c r="AA44" i="52"/>
  <c r="Y44" i="52"/>
  <c r="Z35" i="51"/>
  <c r="AG35" i="51"/>
  <c r="Z11" i="51"/>
  <c r="AG11" i="51"/>
  <c r="U43" i="51"/>
  <c r="AB43" i="51"/>
  <c r="Z30" i="51"/>
  <c r="AG30" i="51"/>
  <c r="AB30" i="51" s="1"/>
  <c r="AG14" i="51"/>
  <c r="Z14" i="51"/>
  <c r="Y10" i="52"/>
  <c r="AA10" i="52"/>
  <c r="Z37" i="51"/>
  <c r="AG37" i="51"/>
  <c r="Y37" i="52"/>
  <c r="AA37" i="52"/>
  <c r="AG29" i="51"/>
  <c r="Z29" i="51"/>
  <c r="U36" i="51"/>
  <c r="AD36" i="51" s="1"/>
  <c r="U24" i="52"/>
  <c r="U12" i="46"/>
  <c r="U42" i="47"/>
  <c r="U31" i="53"/>
  <c r="U38" i="52"/>
  <c r="U38" i="46"/>
  <c r="U18" i="51"/>
  <c r="AD18" i="51" s="1"/>
  <c r="AB18" i="51"/>
  <c r="U15" i="47"/>
  <c r="U17" i="52"/>
  <c r="U38" i="45"/>
  <c r="U40" i="51"/>
  <c r="U37" i="47"/>
  <c r="U24" i="53"/>
  <c r="U12" i="52"/>
  <c r="AA36" i="52"/>
  <c r="Y36" i="52"/>
  <c r="U35" i="53"/>
  <c r="U23" i="52"/>
  <c r="U30" i="46"/>
  <c r="AA35" i="52"/>
  <c r="Y35" i="52"/>
  <c r="U38" i="53"/>
  <c r="U26" i="52"/>
  <c r="U31" i="46"/>
  <c r="Y34" i="52"/>
  <c r="AA34" i="52"/>
  <c r="U17" i="51"/>
  <c r="AB17" i="51"/>
  <c r="U28" i="51"/>
  <c r="AD28" i="51" s="1"/>
  <c r="AB28" i="51"/>
  <c r="U12" i="53"/>
  <c r="AA24" i="52"/>
  <c r="Y24" i="52"/>
  <c r="U39" i="51"/>
  <c r="AD39" i="51" s="1"/>
  <c r="AB39" i="51"/>
  <c r="U36" i="47"/>
  <c r="U23" i="53"/>
  <c r="U11" i="52"/>
  <c r="AA23" i="52"/>
  <c r="Y23" i="52"/>
  <c r="U43" i="46"/>
  <c r="U25" i="45"/>
  <c r="U10" i="51"/>
  <c r="U21" i="45"/>
  <c r="Y29" i="52"/>
  <c r="AA29" i="52"/>
  <c r="U25" i="51"/>
  <c r="AD25" i="51" s="1"/>
  <c r="AB25" i="51"/>
  <c r="Y33" i="52"/>
  <c r="AA33" i="52"/>
  <c r="AG40" i="51"/>
  <c r="AB40" i="51" s="1"/>
  <c r="Z40" i="51"/>
  <c r="Z24" i="51"/>
  <c r="AG24" i="51"/>
  <c r="AB24" i="51" s="1"/>
  <c r="U32" i="51"/>
  <c r="AD32" i="51" s="1"/>
  <c r="AB32" i="51"/>
  <c r="AC36" i="51"/>
  <c r="Z19" i="51"/>
  <c r="AG19" i="51"/>
  <c r="AA27" i="52"/>
  <c r="Y27" i="52"/>
  <c r="AG34" i="51"/>
  <c r="Z34" i="51"/>
  <c r="AG18" i="51"/>
  <c r="Z18" i="51"/>
  <c r="U14" i="51"/>
  <c r="AD14" i="51" s="1"/>
  <c r="AB14" i="51"/>
  <c r="Y26" i="52"/>
  <c r="AA26" i="52"/>
  <c r="Z33" i="51"/>
  <c r="AG33" i="51"/>
  <c r="U29" i="51"/>
  <c r="AD29" i="51" s="1"/>
  <c r="AB29" i="51"/>
  <c r="AG44" i="51"/>
  <c r="Z44" i="51"/>
  <c r="U44" i="47"/>
  <c r="U36" i="53"/>
  <c r="AA32" i="52"/>
  <c r="Y32" i="52"/>
  <c r="AA16" i="52"/>
  <c r="Y16" i="52"/>
  <c r="U35" i="46"/>
  <c r="U15" i="51"/>
  <c r="AD15" i="51" s="1"/>
  <c r="AB15" i="51"/>
  <c r="AA31" i="52"/>
  <c r="Y31" i="52"/>
  <c r="U43" i="45"/>
  <c r="U18" i="53"/>
  <c r="Y14" i="52"/>
  <c r="AA14" i="52"/>
  <c r="U37" i="46"/>
  <c r="U40" i="53"/>
  <c r="U28" i="52"/>
  <c r="U19" i="46"/>
  <c r="U43" i="47"/>
  <c r="U39" i="46"/>
  <c r="AA11" i="52"/>
  <c r="Y11" i="52"/>
  <c r="U42" i="52"/>
  <c r="U23" i="46"/>
  <c r="U11" i="47"/>
  <c r="Y18" i="52"/>
  <c r="AA18" i="52"/>
  <c r="Z43" i="51"/>
  <c r="AG43" i="51"/>
  <c r="AD43" i="51" s="1"/>
  <c r="Z39" i="51"/>
  <c r="AG39" i="51"/>
  <c r="U41" i="51"/>
  <c r="U35" i="47"/>
  <c r="U17" i="53"/>
  <c r="U44" i="51"/>
  <c r="AD44" i="51" s="1"/>
  <c r="AB44" i="51"/>
  <c r="U16" i="47"/>
  <c r="U28" i="53"/>
  <c r="U16" i="52"/>
  <c r="AA40" i="52"/>
  <c r="Y40" i="52"/>
  <c r="U39" i="53"/>
  <c r="U32" i="46"/>
  <c r="U31" i="45"/>
  <c r="U26" i="51"/>
  <c r="U10" i="53"/>
  <c r="Y22" i="52"/>
  <c r="AA22" i="52"/>
  <c r="U21" i="51"/>
  <c r="Z28" i="51"/>
  <c r="AG28" i="51"/>
  <c r="AG12" i="51"/>
  <c r="AB12" i="51" s="1"/>
  <c r="Z12" i="51"/>
  <c r="Z23" i="51"/>
  <c r="AG23" i="51"/>
  <c r="U19" i="52"/>
  <c r="U11" i="51"/>
  <c r="AD11" i="51" s="1"/>
  <c r="AB11" i="51"/>
  <c r="AA43" i="52"/>
  <c r="Y43" i="52"/>
  <c r="AG22" i="51"/>
  <c r="AB22" i="51" s="1"/>
  <c r="Z22" i="51"/>
  <c r="AD30" i="51"/>
  <c r="U20" i="45"/>
  <c r="Y42" i="52"/>
  <c r="AA42" i="52"/>
  <c r="AG13" i="51"/>
  <c r="Z13" i="51"/>
  <c r="U33" i="51"/>
  <c r="AD33" i="51" s="1"/>
  <c r="AB33" i="51"/>
  <c r="Z17" i="51"/>
  <c r="AG17" i="51"/>
  <c r="AC17" i="51" s="1"/>
  <c r="Y41" i="52"/>
  <c r="AA41" i="52"/>
  <c r="U40" i="46"/>
  <c r="U20" i="51"/>
  <c r="AB20" i="51"/>
  <c r="AC24" i="51"/>
  <c r="AA20" i="52"/>
  <c r="Y20" i="52"/>
  <c r="U25" i="46"/>
  <c r="U41" i="45"/>
  <c r="U31" i="47"/>
  <c r="U15" i="53"/>
  <c r="AG38" i="51"/>
  <c r="Z38" i="51"/>
  <c r="U34" i="51"/>
  <c r="AD34" i="51" s="1"/>
  <c r="AB34" i="51"/>
  <c r="U22" i="52"/>
  <c r="U29" i="46"/>
  <c r="U13" i="45"/>
  <c r="U13" i="51"/>
  <c r="AD13" i="51" s="1"/>
  <c r="AB13" i="51"/>
  <c r="U24" i="46"/>
  <c r="U37" i="45"/>
  <c r="AC44" i="51"/>
  <c r="U44" i="45"/>
  <c r="U19" i="51"/>
  <c r="AD19" i="51" s="1"/>
  <c r="AB19" i="51"/>
  <c r="U23" i="47"/>
  <c r="AA15" i="52"/>
  <c r="Y15" i="52"/>
  <c r="Z15" i="51"/>
  <c r="AG15" i="51"/>
  <c r="U15" i="45"/>
  <c r="U22" i="51"/>
  <c r="U30" i="45"/>
  <c r="U21" i="47"/>
  <c r="U41" i="53"/>
  <c r="U28" i="46"/>
  <c r="Y17" i="52"/>
  <c r="AA17" i="52"/>
  <c r="U44" i="53"/>
  <c r="U32" i="52"/>
  <c r="U16" i="46"/>
  <c r="U9" i="47"/>
  <c r="U14" i="47"/>
  <c r="U41" i="46"/>
  <c r="U36" i="45"/>
  <c r="AC43" i="51"/>
  <c r="AA39" i="52"/>
  <c r="Y39" i="52"/>
  <c r="U42" i="51"/>
  <c r="U38" i="47"/>
  <c r="U26" i="53"/>
  <c r="U14" i="52"/>
  <c r="Y38" i="52"/>
  <c r="AA38" i="52"/>
  <c r="U45" i="47"/>
  <c r="U21" i="53"/>
  <c r="AC33" i="51"/>
  <c r="AG32" i="51"/>
  <c r="Z32" i="51"/>
  <c r="Z16" i="51"/>
  <c r="AG16" i="51"/>
  <c r="AC16" i="51" s="1"/>
  <c r="AC20" i="51"/>
  <c r="AA28" i="52"/>
  <c r="Y28" i="52"/>
  <c r="AA12" i="52"/>
  <c r="Y12" i="52"/>
  <c r="Z31" i="51"/>
  <c r="AG31" i="51"/>
  <c r="U35" i="52"/>
  <c r="U27" i="51"/>
  <c r="AD27" i="51" s="1"/>
  <c r="AB27" i="51"/>
  <c r="AG26" i="51"/>
  <c r="AB26" i="51" s="1"/>
  <c r="Z26" i="51"/>
  <c r="AG10" i="51"/>
  <c r="AB10" i="51" s="1"/>
  <c r="Z10" i="51"/>
  <c r="U9" i="46"/>
  <c r="AC34" i="51"/>
  <c r="AG21" i="51"/>
  <c r="AB21" i="51" s="1"/>
  <c r="Z21" i="51"/>
  <c r="U33" i="53"/>
  <c r="Z25" i="51"/>
  <c r="AG25" i="51"/>
  <c r="U11" i="45"/>
  <c r="U34" i="47"/>
  <c r="U20" i="53"/>
  <c r="U39" i="52"/>
  <c r="U31" i="51"/>
  <c r="AD31" i="51" s="1"/>
  <c r="AB31" i="51"/>
  <c r="U26" i="46"/>
  <c r="AG42" i="51"/>
  <c r="AB42" i="51" s="1"/>
  <c r="Z42" i="51"/>
  <c r="U22" i="47"/>
  <c r="U34" i="53"/>
  <c r="U12" i="45"/>
  <c r="Y30" i="52"/>
  <c r="AA30" i="52"/>
  <c r="U22" i="46"/>
  <c r="AG41" i="51"/>
  <c r="AB41" i="51" s="1"/>
  <c r="Z41" i="51"/>
  <c r="U37" i="51"/>
  <c r="AD37" i="51" s="1"/>
  <c r="AB37" i="51"/>
  <c r="U22" i="45"/>
  <c r="U24" i="51"/>
  <c r="AD24" i="51" s="1"/>
  <c r="U9" i="45"/>
  <c r="U35" i="51"/>
  <c r="AD35" i="51" s="1"/>
  <c r="AB35" i="51"/>
  <c r="U33" i="47"/>
  <c r="U19" i="53"/>
  <c r="Z27" i="51"/>
  <c r="AG27" i="51"/>
  <c r="U38" i="51"/>
  <c r="AD38" i="51" s="1"/>
  <c r="AB38" i="51"/>
  <c r="U20" i="47"/>
  <c r="U22" i="53"/>
  <c r="U10" i="52"/>
  <c r="AC26" i="51"/>
  <c r="U21" i="52"/>
  <c r="Y13" i="52"/>
  <c r="AA13" i="52"/>
  <c r="U42" i="46"/>
  <c r="Y25" i="52"/>
  <c r="AA25" i="52"/>
  <c r="U13" i="46"/>
  <c r="U40" i="45"/>
  <c r="U12" i="51"/>
  <c r="AD12" i="51" s="1"/>
  <c r="U27" i="45"/>
  <c r="U23" i="51"/>
  <c r="AD23" i="51" s="1"/>
  <c r="AB23" i="51"/>
  <c r="U26" i="47"/>
  <c r="AA19" i="52"/>
  <c r="Y19" i="52"/>
  <c r="U42" i="53"/>
  <c r="U30" i="52"/>
  <c r="U21" i="46"/>
  <c r="U25" i="47"/>
  <c r="U33" i="52"/>
  <c r="Y21" i="52"/>
  <c r="AA21" i="52"/>
  <c r="M521" i="6"/>
  <c r="L521" i="6"/>
  <c r="AD42" i="51" l="1"/>
  <c r="AD41" i="51"/>
  <c r="AC42" i="51"/>
  <c r="AC21" i="51"/>
  <c r="AD20" i="51"/>
  <c r="AD10" i="51"/>
  <c r="AC40" i="51"/>
  <c r="AC41" i="51"/>
  <c r="AD21" i="51"/>
  <c r="AD26" i="51"/>
  <c r="AD17" i="51"/>
  <c r="AD40" i="51"/>
  <c r="AC22" i="51"/>
  <c r="AB16" i="51"/>
  <c r="AD22" i="51"/>
  <c r="AC10" i="51"/>
  <c r="AD16" i="51"/>
  <c r="L504" i="6"/>
  <c r="M498" i="6"/>
  <c r="L498" i="6"/>
  <c r="L493" i="6"/>
  <c r="M493" i="6"/>
  <c r="L494" i="6"/>
  <c r="M494" i="6"/>
  <c r="L495" i="6"/>
  <c r="M495" i="6"/>
  <c r="M492" i="6"/>
  <c r="L492" i="6"/>
  <c r="L489" i="6"/>
  <c r="M489" i="6"/>
  <c r="K488" i="6"/>
  <c r="L488" i="6"/>
  <c r="M488" i="6"/>
  <c r="N488" i="6"/>
  <c r="N487" i="6"/>
  <c r="M487" i="6"/>
  <c r="L487" i="6"/>
  <c r="K487" i="6"/>
  <c r="L486" i="6"/>
  <c r="L22" i="3" l="1"/>
  <c r="M22" i="3"/>
  <c r="L563" i="6"/>
  <c r="L564" i="6"/>
  <c r="L562" i="6"/>
  <c r="M562" i="6"/>
  <c r="M563" i="6"/>
  <c r="L568" i="6"/>
  <c r="M568" i="6"/>
  <c r="M567" i="6"/>
  <c r="L569" i="6"/>
  <c r="L570" i="6"/>
  <c r="L567" i="6"/>
  <c r="D5" i="48" l="1"/>
  <c r="M456" i="6" l="1"/>
  <c r="L456" i="6"/>
  <c r="M448" i="6"/>
  <c r="M449" i="6"/>
  <c r="H30" i="50"/>
  <c r="I30" i="50" s="1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32" i="50"/>
  <c r="V32" i="50" s="1"/>
  <c r="U31" i="50"/>
  <c r="U30" i="50"/>
  <c r="U29" i="50"/>
  <c r="U28" i="50"/>
  <c r="U27" i="50"/>
  <c r="U26" i="50"/>
  <c r="U25" i="50"/>
  <c r="U24" i="50"/>
  <c r="U23" i="50"/>
  <c r="U22" i="50"/>
  <c r="U21" i="50"/>
  <c r="I39" i="50"/>
  <c r="I47" i="50"/>
  <c r="I40" i="50"/>
  <c r="I37" i="50"/>
  <c r="I45" i="50"/>
  <c r="I44" i="50"/>
  <c r="J49" i="50"/>
  <c r="I46" i="50"/>
  <c r="I41" i="50"/>
  <c r="J48" i="50"/>
  <c r="J43" i="50"/>
  <c r="I38" i="50"/>
  <c r="I42" i="50"/>
  <c r="H28" i="50"/>
  <c r="I28" i="50" s="1"/>
  <c r="H31" i="50"/>
  <c r="I31" i="50" s="1"/>
  <c r="H23" i="50"/>
  <c r="I23" i="50" s="1"/>
  <c r="H27" i="50"/>
  <c r="I27" i="50" s="1"/>
  <c r="H24" i="50"/>
  <c r="I24" i="50" s="1"/>
  <c r="H32" i="50"/>
  <c r="I32" i="50" s="1"/>
  <c r="H21" i="50"/>
  <c r="I21" i="50" s="1"/>
  <c r="U20" i="50"/>
  <c r="H29" i="50"/>
  <c r="I29" i="50" s="1"/>
  <c r="H22" i="50"/>
  <c r="I22" i="50" s="1"/>
  <c r="H25" i="50"/>
  <c r="I25" i="50" s="1"/>
  <c r="H26" i="50"/>
  <c r="I26" i="50" s="1"/>
  <c r="H20" i="50"/>
  <c r="J20" i="50" s="1"/>
  <c r="D14" i="50"/>
  <c r="E14" i="50"/>
  <c r="F14" i="50"/>
  <c r="G14" i="50"/>
  <c r="H50" i="50"/>
  <c r="I50" i="50" s="1"/>
  <c r="J50" i="50" s="1"/>
  <c r="H33" i="50"/>
  <c r="J46" i="50" l="1"/>
  <c r="J40" i="50"/>
  <c r="I49" i="50"/>
  <c r="W32" i="50"/>
  <c r="I43" i="50"/>
  <c r="I48" i="50"/>
  <c r="J39" i="50"/>
  <c r="J45" i="50"/>
  <c r="J41" i="50"/>
  <c r="J30" i="50"/>
  <c r="J27" i="50"/>
  <c r="J31" i="50"/>
  <c r="J21" i="50"/>
  <c r="J29" i="50"/>
  <c r="J25" i="50"/>
  <c r="J47" i="50"/>
  <c r="J44" i="50"/>
  <c r="J24" i="50"/>
  <c r="J23" i="50"/>
  <c r="J28" i="50"/>
  <c r="J32" i="50"/>
  <c r="J22" i="50"/>
  <c r="J26" i="50"/>
  <c r="J42" i="50"/>
  <c r="J37" i="50"/>
  <c r="J38" i="50"/>
  <c r="D34" i="48" l="1"/>
  <c r="D30" i="48"/>
  <c r="D26" i="48"/>
  <c r="D27" i="48"/>
  <c r="D29" i="48"/>
  <c r="D31" i="48"/>
  <c r="D28" i="48"/>
  <c r="D22" i="48"/>
  <c r="D23" i="48"/>
  <c r="D24" i="48"/>
  <c r="D25" i="48"/>
  <c r="D32" i="48"/>
  <c r="D49" i="48"/>
  <c r="D50" i="48"/>
  <c r="D40" i="48"/>
  <c r="D42" i="48"/>
  <c r="D46" i="48"/>
  <c r="D44" i="48"/>
  <c r="D39" i="48"/>
  <c r="D47" i="48"/>
  <c r="D51" i="48"/>
  <c r="D43" i="48"/>
  <c r="D45" i="48"/>
  <c r="D48" i="48"/>
  <c r="D41" i="48"/>
  <c r="D33" i="48"/>
  <c r="D17" i="48"/>
  <c r="D15" i="48"/>
  <c r="D6" i="48"/>
  <c r="D8" i="48"/>
  <c r="D12" i="48"/>
  <c r="D13" i="48"/>
  <c r="D7" i="48"/>
  <c r="D11" i="48"/>
  <c r="D9" i="48"/>
  <c r="D10" i="48"/>
  <c r="D16" i="48"/>
  <c r="D14" i="48"/>
  <c r="AW36" i="50"/>
  <c r="AW19" i="50"/>
  <c r="AX1" i="50"/>
  <c r="U50" i="50"/>
  <c r="U33" i="50"/>
  <c r="P47" i="50"/>
  <c r="Q47" i="50"/>
  <c r="R47" i="50"/>
  <c r="S47" i="50"/>
  <c r="T47" i="50"/>
  <c r="X47" i="50"/>
  <c r="P48" i="50"/>
  <c r="Q48" i="50"/>
  <c r="R48" i="50"/>
  <c r="S48" i="50"/>
  <c r="T48" i="50"/>
  <c r="X48" i="50"/>
  <c r="P40" i="50"/>
  <c r="Q40" i="50"/>
  <c r="R40" i="50"/>
  <c r="S40" i="50"/>
  <c r="T40" i="50"/>
  <c r="X40" i="50"/>
  <c r="P37" i="50"/>
  <c r="Q37" i="50"/>
  <c r="R37" i="50"/>
  <c r="S37" i="50"/>
  <c r="T37" i="50"/>
  <c r="X37" i="50"/>
  <c r="P44" i="50"/>
  <c r="Q44" i="50"/>
  <c r="R44" i="50"/>
  <c r="S44" i="50"/>
  <c r="T44" i="50"/>
  <c r="X44" i="50"/>
  <c r="P42" i="50"/>
  <c r="Q42" i="50"/>
  <c r="R42" i="50"/>
  <c r="S42" i="50"/>
  <c r="T42" i="50"/>
  <c r="X42" i="50"/>
  <c r="P46" i="50"/>
  <c r="Q46" i="50"/>
  <c r="R46" i="50"/>
  <c r="S46" i="50"/>
  <c r="T46" i="50"/>
  <c r="X46" i="50"/>
  <c r="P45" i="50"/>
  <c r="Q45" i="50"/>
  <c r="R45" i="50"/>
  <c r="S45" i="50"/>
  <c r="T45" i="50"/>
  <c r="X45" i="50"/>
  <c r="P38" i="50"/>
  <c r="Q38" i="50"/>
  <c r="R38" i="50"/>
  <c r="S38" i="50"/>
  <c r="T38" i="50"/>
  <c r="X38" i="50"/>
  <c r="P39" i="50"/>
  <c r="Q39" i="50"/>
  <c r="R39" i="50"/>
  <c r="S39" i="50"/>
  <c r="T39" i="50"/>
  <c r="X39" i="50"/>
  <c r="P49" i="50"/>
  <c r="Q49" i="50"/>
  <c r="R49" i="50"/>
  <c r="S49" i="50"/>
  <c r="T49" i="50"/>
  <c r="X49" i="50"/>
  <c r="P43" i="50"/>
  <c r="Q43" i="50"/>
  <c r="R43" i="50"/>
  <c r="S43" i="50"/>
  <c r="T43" i="50"/>
  <c r="X43" i="50"/>
  <c r="P50" i="50"/>
  <c r="Q50" i="50"/>
  <c r="R50" i="50"/>
  <c r="S50" i="50"/>
  <c r="T50" i="50"/>
  <c r="X50" i="50"/>
  <c r="Q41" i="50"/>
  <c r="R41" i="50"/>
  <c r="S41" i="50"/>
  <c r="T41" i="50"/>
  <c r="X41" i="50"/>
  <c r="P27" i="50"/>
  <c r="Q27" i="50"/>
  <c r="R27" i="50"/>
  <c r="S27" i="50"/>
  <c r="T27" i="50"/>
  <c r="X27" i="50"/>
  <c r="P30" i="50"/>
  <c r="Q30" i="50"/>
  <c r="R30" i="50"/>
  <c r="S30" i="50"/>
  <c r="T30" i="50"/>
  <c r="X30" i="50"/>
  <c r="P31" i="50"/>
  <c r="Q31" i="50"/>
  <c r="R31" i="50"/>
  <c r="S31" i="50"/>
  <c r="T31" i="50"/>
  <c r="X31" i="50"/>
  <c r="P24" i="50"/>
  <c r="Q24" i="50"/>
  <c r="R24" i="50"/>
  <c r="S24" i="50"/>
  <c r="T24" i="50"/>
  <c r="X24" i="50"/>
  <c r="P20" i="50"/>
  <c r="Q20" i="50"/>
  <c r="R20" i="50"/>
  <c r="S20" i="50"/>
  <c r="T20" i="50"/>
  <c r="X20" i="50"/>
  <c r="P25" i="50"/>
  <c r="Q25" i="50"/>
  <c r="R25" i="50"/>
  <c r="S25" i="50"/>
  <c r="T25" i="50"/>
  <c r="X25" i="50"/>
  <c r="P22" i="50"/>
  <c r="Q22" i="50"/>
  <c r="R22" i="50"/>
  <c r="S22" i="50"/>
  <c r="T22" i="50"/>
  <c r="X22" i="50"/>
  <c r="P28" i="50"/>
  <c r="Q28" i="50"/>
  <c r="R28" i="50"/>
  <c r="S28" i="50"/>
  <c r="T28" i="50"/>
  <c r="X28" i="50"/>
  <c r="P29" i="50"/>
  <c r="Q29" i="50"/>
  <c r="R29" i="50"/>
  <c r="S29" i="50"/>
  <c r="T29" i="50"/>
  <c r="X29" i="50"/>
  <c r="P23" i="50"/>
  <c r="Q23" i="50"/>
  <c r="R23" i="50"/>
  <c r="S23" i="50"/>
  <c r="T23" i="50"/>
  <c r="X23" i="50"/>
  <c r="P26" i="50"/>
  <c r="Q26" i="50"/>
  <c r="R26" i="50"/>
  <c r="S26" i="50"/>
  <c r="T26" i="50"/>
  <c r="X26" i="50"/>
  <c r="P21" i="50"/>
  <c r="Q21" i="50"/>
  <c r="R21" i="50"/>
  <c r="S21" i="50"/>
  <c r="T21" i="50"/>
  <c r="X21" i="50"/>
  <c r="P33" i="50"/>
  <c r="Q33" i="50"/>
  <c r="R33" i="50"/>
  <c r="S33" i="50"/>
  <c r="T33" i="50"/>
  <c r="X33" i="50"/>
  <c r="Q32" i="50"/>
  <c r="R32" i="50"/>
  <c r="S32" i="50"/>
  <c r="T32" i="50"/>
  <c r="X32" i="50"/>
  <c r="P41" i="50"/>
  <c r="P32" i="50"/>
  <c r="Q7" i="50"/>
  <c r="R7" i="50"/>
  <c r="S7" i="50"/>
  <c r="T7" i="50"/>
  <c r="U7" i="50"/>
  <c r="X7" i="50"/>
  <c r="Q14" i="50"/>
  <c r="R14" i="50"/>
  <c r="S14" i="50"/>
  <c r="T14" i="50"/>
  <c r="U14" i="50"/>
  <c r="X14" i="50"/>
  <c r="Q10" i="50"/>
  <c r="R10" i="50"/>
  <c r="S10" i="50"/>
  <c r="T10" i="50"/>
  <c r="U10" i="50"/>
  <c r="X10" i="50"/>
  <c r="Q3" i="50"/>
  <c r="R3" i="50"/>
  <c r="S3" i="50"/>
  <c r="T3" i="50"/>
  <c r="U3" i="50"/>
  <c r="X3" i="50"/>
  <c r="Q8" i="50"/>
  <c r="R8" i="50"/>
  <c r="S8" i="50"/>
  <c r="T8" i="50"/>
  <c r="U8" i="50"/>
  <c r="X8" i="50"/>
  <c r="Q15" i="50"/>
  <c r="R15" i="50"/>
  <c r="S15" i="50"/>
  <c r="T15" i="50"/>
  <c r="U15" i="50"/>
  <c r="X15" i="50"/>
  <c r="Q12" i="50"/>
  <c r="R12" i="50"/>
  <c r="S12" i="50"/>
  <c r="T12" i="50"/>
  <c r="U12" i="50"/>
  <c r="X12" i="50"/>
  <c r="Q6" i="50"/>
  <c r="R6" i="50"/>
  <c r="S6" i="50"/>
  <c r="T6" i="50"/>
  <c r="U6" i="50"/>
  <c r="X6" i="50"/>
  <c r="Q11" i="50"/>
  <c r="R11" i="50"/>
  <c r="S11" i="50"/>
  <c r="T11" i="50"/>
  <c r="U11" i="50"/>
  <c r="X11" i="50"/>
  <c r="Q5" i="50"/>
  <c r="R5" i="50"/>
  <c r="S5" i="50"/>
  <c r="T5" i="50"/>
  <c r="U5" i="50"/>
  <c r="X5" i="50"/>
  <c r="Q4" i="50"/>
  <c r="R4" i="50"/>
  <c r="S4" i="50"/>
  <c r="T4" i="50"/>
  <c r="U4" i="50"/>
  <c r="X4" i="50"/>
  <c r="Q9" i="50"/>
  <c r="R9" i="50"/>
  <c r="S9" i="50"/>
  <c r="T9" i="50"/>
  <c r="U9" i="50"/>
  <c r="X9" i="50"/>
  <c r="Q16" i="50"/>
  <c r="R16" i="50"/>
  <c r="S16" i="50"/>
  <c r="T16" i="50"/>
  <c r="U16" i="50"/>
  <c r="X16" i="50"/>
  <c r="Q13" i="50"/>
  <c r="R13" i="50"/>
  <c r="S13" i="50"/>
  <c r="T13" i="50"/>
  <c r="U13" i="50"/>
  <c r="X13" i="50"/>
  <c r="P7" i="50"/>
  <c r="P14" i="50"/>
  <c r="P10" i="50"/>
  <c r="P3" i="50"/>
  <c r="P8" i="50"/>
  <c r="P15" i="50"/>
  <c r="P12" i="50"/>
  <c r="P6" i="50"/>
  <c r="P11" i="50"/>
  <c r="P5" i="50"/>
  <c r="P4" i="50"/>
  <c r="P9" i="50"/>
  <c r="P16" i="50"/>
  <c r="P13" i="50"/>
  <c r="V4" i="50" l="1"/>
  <c r="W4" i="50"/>
  <c r="V11" i="50"/>
  <c r="W11" i="50"/>
  <c r="V12" i="50"/>
  <c r="W12" i="50"/>
  <c r="V8" i="50"/>
  <c r="W8" i="50"/>
  <c r="V10" i="50"/>
  <c r="W10" i="50"/>
  <c r="V7" i="50"/>
  <c r="W7" i="50"/>
  <c r="V13" i="50"/>
  <c r="W13" i="50"/>
  <c r="V9" i="50"/>
  <c r="W9" i="50"/>
  <c r="V5" i="50"/>
  <c r="W5" i="50"/>
  <c r="V6" i="50"/>
  <c r="W6" i="50"/>
  <c r="V15" i="50"/>
  <c r="W15" i="50"/>
  <c r="W3" i="50"/>
  <c r="V3" i="50"/>
  <c r="V14" i="50"/>
  <c r="W14" i="50"/>
  <c r="V43" i="50"/>
  <c r="W43" i="50"/>
  <c r="V49" i="50"/>
  <c r="BD49" i="50" s="1"/>
  <c r="W49" i="50"/>
  <c r="BE49" i="50" s="1"/>
  <c r="W39" i="50"/>
  <c r="V39" i="50"/>
  <c r="W38" i="50"/>
  <c r="V38" i="50"/>
  <c r="V45" i="50"/>
  <c r="BD45" i="50" s="1"/>
  <c r="W45" i="50"/>
  <c r="BE45" i="50" s="1"/>
  <c r="W46" i="50"/>
  <c r="BE46" i="50" s="1"/>
  <c r="V46" i="50"/>
  <c r="W42" i="50"/>
  <c r="BE42" i="50" s="1"/>
  <c r="V42" i="50"/>
  <c r="BD42" i="50" s="1"/>
  <c r="W44" i="50"/>
  <c r="BE44" i="50" s="1"/>
  <c r="V44" i="50"/>
  <c r="BD44" i="50" s="1"/>
  <c r="V37" i="50"/>
  <c r="W37" i="50"/>
  <c r="W40" i="50"/>
  <c r="V40" i="50"/>
  <c r="BD40" i="50" s="1"/>
  <c r="W48" i="50"/>
  <c r="BE48" i="50" s="1"/>
  <c r="V48" i="50"/>
  <c r="BD48" i="50" s="1"/>
  <c r="W47" i="50"/>
  <c r="BE47" i="50" s="1"/>
  <c r="V47" i="50"/>
  <c r="BD47" i="50" s="1"/>
  <c r="V41" i="50"/>
  <c r="W41" i="50"/>
  <c r="BE41" i="50" s="1"/>
  <c r="V28" i="50"/>
  <c r="BD28" i="50" s="1"/>
  <c r="W28" i="50"/>
  <c r="BE28" i="50" s="1"/>
  <c r="V22" i="50"/>
  <c r="W22" i="50"/>
  <c r="BE22" i="50" s="1"/>
  <c r="V25" i="50"/>
  <c r="BD25" i="50" s="1"/>
  <c r="W25" i="50"/>
  <c r="BE25" i="50" s="1"/>
  <c r="W20" i="50"/>
  <c r="BE20" i="50" s="1"/>
  <c r="V20" i="50"/>
  <c r="V29" i="50"/>
  <c r="BD29" i="50" s="1"/>
  <c r="W29" i="50"/>
  <c r="BE29" i="50" s="1"/>
  <c r="V23" i="50"/>
  <c r="W23" i="50"/>
  <c r="V26" i="50"/>
  <c r="BD26" i="50" s="1"/>
  <c r="W26" i="50"/>
  <c r="BE26" i="50" s="1"/>
  <c r="V21" i="50"/>
  <c r="W21" i="50"/>
  <c r="V24" i="50"/>
  <c r="BD24" i="50" s="1"/>
  <c r="W24" i="50"/>
  <c r="BE24" i="50" s="1"/>
  <c r="V31" i="50"/>
  <c r="BD31" i="50" s="1"/>
  <c r="W31" i="50"/>
  <c r="V30" i="50"/>
  <c r="W30" i="50"/>
  <c r="BE30" i="50" s="1"/>
  <c r="V27" i="50"/>
  <c r="BD27" i="50" s="1"/>
  <c r="W27" i="50"/>
  <c r="BE27" i="50" s="1"/>
  <c r="O36" i="50"/>
  <c r="O19" i="50"/>
  <c r="C41" i="50"/>
  <c r="K41" i="50"/>
  <c r="C47" i="50"/>
  <c r="K47" i="50"/>
  <c r="C40" i="50"/>
  <c r="K40" i="50"/>
  <c r="C48" i="50"/>
  <c r="K48" i="50"/>
  <c r="C37" i="50"/>
  <c r="K37" i="50"/>
  <c r="C42" i="50"/>
  <c r="K42" i="50"/>
  <c r="C46" i="50"/>
  <c r="BA42" i="50"/>
  <c r="K46" i="50"/>
  <c r="C45" i="50"/>
  <c r="AY45" i="50"/>
  <c r="AZ45" i="50"/>
  <c r="BB45" i="50"/>
  <c r="K45" i="50"/>
  <c r="BF45" i="50" s="1"/>
  <c r="C43" i="50"/>
  <c r="BA39" i="50"/>
  <c r="BB39" i="50"/>
  <c r="K43" i="50"/>
  <c r="C38" i="50"/>
  <c r="AY38" i="50"/>
  <c r="AZ38" i="50"/>
  <c r="K38" i="50"/>
  <c r="BF38" i="50" s="1"/>
  <c r="C39" i="50"/>
  <c r="K39" i="50"/>
  <c r="C49" i="50"/>
  <c r="AY43" i="50"/>
  <c r="AZ43" i="50"/>
  <c r="K49" i="50"/>
  <c r="C50" i="50"/>
  <c r="D50" i="50"/>
  <c r="E50" i="50"/>
  <c r="F50" i="50"/>
  <c r="G50" i="50"/>
  <c r="K50" i="50"/>
  <c r="BA44" i="50"/>
  <c r="K44" i="50"/>
  <c r="C44" i="50"/>
  <c r="I20" i="50"/>
  <c r="C31" i="50"/>
  <c r="D31" i="50"/>
  <c r="E31" i="50"/>
  <c r="F31" i="50"/>
  <c r="G31" i="50"/>
  <c r="K31" i="50"/>
  <c r="C27" i="50"/>
  <c r="D27" i="50"/>
  <c r="E27" i="50"/>
  <c r="F27" i="50"/>
  <c r="G27" i="50"/>
  <c r="K27" i="50"/>
  <c r="C28" i="50"/>
  <c r="D28" i="50"/>
  <c r="E28" i="50"/>
  <c r="F28" i="50"/>
  <c r="G28" i="50"/>
  <c r="K28" i="50"/>
  <c r="C24" i="50"/>
  <c r="D24" i="50"/>
  <c r="E24" i="50"/>
  <c r="F24" i="50"/>
  <c r="G24" i="50"/>
  <c r="K24" i="50"/>
  <c r="C32" i="50"/>
  <c r="D32" i="50"/>
  <c r="E32" i="50"/>
  <c r="F32" i="50"/>
  <c r="G32" i="50"/>
  <c r="K32" i="50"/>
  <c r="C29" i="50"/>
  <c r="D29" i="50"/>
  <c r="E29" i="50"/>
  <c r="F29" i="50"/>
  <c r="G29" i="50"/>
  <c r="K29" i="50"/>
  <c r="C25" i="50"/>
  <c r="D25" i="50"/>
  <c r="E25" i="50"/>
  <c r="F25" i="50"/>
  <c r="G25" i="50"/>
  <c r="K25" i="50"/>
  <c r="C23" i="50"/>
  <c r="D23" i="50"/>
  <c r="E23" i="50"/>
  <c r="F23" i="50"/>
  <c r="G23" i="50"/>
  <c r="K23" i="50"/>
  <c r="C22" i="50"/>
  <c r="D22" i="50"/>
  <c r="E22" i="50"/>
  <c r="F22" i="50"/>
  <c r="G22" i="50"/>
  <c r="K22" i="50"/>
  <c r="C20" i="50"/>
  <c r="D20" i="50"/>
  <c r="E20" i="50"/>
  <c r="F20" i="50"/>
  <c r="G20" i="50"/>
  <c r="K20" i="50"/>
  <c r="C26" i="50"/>
  <c r="D26" i="50"/>
  <c r="E26" i="50"/>
  <c r="F26" i="50"/>
  <c r="G26" i="50"/>
  <c r="K26" i="50"/>
  <c r="C21" i="50"/>
  <c r="D21" i="50"/>
  <c r="E21" i="50"/>
  <c r="F21" i="50"/>
  <c r="G21" i="50"/>
  <c r="K21" i="50"/>
  <c r="C33" i="50"/>
  <c r="D33" i="50"/>
  <c r="E33" i="50"/>
  <c r="F33" i="50"/>
  <c r="G33" i="50"/>
  <c r="K33" i="50"/>
  <c r="D30" i="50"/>
  <c r="E30" i="50"/>
  <c r="F30" i="50"/>
  <c r="G30" i="50"/>
  <c r="K30" i="50"/>
  <c r="C30" i="50"/>
  <c r="D16" i="50"/>
  <c r="E16" i="50"/>
  <c r="F16" i="50"/>
  <c r="G16" i="50"/>
  <c r="H16" i="50"/>
  <c r="K16" i="50"/>
  <c r="B36" i="50"/>
  <c r="B19" i="50"/>
  <c r="C13" i="50"/>
  <c r="D13" i="50"/>
  <c r="E13" i="50"/>
  <c r="F13" i="50"/>
  <c r="G13" i="50"/>
  <c r="H13" i="50"/>
  <c r="K13" i="50"/>
  <c r="C7" i="50"/>
  <c r="D7" i="50"/>
  <c r="AY14" i="50" s="1"/>
  <c r="E7" i="50"/>
  <c r="AZ14" i="50" s="1"/>
  <c r="F7" i="50"/>
  <c r="BA14" i="50" s="1"/>
  <c r="G7" i="50"/>
  <c r="BB14" i="50" s="1"/>
  <c r="H7" i="50"/>
  <c r="K7" i="50"/>
  <c r="C14" i="50"/>
  <c r="H14" i="50"/>
  <c r="K14" i="50"/>
  <c r="C6" i="50"/>
  <c r="D6" i="50"/>
  <c r="E6" i="50"/>
  <c r="F6" i="50"/>
  <c r="G6" i="50"/>
  <c r="H6" i="50"/>
  <c r="K6" i="50"/>
  <c r="C8" i="50"/>
  <c r="D8" i="50"/>
  <c r="E8" i="50"/>
  <c r="F8" i="50"/>
  <c r="G8" i="50"/>
  <c r="H8" i="50"/>
  <c r="K8" i="50"/>
  <c r="C3" i="50"/>
  <c r="D3" i="50"/>
  <c r="E3" i="50"/>
  <c r="F3" i="50"/>
  <c r="G3" i="50"/>
  <c r="H3" i="50"/>
  <c r="K3" i="50"/>
  <c r="C11" i="50"/>
  <c r="D11" i="50"/>
  <c r="E11" i="50"/>
  <c r="F11" i="50"/>
  <c r="G11" i="50"/>
  <c r="H11" i="50"/>
  <c r="K11" i="50"/>
  <c r="C12" i="50"/>
  <c r="D12" i="50"/>
  <c r="E12" i="50"/>
  <c r="F12" i="50"/>
  <c r="G12" i="50"/>
  <c r="H12" i="50"/>
  <c r="K12" i="50"/>
  <c r="C15" i="50"/>
  <c r="D15" i="50"/>
  <c r="E15" i="50"/>
  <c r="F15" i="50"/>
  <c r="G15" i="50"/>
  <c r="H15" i="50"/>
  <c r="K15" i="50"/>
  <c r="C5" i="50"/>
  <c r="D5" i="50"/>
  <c r="E5" i="50"/>
  <c r="F5" i="50"/>
  <c r="G5" i="50"/>
  <c r="H5" i="50"/>
  <c r="K5" i="50"/>
  <c r="C9" i="50"/>
  <c r="D9" i="50"/>
  <c r="E9" i="50"/>
  <c r="F9" i="50"/>
  <c r="G9" i="50"/>
  <c r="H9" i="50"/>
  <c r="K9" i="50"/>
  <c r="C4" i="50"/>
  <c r="D4" i="50"/>
  <c r="E4" i="50"/>
  <c r="F4" i="50"/>
  <c r="G4" i="50"/>
  <c r="H4" i="50"/>
  <c r="K4" i="50"/>
  <c r="D10" i="50"/>
  <c r="AY10" i="50" s="1"/>
  <c r="E10" i="50"/>
  <c r="AZ10" i="50" s="1"/>
  <c r="F10" i="50"/>
  <c r="BA10" i="50" s="1"/>
  <c r="G10" i="50"/>
  <c r="BB10" i="50" s="1"/>
  <c r="H10" i="50"/>
  <c r="K10" i="50"/>
  <c r="BF10" i="50" s="1"/>
  <c r="C16" i="50"/>
  <c r="C10" i="50"/>
  <c r="Z16" i="50"/>
  <c r="Z15" i="50"/>
  <c r="Z14" i="50"/>
  <c r="Z13" i="50"/>
  <c r="Z12" i="50"/>
  <c r="Z11" i="50"/>
  <c r="Z10" i="50"/>
  <c r="Z9" i="50"/>
  <c r="Z8" i="50"/>
  <c r="Z7" i="50"/>
  <c r="Z6" i="50"/>
  <c r="Z5" i="50"/>
  <c r="Z4" i="50"/>
  <c r="Z3" i="50"/>
  <c r="M438" i="6"/>
  <c r="L438" i="6"/>
  <c r="L439" i="6"/>
  <c r="BF43" i="50" l="1"/>
  <c r="J44" i="48" s="1"/>
  <c r="BF3" i="50"/>
  <c r="J14" i="48" s="1"/>
  <c r="AZ3" i="50"/>
  <c r="F14" i="48" s="1"/>
  <c r="BF9" i="50"/>
  <c r="J13" i="48" s="1"/>
  <c r="AZ9" i="50"/>
  <c r="F13" i="48" s="1"/>
  <c r="BA8" i="50"/>
  <c r="G12" i="48" s="1"/>
  <c r="BF12" i="50"/>
  <c r="J11" i="48" s="1"/>
  <c r="AZ12" i="50"/>
  <c r="F11" i="48" s="1"/>
  <c r="BB5" i="50"/>
  <c r="H15" i="48" s="1"/>
  <c r="BF11" i="50"/>
  <c r="J7" i="48" s="1"/>
  <c r="AZ11" i="50"/>
  <c r="F7" i="48" s="1"/>
  <c r="BF6" i="50"/>
  <c r="J6" i="48" s="1"/>
  <c r="AY11" i="50"/>
  <c r="E7" i="48" s="1"/>
  <c r="AZ7" i="50"/>
  <c r="F8" i="48" s="1"/>
  <c r="BB11" i="50"/>
  <c r="H7" i="48" s="1"/>
  <c r="AY7" i="50"/>
  <c r="E8" i="48" s="1"/>
  <c r="AY5" i="50"/>
  <c r="E15" i="48" s="1"/>
  <c r="BA11" i="50"/>
  <c r="G7" i="48" s="1"/>
  <c r="BF7" i="50"/>
  <c r="J8" i="48" s="1"/>
  <c r="AZ32" i="50"/>
  <c r="F32" i="48" s="1"/>
  <c r="AY9" i="50"/>
  <c r="E13" i="48" s="1"/>
  <c r="BA4" i="50"/>
  <c r="G17" i="48" s="1"/>
  <c r="BB9" i="50"/>
  <c r="H13" i="48" s="1"/>
  <c r="BB43" i="50"/>
  <c r="H44" i="48" s="1"/>
  <c r="BF26" i="50"/>
  <c r="AY26" i="50"/>
  <c r="E31" i="48" s="1"/>
  <c r="BA21" i="50"/>
  <c r="G34" i="48" s="1"/>
  <c r="BF20" i="50"/>
  <c r="J33" i="48" s="1"/>
  <c r="BF29" i="50"/>
  <c r="J23" i="48" s="1"/>
  <c r="AY29" i="50"/>
  <c r="E23" i="48" s="1"/>
  <c r="BB4" i="50"/>
  <c r="H17" i="48" s="1"/>
  <c r="BB13" i="50"/>
  <c r="H9" i="48" s="1"/>
  <c r="BA13" i="50"/>
  <c r="G9" i="48" s="1"/>
  <c r="BA9" i="50"/>
  <c r="G13" i="48" s="1"/>
  <c r="BF4" i="50"/>
  <c r="J17" i="48" s="1"/>
  <c r="AZ4" i="50"/>
  <c r="F17" i="48" s="1"/>
  <c r="AZ13" i="50"/>
  <c r="F9" i="48" s="1"/>
  <c r="AY4" i="50"/>
  <c r="E17" i="48" s="1"/>
  <c r="BF14" i="50"/>
  <c r="J10" i="48" s="1"/>
  <c r="AY13" i="50"/>
  <c r="E9" i="48" s="1"/>
  <c r="BB42" i="50"/>
  <c r="H46" i="48" s="1"/>
  <c r="AZ23" i="50"/>
  <c r="F26" i="48" s="1"/>
  <c r="AY20" i="50"/>
  <c r="E33" i="48" s="1"/>
  <c r="BA23" i="50"/>
  <c r="G26" i="48" s="1"/>
  <c r="BF24" i="50"/>
  <c r="J27" i="48" s="1"/>
  <c r="AY24" i="50"/>
  <c r="E27" i="48" s="1"/>
  <c r="AY40" i="50"/>
  <c r="E40" i="48" s="1"/>
  <c r="BA45" i="50"/>
  <c r="G47" i="48" s="1"/>
  <c r="AZ40" i="50"/>
  <c r="F40" i="48" s="1"/>
  <c r="BF40" i="50"/>
  <c r="J40" i="48" s="1"/>
  <c r="AY23" i="50"/>
  <c r="E26" i="48" s="1"/>
  <c r="BB23" i="50"/>
  <c r="H26" i="48" s="1"/>
  <c r="BF23" i="50"/>
  <c r="J26" i="48" s="1"/>
  <c r="BB32" i="50"/>
  <c r="H32" i="48" s="1"/>
  <c r="BA22" i="50"/>
  <c r="G30" i="48" s="1"/>
  <c r="BA32" i="50"/>
  <c r="G32" i="48" s="1"/>
  <c r="AY12" i="50"/>
  <c r="E11" i="48" s="1"/>
  <c r="BB7" i="50"/>
  <c r="H8" i="48" s="1"/>
  <c r="BB12" i="50"/>
  <c r="H11" i="48" s="1"/>
  <c r="BA7" i="50"/>
  <c r="G8" i="48" s="1"/>
  <c r="BB15" i="50"/>
  <c r="H16" i="48" s="1"/>
  <c r="BF13" i="50"/>
  <c r="J9" i="48" s="1"/>
  <c r="BA27" i="50"/>
  <c r="G28" i="48" s="1"/>
  <c r="BB26" i="50"/>
  <c r="H31" i="48" s="1"/>
  <c r="AZ22" i="50"/>
  <c r="F30" i="48" s="1"/>
  <c r="BB24" i="50"/>
  <c r="H27" i="48" s="1"/>
  <c r="BA12" i="50"/>
  <c r="G11" i="48" s="1"/>
  <c r="BA5" i="50"/>
  <c r="G15" i="48" s="1"/>
  <c r="AZ6" i="50"/>
  <c r="F6" i="48" s="1"/>
  <c r="BB3" i="50"/>
  <c r="H14" i="48" s="1"/>
  <c r="BF15" i="50"/>
  <c r="J16" i="48" s="1"/>
  <c r="AZ15" i="50"/>
  <c r="F16" i="48" s="1"/>
  <c r="AY8" i="50"/>
  <c r="E12" i="48" s="1"/>
  <c r="BB6" i="50"/>
  <c r="H6" i="48" s="1"/>
  <c r="BA3" i="50"/>
  <c r="G14" i="48" s="1"/>
  <c r="AY15" i="50"/>
  <c r="E16" i="48" s="1"/>
  <c r="BB8" i="50"/>
  <c r="H12" i="48" s="1"/>
  <c r="BA6" i="50"/>
  <c r="G6" i="48" s="1"/>
  <c r="BF5" i="50"/>
  <c r="J15" i="48" s="1"/>
  <c r="AZ5" i="50"/>
  <c r="F15" i="48" s="1"/>
  <c r="AY3" i="50"/>
  <c r="E14" i="48" s="1"/>
  <c r="BA15" i="50"/>
  <c r="G16" i="48" s="1"/>
  <c r="BF8" i="50"/>
  <c r="J12" i="48" s="1"/>
  <c r="AZ8" i="50"/>
  <c r="F12" i="48" s="1"/>
  <c r="AY6" i="50"/>
  <c r="E6" i="48" s="1"/>
  <c r="AZ26" i="50"/>
  <c r="F31" i="48" s="1"/>
  <c r="BB22" i="50"/>
  <c r="H30" i="48" s="1"/>
  <c r="AZ24" i="50"/>
  <c r="F27" i="48" s="1"/>
  <c r="BB21" i="50"/>
  <c r="H34" i="48" s="1"/>
  <c r="BB25" i="50"/>
  <c r="H29" i="48" s="1"/>
  <c r="AZ21" i="50"/>
  <c r="F34" i="48" s="1"/>
  <c r="AZ25" i="50"/>
  <c r="F29" i="48" s="1"/>
  <c r="BA25" i="50"/>
  <c r="G29" i="48" s="1"/>
  <c r="BA26" i="50"/>
  <c r="G31" i="48" s="1"/>
  <c r="BF21" i="50"/>
  <c r="J34" i="48" s="1"/>
  <c r="AY21" i="50"/>
  <c r="E34" i="48" s="1"/>
  <c r="BA24" i="50"/>
  <c r="G27" i="48" s="1"/>
  <c r="BF25" i="50"/>
  <c r="J29" i="48" s="1"/>
  <c r="AY25" i="50"/>
  <c r="E29" i="48" s="1"/>
  <c r="BB44" i="50"/>
  <c r="BA43" i="50"/>
  <c r="BA38" i="50"/>
  <c r="BF39" i="50"/>
  <c r="AY39" i="50"/>
  <c r="E50" i="48" s="1"/>
  <c r="BF42" i="50"/>
  <c r="J46" i="48" s="1"/>
  <c r="AY42" i="50"/>
  <c r="BA40" i="50"/>
  <c r="BB41" i="50"/>
  <c r="H42" i="48" s="1"/>
  <c r="AZ44" i="50"/>
  <c r="BF44" i="50"/>
  <c r="AY44" i="50"/>
  <c r="BB38" i="50"/>
  <c r="AZ39" i="50"/>
  <c r="AZ42" i="50"/>
  <c r="J50" i="48"/>
  <c r="J49" i="48"/>
  <c r="J47" i="48"/>
  <c r="J31" i="48"/>
  <c r="J5" i="48"/>
  <c r="G5" i="48"/>
  <c r="E47" i="48"/>
  <c r="F5" i="48"/>
  <c r="G39" i="48"/>
  <c r="F44" i="48"/>
  <c r="F49" i="48"/>
  <c r="H50" i="48"/>
  <c r="F47" i="48"/>
  <c r="E44" i="48"/>
  <c r="E49" i="48"/>
  <c r="G46" i="48"/>
  <c r="G10" i="48"/>
  <c r="G50" i="48"/>
  <c r="H47" i="48"/>
  <c r="E5" i="48"/>
  <c r="E10" i="48"/>
  <c r="H5" i="48"/>
  <c r="H10" i="48"/>
  <c r="F10" i="48"/>
  <c r="BC45" i="50"/>
  <c r="BC27" i="50"/>
  <c r="BD41" i="50"/>
  <c r="BC41" i="50" s="1"/>
  <c r="BD46" i="50"/>
  <c r="BC46" i="50" s="1"/>
  <c r="BE37" i="50"/>
  <c r="BD39" i="50"/>
  <c r="BE43" i="50"/>
  <c r="BD37" i="50"/>
  <c r="BE39" i="50"/>
  <c r="BD43" i="50"/>
  <c r="BD38" i="50"/>
  <c r="BE40" i="50"/>
  <c r="BE38" i="50"/>
  <c r="BE31" i="50"/>
  <c r="BC31" i="50" s="1"/>
  <c r="BE21" i="50"/>
  <c r="BE32" i="50"/>
  <c r="BE23" i="50"/>
  <c r="BD21" i="50"/>
  <c r="BD32" i="50"/>
  <c r="BD23" i="50"/>
  <c r="BD22" i="50"/>
  <c r="BC49" i="50"/>
  <c r="BF49" i="50"/>
  <c r="AY49" i="50"/>
  <c r="BA37" i="50"/>
  <c r="BF46" i="50"/>
  <c r="AY46" i="50"/>
  <c r="BF47" i="50"/>
  <c r="AY47" i="50"/>
  <c r="BA48" i="50"/>
  <c r="BF41" i="50"/>
  <c r="AY41" i="50"/>
  <c r="BB49" i="50"/>
  <c r="AZ37" i="50"/>
  <c r="BB46" i="50"/>
  <c r="BB47" i="50"/>
  <c r="AZ48" i="50"/>
  <c r="BA49" i="50"/>
  <c r="BF37" i="50"/>
  <c r="AY37" i="50"/>
  <c r="BA46" i="50"/>
  <c r="BA47" i="50"/>
  <c r="BF48" i="50"/>
  <c r="AY48" i="50"/>
  <c r="BA41" i="50"/>
  <c r="AZ49" i="50"/>
  <c r="BB37" i="50"/>
  <c r="AZ46" i="50"/>
  <c r="BB40" i="50"/>
  <c r="AZ47" i="50"/>
  <c r="BB48" i="50"/>
  <c r="AZ41" i="50"/>
  <c r="AZ20" i="50"/>
  <c r="AZ29" i="50"/>
  <c r="AZ31" i="50"/>
  <c r="BB27" i="50"/>
  <c r="AZ30" i="50"/>
  <c r="BB28" i="50"/>
  <c r="BF31" i="50"/>
  <c r="AY31" i="50"/>
  <c r="BF30" i="50"/>
  <c r="AY30" i="50"/>
  <c r="BA28" i="50"/>
  <c r="BF32" i="50"/>
  <c r="AY32" i="50"/>
  <c r="BB20" i="50"/>
  <c r="BB29" i="50"/>
  <c r="BB31" i="50"/>
  <c r="AZ27" i="50"/>
  <c r="BB30" i="50"/>
  <c r="AZ28" i="50"/>
  <c r="BA20" i="50"/>
  <c r="BA29" i="50"/>
  <c r="BF22" i="50"/>
  <c r="AY22" i="50"/>
  <c r="BA31" i="50"/>
  <c r="BF27" i="50"/>
  <c r="AY27" i="50"/>
  <c r="BA30" i="50"/>
  <c r="BF28" i="50"/>
  <c r="AY28" i="50"/>
  <c r="BD30" i="50"/>
  <c r="BC30" i="50" s="1"/>
  <c r="BC47" i="50"/>
  <c r="BC48" i="50"/>
  <c r="BC42" i="50"/>
  <c r="BC44" i="50"/>
  <c r="BD20" i="50"/>
  <c r="BC20" i="50" s="1"/>
  <c r="BC24" i="50"/>
  <c r="BC26" i="50"/>
  <c r="BC29" i="50"/>
  <c r="BC25" i="50"/>
  <c r="BC28" i="50"/>
  <c r="I8" i="50"/>
  <c r="J8" i="50"/>
  <c r="J13" i="50"/>
  <c r="I13" i="50"/>
  <c r="I10" i="50"/>
  <c r="J10" i="50"/>
  <c r="BE10" i="50" s="1"/>
  <c r="J5" i="50"/>
  <c r="I5" i="50"/>
  <c r="I3" i="50"/>
  <c r="J3" i="50"/>
  <c r="I7" i="50"/>
  <c r="J7" i="50"/>
  <c r="J15" i="50"/>
  <c r="I15" i="50"/>
  <c r="I9" i="50"/>
  <c r="J9" i="50"/>
  <c r="J11" i="50"/>
  <c r="I11" i="50"/>
  <c r="J14" i="50"/>
  <c r="I14" i="50"/>
  <c r="J4" i="50"/>
  <c r="I4" i="50"/>
  <c r="I12" i="50"/>
  <c r="J12" i="50"/>
  <c r="J6" i="50"/>
  <c r="I6" i="50"/>
  <c r="M381" i="6"/>
  <c r="M379" i="6"/>
  <c r="M380" i="6"/>
  <c r="BD9" i="50" l="1"/>
  <c r="BE7" i="50"/>
  <c r="BD11" i="50"/>
  <c r="BE14" i="50"/>
  <c r="BE11" i="50"/>
  <c r="BD10" i="50"/>
  <c r="BC10" i="50" s="1"/>
  <c r="BD7" i="50"/>
  <c r="BE9" i="50"/>
  <c r="BE4" i="50"/>
  <c r="BD4" i="50"/>
  <c r="BD14" i="50"/>
  <c r="BE12" i="50"/>
  <c r="BD13" i="50"/>
  <c r="BD12" i="50"/>
  <c r="BE5" i="50"/>
  <c r="BE13" i="50"/>
  <c r="BD5" i="50"/>
  <c r="BE8" i="50"/>
  <c r="BD15" i="50"/>
  <c r="BD3" i="50"/>
  <c r="BE15" i="50"/>
  <c r="BE3" i="50"/>
  <c r="BD8" i="50"/>
  <c r="BD6" i="50"/>
  <c r="BE6" i="50"/>
  <c r="H39" i="48"/>
  <c r="F39" i="48"/>
  <c r="G40" i="48"/>
  <c r="F46" i="48"/>
  <c r="E39" i="48"/>
  <c r="E46" i="48"/>
  <c r="G44" i="48"/>
  <c r="H49" i="48"/>
  <c r="J39" i="48"/>
  <c r="G49" i="48"/>
  <c r="F50" i="48"/>
  <c r="E48" i="48"/>
  <c r="J41" i="48"/>
  <c r="I42" i="48"/>
  <c r="I46" i="48"/>
  <c r="H48" i="48"/>
  <c r="I47" i="48"/>
  <c r="I51" i="48"/>
  <c r="I45" i="48"/>
  <c r="J43" i="48"/>
  <c r="I43" i="48"/>
  <c r="J45" i="48"/>
  <c r="J42" i="48"/>
  <c r="J48" i="48"/>
  <c r="I39" i="48"/>
  <c r="F48" i="48"/>
  <c r="G48" i="48"/>
  <c r="J51" i="48"/>
  <c r="I48" i="48"/>
  <c r="I23" i="48"/>
  <c r="I29" i="48"/>
  <c r="I33" i="48"/>
  <c r="G24" i="48"/>
  <c r="E30" i="48"/>
  <c r="F22" i="48"/>
  <c r="H23" i="48"/>
  <c r="G22" i="48"/>
  <c r="J25" i="48"/>
  <c r="F25" i="48"/>
  <c r="E28" i="48"/>
  <c r="J30" i="48"/>
  <c r="H24" i="48"/>
  <c r="H22" i="48"/>
  <c r="F23" i="48"/>
  <c r="I25" i="48"/>
  <c r="I28" i="48"/>
  <c r="I24" i="48"/>
  <c r="H33" i="48"/>
  <c r="I31" i="48"/>
  <c r="E22" i="48"/>
  <c r="J28" i="48"/>
  <c r="G23" i="48"/>
  <c r="F28" i="48"/>
  <c r="E32" i="48"/>
  <c r="J24" i="48"/>
  <c r="F24" i="48"/>
  <c r="F33" i="48"/>
  <c r="E24" i="48"/>
  <c r="I22" i="48"/>
  <c r="I27" i="48"/>
  <c r="J22" i="48"/>
  <c r="G25" i="48"/>
  <c r="G33" i="48"/>
  <c r="H25" i="48"/>
  <c r="J32" i="48"/>
  <c r="E25" i="48"/>
  <c r="H28" i="48"/>
  <c r="G42" i="48"/>
  <c r="F45" i="48"/>
  <c r="E43" i="48"/>
  <c r="E45" i="48"/>
  <c r="H45" i="48"/>
  <c r="H41" i="48"/>
  <c r="H51" i="48"/>
  <c r="E51" i="48"/>
  <c r="F43" i="48"/>
  <c r="G43" i="48"/>
  <c r="F41" i="48"/>
  <c r="G45" i="48"/>
  <c r="BC39" i="50"/>
  <c r="H40" i="48"/>
  <c r="G41" i="48"/>
  <c r="F51" i="48"/>
  <c r="E41" i="48"/>
  <c r="H43" i="48"/>
  <c r="E42" i="48"/>
  <c r="BC40" i="50"/>
  <c r="G51" i="48"/>
  <c r="F42" i="48"/>
  <c r="BC23" i="50"/>
  <c r="BC21" i="50"/>
  <c r="BC22" i="50"/>
  <c r="BC38" i="50"/>
  <c r="BC32" i="50"/>
  <c r="BC43" i="50"/>
  <c r="BC37" i="50"/>
  <c r="L366" i="6"/>
  <c r="L365" i="6"/>
  <c r="M359" i="6"/>
  <c r="M360" i="6"/>
  <c r="L360" i="6"/>
  <c r="L359" i="6"/>
  <c r="C38" i="49"/>
  <c r="C21" i="49"/>
  <c r="T18" i="49"/>
  <c r="S18" i="49"/>
  <c r="Q18" i="49"/>
  <c r="P18" i="49"/>
  <c r="O18" i="49"/>
  <c r="N18" i="49"/>
  <c r="M18" i="49"/>
  <c r="T17" i="49"/>
  <c r="S17" i="49"/>
  <c r="Q17" i="49"/>
  <c r="P17" i="49"/>
  <c r="O17" i="49"/>
  <c r="N17" i="49"/>
  <c r="M17" i="49"/>
  <c r="T16" i="49"/>
  <c r="S16" i="49"/>
  <c r="Q16" i="49"/>
  <c r="P16" i="49"/>
  <c r="O16" i="49"/>
  <c r="N16" i="49"/>
  <c r="M16" i="49"/>
  <c r="T15" i="49"/>
  <c r="S15" i="49"/>
  <c r="Q15" i="49"/>
  <c r="P15" i="49"/>
  <c r="O15" i="49"/>
  <c r="N15" i="49"/>
  <c r="M15" i="49"/>
  <c r="T14" i="49"/>
  <c r="S14" i="49"/>
  <c r="Q14" i="49"/>
  <c r="P14" i="49"/>
  <c r="O14" i="49"/>
  <c r="N14" i="49"/>
  <c r="M14" i="49"/>
  <c r="T13" i="49"/>
  <c r="S13" i="49"/>
  <c r="Q13" i="49"/>
  <c r="P13" i="49"/>
  <c r="O13" i="49"/>
  <c r="N13" i="49"/>
  <c r="M13" i="49"/>
  <c r="T12" i="49"/>
  <c r="S12" i="49"/>
  <c r="Q12" i="49"/>
  <c r="P12" i="49"/>
  <c r="O12" i="49"/>
  <c r="N12" i="49"/>
  <c r="M12" i="49"/>
  <c r="T11" i="49"/>
  <c r="S11" i="49"/>
  <c r="Q11" i="49"/>
  <c r="P11" i="49"/>
  <c r="O11" i="49"/>
  <c r="N11" i="49"/>
  <c r="M11" i="49"/>
  <c r="T10" i="49"/>
  <c r="S10" i="49"/>
  <c r="Q10" i="49"/>
  <c r="P10" i="49"/>
  <c r="O10" i="49"/>
  <c r="N10" i="49"/>
  <c r="M10" i="49"/>
  <c r="T9" i="49"/>
  <c r="S9" i="49"/>
  <c r="Q9" i="49"/>
  <c r="P9" i="49"/>
  <c r="O9" i="49"/>
  <c r="N9" i="49"/>
  <c r="M9" i="49"/>
  <c r="T8" i="49"/>
  <c r="S8" i="49"/>
  <c r="Q8" i="49"/>
  <c r="P8" i="49"/>
  <c r="O8" i="49"/>
  <c r="N8" i="49"/>
  <c r="M8" i="49"/>
  <c r="T7" i="49"/>
  <c r="S7" i="49"/>
  <c r="Q7" i="49"/>
  <c r="P7" i="49"/>
  <c r="O7" i="49"/>
  <c r="N7" i="49"/>
  <c r="M7" i="49"/>
  <c r="T6" i="49"/>
  <c r="S6" i="49"/>
  <c r="Q6" i="49"/>
  <c r="P6" i="49"/>
  <c r="O6" i="49"/>
  <c r="N6" i="49"/>
  <c r="M6" i="49"/>
  <c r="T5" i="49"/>
  <c r="S5" i="49"/>
  <c r="Q5" i="49"/>
  <c r="P5" i="49"/>
  <c r="O5" i="49"/>
  <c r="N5" i="49"/>
  <c r="M5" i="49"/>
  <c r="BC7" i="50" l="1"/>
  <c r="I8" i="48" s="1"/>
  <c r="BC9" i="50"/>
  <c r="BC6" i="50"/>
  <c r="I6" i="48" s="1"/>
  <c r="BC4" i="50"/>
  <c r="I17" i="48" s="1"/>
  <c r="BC11" i="50"/>
  <c r="I7" i="48" s="1"/>
  <c r="BC14" i="50"/>
  <c r="I10" i="48" s="1"/>
  <c r="BC12" i="50"/>
  <c r="I11" i="48" s="1"/>
  <c r="BC3" i="50"/>
  <c r="I14" i="48" s="1"/>
  <c r="BC13" i="50"/>
  <c r="I9" i="48" s="1"/>
  <c r="BC15" i="50"/>
  <c r="I16" i="48" s="1"/>
  <c r="BC8" i="50"/>
  <c r="I12" i="48" s="1"/>
  <c r="BC5" i="50"/>
  <c r="I15" i="48" s="1"/>
  <c r="I41" i="48"/>
  <c r="I40" i="48"/>
  <c r="I44" i="48"/>
  <c r="I49" i="48"/>
  <c r="I50" i="48"/>
  <c r="I30" i="48"/>
  <c r="I34" i="48"/>
  <c r="I32" i="48"/>
  <c r="I26" i="48"/>
  <c r="I13" i="48"/>
  <c r="I5" i="48"/>
  <c r="O4" i="48"/>
  <c r="C38" i="48"/>
  <c r="C21" i="48"/>
  <c r="V18" i="48"/>
  <c r="U18" i="48"/>
  <c r="S18" i="48"/>
  <c r="R18" i="48"/>
  <c r="Q18" i="48"/>
  <c r="P18" i="48"/>
  <c r="O18" i="48"/>
  <c r="V17" i="48"/>
  <c r="U17" i="48"/>
  <c r="S17" i="48"/>
  <c r="R17" i="48"/>
  <c r="Q17" i="48"/>
  <c r="P17" i="48"/>
  <c r="O17" i="48"/>
  <c r="V16" i="48"/>
  <c r="U16" i="48"/>
  <c r="S16" i="48"/>
  <c r="R16" i="48"/>
  <c r="Q16" i="48"/>
  <c r="P16" i="48"/>
  <c r="O16" i="48"/>
  <c r="V15" i="48"/>
  <c r="U15" i="48"/>
  <c r="S15" i="48"/>
  <c r="R15" i="48"/>
  <c r="Q15" i="48"/>
  <c r="P15" i="48"/>
  <c r="O15" i="48"/>
  <c r="V14" i="48"/>
  <c r="U14" i="48"/>
  <c r="S14" i="48"/>
  <c r="R14" i="48"/>
  <c r="Q14" i="48"/>
  <c r="P14" i="48"/>
  <c r="O14" i="48"/>
  <c r="V13" i="48"/>
  <c r="U13" i="48"/>
  <c r="S13" i="48"/>
  <c r="R13" i="48"/>
  <c r="Q13" i="48"/>
  <c r="P13" i="48"/>
  <c r="O13" i="48"/>
  <c r="V12" i="48"/>
  <c r="U12" i="48"/>
  <c r="S12" i="48"/>
  <c r="R12" i="48"/>
  <c r="Q12" i="48"/>
  <c r="P12" i="48"/>
  <c r="O12" i="48"/>
  <c r="V11" i="48"/>
  <c r="U11" i="48"/>
  <c r="S11" i="48"/>
  <c r="R11" i="48"/>
  <c r="Q11" i="48"/>
  <c r="P11" i="48"/>
  <c r="O11" i="48"/>
  <c r="V10" i="48"/>
  <c r="U10" i="48"/>
  <c r="S10" i="48"/>
  <c r="R10" i="48"/>
  <c r="Q10" i="48"/>
  <c r="P10" i="48"/>
  <c r="O10" i="48"/>
  <c r="V9" i="48"/>
  <c r="U9" i="48"/>
  <c r="S9" i="48"/>
  <c r="R9" i="48"/>
  <c r="Q9" i="48"/>
  <c r="P9" i="48"/>
  <c r="O9" i="48"/>
  <c r="V8" i="48"/>
  <c r="U8" i="48"/>
  <c r="S8" i="48"/>
  <c r="R8" i="48"/>
  <c r="Q8" i="48"/>
  <c r="P8" i="48"/>
  <c r="O8" i="48"/>
  <c r="V7" i="48"/>
  <c r="U7" i="48"/>
  <c r="S7" i="48"/>
  <c r="R7" i="48"/>
  <c r="Q7" i="48"/>
  <c r="P7" i="48"/>
  <c r="O7" i="48"/>
  <c r="V6" i="48"/>
  <c r="U6" i="48"/>
  <c r="S6" i="48"/>
  <c r="R6" i="48"/>
  <c r="Q6" i="48"/>
  <c r="P6" i="48"/>
  <c r="O6" i="48"/>
  <c r="V5" i="48"/>
  <c r="U5" i="48"/>
  <c r="S5" i="48"/>
  <c r="R5" i="48"/>
  <c r="Q5" i="48"/>
  <c r="P5" i="48"/>
  <c r="O5" i="48"/>
  <c r="L313" i="6"/>
  <c r="M303" i="6"/>
  <c r="N303" i="6"/>
  <c r="M304" i="6"/>
  <c r="N304" i="6"/>
  <c r="M305" i="6"/>
  <c r="M308" i="6"/>
  <c r="L309" i="6"/>
  <c r="M309" i="6"/>
  <c r="L310" i="6"/>
  <c r="M310" i="6"/>
  <c r="L311" i="6"/>
  <c r="M311" i="6"/>
  <c r="M313" i="6"/>
  <c r="L314" i="6"/>
  <c r="L315" i="6"/>
  <c r="M315" i="6"/>
  <c r="L316" i="6"/>
  <c r="M316" i="6"/>
  <c r="L317" i="6"/>
  <c r="M317" i="6"/>
  <c r="L319" i="6"/>
  <c r="M319" i="6"/>
  <c r="L320" i="6"/>
  <c r="M320" i="6"/>
  <c r="L321" i="6"/>
  <c r="M321" i="6"/>
  <c r="L322" i="6"/>
  <c r="M322" i="6"/>
  <c r="CW4" i="1"/>
  <c r="CV4" i="1" s="1"/>
  <c r="CT4" i="1"/>
  <c r="CS4" i="1"/>
  <c r="AI13" i="41" s="1"/>
  <c r="CR4" i="1"/>
  <c r="CQ4" i="1"/>
  <c r="CP4" i="1"/>
  <c r="M19" i="3"/>
  <c r="L19" i="3"/>
  <c r="K41" i="3"/>
  <c r="L41" i="3"/>
  <c r="M41" i="3"/>
  <c r="N41" i="3"/>
  <c r="CU4" i="1" l="1"/>
  <c r="AK13" i="41" s="1"/>
  <c r="AJ13" i="41"/>
  <c r="AN15" i="41"/>
  <c r="AD10" i="41"/>
  <c r="AH13" i="41"/>
  <c r="AL15" i="41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B162" i="6"/>
  <c r="B254" i="6"/>
  <c r="B139" i="6" l="1"/>
  <c r="M67" i="6"/>
  <c r="M65" i="6"/>
  <c r="L65" i="6"/>
  <c r="M61" i="6"/>
  <c r="M60" i="6"/>
  <c r="M59" i="6"/>
  <c r="M58" i="6"/>
  <c r="M55" i="6"/>
  <c r="L55" i="6"/>
  <c r="N54" i="6"/>
  <c r="M54" i="6"/>
  <c r="L54" i="6"/>
  <c r="K54" i="6"/>
  <c r="L68" i="6"/>
  <c r="M68" i="6"/>
  <c r="L69" i="6"/>
  <c r="M69" i="6"/>
  <c r="D13" i="44"/>
  <c r="D12" i="44"/>
  <c r="D11" i="44"/>
  <c r="D10" i="44"/>
  <c r="D9" i="44"/>
  <c r="D8" i="44"/>
  <c r="D7" i="44"/>
  <c r="D6" i="44"/>
  <c r="D5" i="44"/>
  <c r="D4" i="44"/>
  <c r="D3" i="44"/>
  <c r="D2" i="44"/>
  <c r="D1" i="44"/>
  <c r="G159" i="43"/>
  <c r="F159" i="43"/>
  <c r="B159" i="43"/>
  <c r="A159" i="43"/>
  <c r="G158" i="43"/>
  <c r="F158" i="43"/>
  <c r="B158" i="43"/>
  <c r="A158" i="43"/>
  <c r="G157" i="43"/>
  <c r="F157" i="43"/>
  <c r="B157" i="43"/>
  <c r="A157" i="43"/>
  <c r="G156" i="43"/>
  <c r="F156" i="43"/>
  <c r="B156" i="43"/>
  <c r="A156" i="43"/>
  <c r="G155" i="43"/>
  <c r="F155" i="43"/>
  <c r="B155" i="43"/>
  <c r="A155" i="43"/>
  <c r="G154" i="43"/>
  <c r="F154" i="43"/>
  <c r="B154" i="43"/>
  <c r="A154" i="43"/>
  <c r="G153" i="43"/>
  <c r="F153" i="43"/>
  <c r="B153" i="43"/>
  <c r="A153" i="43"/>
  <c r="G152" i="43"/>
  <c r="F152" i="43"/>
  <c r="B152" i="43"/>
  <c r="A152" i="43"/>
  <c r="G151" i="43"/>
  <c r="F151" i="43"/>
  <c r="B151" i="43"/>
  <c r="A151" i="43"/>
  <c r="G150" i="43"/>
  <c r="F150" i="43"/>
  <c r="B150" i="43"/>
  <c r="A150" i="43"/>
  <c r="G149" i="43"/>
  <c r="F149" i="43"/>
  <c r="B149" i="43"/>
  <c r="A149" i="43"/>
  <c r="G148" i="43"/>
  <c r="F148" i="43"/>
  <c r="B148" i="43"/>
  <c r="A148" i="43"/>
  <c r="G147" i="43"/>
  <c r="F147" i="43"/>
  <c r="B147" i="43"/>
  <c r="A147" i="43"/>
  <c r="G146" i="43"/>
  <c r="F146" i="43"/>
  <c r="B146" i="43"/>
  <c r="A146" i="43"/>
  <c r="B100" i="43"/>
  <c r="A100" i="43"/>
  <c r="B99" i="43"/>
  <c r="A99" i="43"/>
  <c r="B98" i="43"/>
  <c r="A98" i="43"/>
  <c r="B97" i="43"/>
  <c r="A97" i="43"/>
  <c r="B96" i="43"/>
  <c r="A96" i="43"/>
  <c r="B95" i="43"/>
  <c r="A95" i="43"/>
  <c r="B94" i="43"/>
  <c r="A94" i="43"/>
  <c r="H48" i="43"/>
  <c r="G48" i="43"/>
  <c r="F48" i="43"/>
  <c r="H47" i="43"/>
  <c r="G47" i="43"/>
  <c r="F47" i="43"/>
  <c r="H46" i="43"/>
  <c r="G46" i="43"/>
  <c r="F46" i="43"/>
  <c r="H45" i="43"/>
  <c r="G45" i="43"/>
  <c r="F45" i="43"/>
  <c r="H44" i="43"/>
  <c r="G44" i="43"/>
  <c r="F44" i="43"/>
  <c r="H43" i="43"/>
  <c r="G43" i="43"/>
  <c r="F43" i="43"/>
  <c r="H42" i="43"/>
  <c r="G42" i="43"/>
  <c r="F42" i="43"/>
  <c r="H41" i="43"/>
  <c r="G41" i="43"/>
  <c r="F41" i="43"/>
  <c r="H40" i="43"/>
  <c r="G40" i="43"/>
  <c r="F40" i="43"/>
  <c r="H39" i="43"/>
  <c r="G39" i="43"/>
  <c r="F39" i="43"/>
  <c r="H38" i="43"/>
  <c r="G38" i="43"/>
  <c r="F38" i="43"/>
  <c r="H37" i="43"/>
  <c r="G37" i="43"/>
  <c r="F37" i="43"/>
  <c r="H36" i="43"/>
  <c r="G36" i="43"/>
  <c r="F36" i="43"/>
  <c r="H35" i="43"/>
  <c r="G35" i="43"/>
  <c r="F35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J14" i="43"/>
  <c r="A31" i="43" s="1"/>
  <c r="F31" i="43" s="1"/>
  <c r="G14" i="43"/>
  <c r="F14" i="43"/>
  <c r="J13" i="43"/>
  <c r="A30" i="43" s="1"/>
  <c r="F30" i="43" s="1"/>
  <c r="G13" i="43"/>
  <c r="F13" i="43"/>
  <c r="J12" i="43"/>
  <c r="A29" i="43" s="1"/>
  <c r="F29" i="43" s="1"/>
  <c r="G12" i="43"/>
  <c r="F12" i="43"/>
  <c r="J11" i="43"/>
  <c r="A28" i="43" s="1"/>
  <c r="F28" i="43" s="1"/>
  <c r="G11" i="43"/>
  <c r="F11" i="43"/>
  <c r="J10" i="43"/>
  <c r="A27" i="43" s="1"/>
  <c r="F27" i="43" s="1"/>
  <c r="G10" i="43"/>
  <c r="F10" i="43"/>
  <c r="J9" i="43"/>
  <c r="A26" i="43" s="1"/>
  <c r="F26" i="43" s="1"/>
  <c r="G9" i="43"/>
  <c r="F9" i="43"/>
  <c r="J8" i="43"/>
  <c r="A25" i="43" s="1"/>
  <c r="F25" i="43" s="1"/>
  <c r="G8" i="43"/>
  <c r="F8" i="43"/>
  <c r="J7" i="43"/>
  <c r="A24" i="43" s="1"/>
  <c r="F24" i="43" s="1"/>
  <c r="G7" i="43"/>
  <c r="F7" i="43"/>
  <c r="J6" i="43"/>
  <c r="A23" i="43" s="1"/>
  <c r="F23" i="43" s="1"/>
  <c r="G6" i="43"/>
  <c r="F6" i="43"/>
  <c r="J5" i="43"/>
  <c r="A22" i="43" s="1"/>
  <c r="F22" i="43" s="1"/>
  <c r="G5" i="43"/>
  <c r="F5" i="43"/>
  <c r="J4" i="43"/>
  <c r="A21" i="43" s="1"/>
  <c r="F21" i="43" s="1"/>
  <c r="G4" i="43"/>
  <c r="F4" i="43"/>
  <c r="J3" i="43"/>
  <c r="A20" i="43" s="1"/>
  <c r="F20" i="43" s="1"/>
  <c r="G3" i="43"/>
  <c r="F3" i="43"/>
  <c r="J2" i="43"/>
  <c r="A19" i="43" s="1"/>
  <c r="F19" i="43" s="1"/>
  <c r="G2" i="43"/>
  <c r="F2" i="43"/>
  <c r="AP4" i="41"/>
  <c r="AK4" i="41"/>
  <c r="AJ4" i="41"/>
  <c r="AI4" i="41"/>
  <c r="AG4" i="41"/>
  <c r="AF4" i="41"/>
  <c r="AE4" i="41"/>
  <c r="X4" i="41"/>
  <c r="W4" i="41"/>
  <c r="T4" i="41"/>
  <c r="S4" i="41"/>
  <c r="L4" i="41"/>
  <c r="H4" i="41"/>
  <c r="D4" i="41"/>
  <c r="B4" i="41"/>
  <c r="N4" i="41" s="1"/>
  <c r="R3" i="41"/>
  <c r="J3" i="41"/>
  <c r="F3" i="41"/>
  <c r="AD3" i="41" s="1"/>
  <c r="V50" i="39"/>
  <c r="U50" i="39"/>
  <c r="T50" i="39"/>
  <c r="S50" i="39"/>
  <c r="R50" i="39"/>
  <c r="Q50" i="39"/>
  <c r="P50" i="39"/>
  <c r="O50" i="39"/>
  <c r="V49" i="39"/>
  <c r="U49" i="39"/>
  <c r="T49" i="39"/>
  <c r="S49" i="39"/>
  <c r="R49" i="39"/>
  <c r="Q49" i="39"/>
  <c r="P49" i="39"/>
  <c r="O49" i="39"/>
  <c r="V48" i="39"/>
  <c r="U48" i="39"/>
  <c r="T48" i="39"/>
  <c r="S48" i="39"/>
  <c r="R48" i="39"/>
  <c r="Q48" i="39"/>
  <c r="P48" i="39"/>
  <c r="O48" i="39"/>
  <c r="V47" i="39"/>
  <c r="U47" i="39"/>
  <c r="T47" i="39"/>
  <c r="S47" i="39"/>
  <c r="R47" i="39"/>
  <c r="Q47" i="39"/>
  <c r="P47" i="39"/>
  <c r="O47" i="39"/>
  <c r="V46" i="39"/>
  <c r="U46" i="39"/>
  <c r="T46" i="39"/>
  <c r="S46" i="39"/>
  <c r="R46" i="39"/>
  <c r="Q46" i="39"/>
  <c r="P46" i="39"/>
  <c r="O46" i="39"/>
  <c r="V45" i="39"/>
  <c r="U45" i="39"/>
  <c r="T45" i="39"/>
  <c r="S45" i="39"/>
  <c r="R45" i="39"/>
  <c r="Q45" i="39"/>
  <c r="P45" i="39"/>
  <c r="O45" i="39"/>
  <c r="V44" i="39"/>
  <c r="U44" i="39"/>
  <c r="T44" i="39"/>
  <c r="S44" i="39"/>
  <c r="R44" i="39"/>
  <c r="Q44" i="39"/>
  <c r="P44" i="39"/>
  <c r="O44" i="39"/>
  <c r="V43" i="39"/>
  <c r="U43" i="39"/>
  <c r="T43" i="39"/>
  <c r="S43" i="39"/>
  <c r="R43" i="39"/>
  <c r="Q43" i="39"/>
  <c r="P43" i="39"/>
  <c r="O43" i="39"/>
  <c r="V42" i="39"/>
  <c r="U42" i="39"/>
  <c r="T42" i="39"/>
  <c r="S42" i="39"/>
  <c r="R42" i="39"/>
  <c r="Q42" i="39"/>
  <c r="P42" i="39"/>
  <c r="O42" i="39"/>
  <c r="V41" i="39"/>
  <c r="U41" i="39"/>
  <c r="T41" i="39"/>
  <c r="S41" i="39"/>
  <c r="R41" i="39"/>
  <c r="Q41" i="39"/>
  <c r="P41" i="39"/>
  <c r="O41" i="39"/>
  <c r="V40" i="39"/>
  <c r="U40" i="39"/>
  <c r="T40" i="39"/>
  <c r="S40" i="39"/>
  <c r="R40" i="39"/>
  <c r="Q40" i="39"/>
  <c r="P40" i="39"/>
  <c r="O40" i="39"/>
  <c r="V39" i="39"/>
  <c r="U39" i="39"/>
  <c r="T39" i="39"/>
  <c r="S39" i="39"/>
  <c r="R39" i="39"/>
  <c r="Q39" i="39"/>
  <c r="P39" i="39"/>
  <c r="O39" i="39"/>
  <c r="V38" i="39"/>
  <c r="U38" i="39"/>
  <c r="T38" i="39"/>
  <c r="S38" i="39"/>
  <c r="R38" i="39"/>
  <c r="Q38" i="39"/>
  <c r="P38" i="39"/>
  <c r="O38" i="39"/>
  <c r="V37" i="39"/>
  <c r="U37" i="39"/>
  <c r="T37" i="39"/>
  <c r="S37" i="39"/>
  <c r="R37" i="39"/>
  <c r="Q37" i="39"/>
  <c r="P37" i="39"/>
  <c r="O37" i="39"/>
  <c r="V33" i="39"/>
  <c r="U33" i="39"/>
  <c r="T33" i="39"/>
  <c r="S33" i="39"/>
  <c r="R33" i="39"/>
  <c r="Q33" i="39"/>
  <c r="P33" i="39"/>
  <c r="O33" i="39"/>
  <c r="V32" i="39"/>
  <c r="U32" i="39"/>
  <c r="T32" i="39"/>
  <c r="S32" i="39"/>
  <c r="R32" i="39"/>
  <c r="Q32" i="39"/>
  <c r="P32" i="39"/>
  <c r="O32" i="39"/>
  <c r="V31" i="39"/>
  <c r="U31" i="39"/>
  <c r="T31" i="39"/>
  <c r="S31" i="39"/>
  <c r="R31" i="39"/>
  <c r="Q31" i="39"/>
  <c r="P31" i="39"/>
  <c r="O31" i="39"/>
  <c r="V30" i="39"/>
  <c r="U30" i="39"/>
  <c r="T30" i="39"/>
  <c r="S30" i="39"/>
  <c r="R30" i="39"/>
  <c r="Q30" i="39"/>
  <c r="P30" i="39"/>
  <c r="O30" i="39"/>
  <c r="V29" i="39"/>
  <c r="U29" i="39"/>
  <c r="T29" i="39"/>
  <c r="S29" i="39"/>
  <c r="R29" i="39"/>
  <c r="Q29" i="39"/>
  <c r="P29" i="39"/>
  <c r="O29" i="39"/>
  <c r="V28" i="39"/>
  <c r="U28" i="39"/>
  <c r="T28" i="39"/>
  <c r="S28" i="39"/>
  <c r="R28" i="39"/>
  <c r="Q28" i="39"/>
  <c r="P28" i="39"/>
  <c r="O28" i="39"/>
  <c r="V27" i="39"/>
  <c r="U27" i="39"/>
  <c r="T27" i="39"/>
  <c r="S27" i="39"/>
  <c r="R27" i="39"/>
  <c r="Q27" i="39"/>
  <c r="P27" i="39"/>
  <c r="O27" i="39"/>
  <c r="V26" i="39"/>
  <c r="U26" i="39"/>
  <c r="T26" i="39"/>
  <c r="S26" i="39"/>
  <c r="R26" i="39"/>
  <c r="Q26" i="39"/>
  <c r="P26" i="39"/>
  <c r="O26" i="39"/>
  <c r="V25" i="39"/>
  <c r="U25" i="39"/>
  <c r="T25" i="39"/>
  <c r="S25" i="39"/>
  <c r="R25" i="39"/>
  <c r="Q25" i="39"/>
  <c r="P25" i="39"/>
  <c r="O25" i="39"/>
  <c r="V24" i="39"/>
  <c r="U24" i="39"/>
  <c r="T24" i="39"/>
  <c r="S24" i="39"/>
  <c r="R24" i="39"/>
  <c r="Q24" i="39"/>
  <c r="P24" i="39"/>
  <c r="O24" i="39"/>
  <c r="V23" i="39"/>
  <c r="U23" i="39"/>
  <c r="T23" i="39"/>
  <c r="S23" i="39"/>
  <c r="R23" i="39"/>
  <c r="Q23" i="39"/>
  <c r="P23" i="39"/>
  <c r="O23" i="39"/>
  <c r="V22" i="39"/>
  <c r="U22" i="39"/>
  <c r="T22" i="39"/>
  <c r="S22" i="39"/>
  <c r="R22" i="39"/>
  <c r="Q22" i="39"/>
  <c r="P22" i="39"/>
  <c r="O22" i="39"/>
  <c r="V21" i="39"/>
  <c r="U21" i="39"/>
  <c r="T21" i="39"/>
  <c r="S21" i="39"/>
  <c r="R21" i="39"/>
  <c r="Q21" i="39"/>
  <c r="P21" i="39"/>
  <c r="O21" i="39"/>
  <c r="V20" i="39"/>
  <c r="U20" i="39"/>
  <c r="T20" i="39"/>
  <c r="S20" i="39"/>
  <c r="R20" i="39"/>
  <c r="Q20" i="39"/>
  <c r="P20" i="39"/>
  <c r="O20" i="39"/>
  <c r="I19" i="39"/>
  <c r="H19" i="39"/>
  <c r="G19" i="39"/>
  <c r="F19" i="39"/>
  <c r="E19" i="39"/>
  <c r="D19" i="39"/>
  <c r="C19" i="39"/>
  <c r="B19" i="39"/>
  <c r="K106" i="38"/>
  <c r="K105" i="38"/>
  <c r="K104" i="38"/>
  <c r="K103" i="38"/>
  <c r="K102" i="38"/>
  <c r="K101" i="38"/>
  <c r="K100" i="38"/>
  <c r="Z99" i="38"/>
  <c r="X99" i="38"/>
  <c r="W99" i="38"/>
  <c r="K99" i="38"/>
  <c r="K98" i="38"/>
  <c r="K97" i="38"/>
  <c r="K96" i="38"/>
  <c r="K95" i="38"/>
  <c r="K94" i="38"/>
  <c r="Z93" i="38"/>
  <c r="X93" i="38"/>
  <c r="W93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Z80" i="38"/>
  <c r="X80" i="38"/>
  <c r="W80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Z47" i="38"/>
  <c r="X47" i="38"/>
  <c r="W47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Z34" i="38"/>
  <c r="X34" i="38"/>
  <c r="W34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Z21" i="38"/>
  <c r="X21" i="38"/>
  <c r="W21" i="38"/>
  <c r="K21" i="38"/>
  <c r="K20" i="38"/>
  <c r="K19" i="38"/>
  <c r="K18" i="38"/>
  <c r="K17" i="38"/>
  <c r="K16" i="38"/>
  <c r="B153" i="32"/>
  <c r="B152" i="32"/>
  <c r="B151" i="32"/>
  <c r="B150" i="32"/>
  <c r="B149" i="32"/>
  <c r="B148" i="32"/>
  <c r="B147" i="32"/>
  <c r="B146" i="32"/>
  <c r="B145" i="32"/>
  <c r="B144" i="32"/>
  <c r="B143" i="32"/>
  <c r="B142" i="32"/>
  <c r="B141" i="32"/>
  <c r="B139" i="32"/>
  <c r="A139" i="32"/>
  <c r="B138" i="32"/>
  <c r="A138" i="32"/>
  <c r="B137" i="32"/>
  <c r="A137" i="32"/>
  <c r="B136" i="32"/>
  <c r="A136" i="32"/>
  <c r="B135" i="32"/>
  <c r="A135" i="32"/>
  <c r="B134" i="32"/>
  <c r="A134" i="32"/>
  <c r="B133" i="32"/>
  <c r="A133" i="32"/>
  <c r="B132" i="32"/>
  <c r="A132" i="32"/>
  <c r="B131" i="32"/>
  <c r="A131" i="32"/>
  <c r="B130" i="32"/>
  <c r="A130" i="32"/>
  <c r="B129" i="32"/>
  <c r="A129" i="32"/>
  <c r="B128" i="32"/>
  <c r="A128" i="32"/>
  <c r="B127" i="32"/>
  <c r="A127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J41" i="31"/>
  <c r="D41" i="31"/>
  <c r="B39" i="31"/>
  <c r="B38" i="31"/>
  <c r="B37" i="31"/>
  <c r="B36" i="31"/>
  <c r="B35" i="31"/>
  <c r="B34" i="31"/>
  <c r="B33" i="31"/>
  <c r="B32" i="31"/>
  <c r="B31" i="31"/>
  <c r="B30" i="31"/>
  <c r="H29" i="31"/>
  <c r="B29" i="31"/>
  <c r="H28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W79" i="25"/>
  <c r="X79" i="25" s="1"/>
  <c r="W78" i="25"/>
  <c r="W77" i="25"/>
  <c r="W76" i="25"/>
  <c r="W75" i="25"/>
  <c r="W74" i="25"/>
  <c r="W73" i="25"/>
  <c r="W72" i="25"/>
  <c r="W71" i="25"/>
  <c r="W70" i="25"/>
  <c r="W69" i="25"/>
  <c r="W68" i="25"/>
  <c r="J41" i="25"/>
  <c r="D41" i="25"/>
  <c r="B39" i="25"/>
  <c r="H39" i="25" s="1"/>
  <c r="B38" i="25"/>
  <c r="H38" i="25" s="1"/>
  <c r="B37" i="25"/>
  <c r="B36" i="25"/>
  <c r="B35" i="25"/>
  <c r="H35" i="25" s="1"/>
  <c r="B34" i="25"/>
  <c r="W34" i="25" s="1"/>
  <c r="B33" i="25"/>
  <c r="H33" i="25" s="1"/>
  <c r="B32" i="25"/>
  <c r="B31" i="25"/>
  <c r="H31" i="25" s="1"/>
  <c r="B30" i="25"/>
  <c r="B29" i="25"/>
  <c r="H29" i="25" s="1"/>
  <c r="B28" i="25"/>
  <c r="B27" i="25"/>
  <c r="H27" i="25" s="1"/>
  <c r="B26" i="25"/>
  <c r="B25" i="25"/>
  <c r="H25" i="25" s="1"/>
  <c r="B24" i="25"/>
  <c r="H24" i="25" s="1"/>
  <c r="B23" i="25"/>
  <c r="H23" i="25" s="1"/>
  <c r="B22" i="25"/>
  <c r="W22" i="25" s="1"/>
  <c r="B21" i="25"/>
  <c r="W21" i="25" s="1"/>
  <c r="B20" i="25"/>
  <c r="H20" i="25" s="1"/>
  <c r="B19" i="25"/>
  <c r="H19" i="25" s="1"/>
  <c r="B18" i="25"/>
  <c r="W18" i="25" s="1"/>
  <c r="B17" i="25"/>
  <c r="W17" i="25" s="1"/>
  <c r="B16" i="25"/>
  <c r="H16" i="25" s="1"/>
  <c r="B15" i="25"/>
  <c r="H15" i="25" s="1"/>
  <c r="B14" i="25"/>
  <c r="W14" i="25" s="1"/>
  <c r="B13" i="25"/>
  <c r="W13" i="25" s="1"/>
  <c r="B12" i="25"/>
  <c r="W12" i="25" s="1"/>
  <c r="B11" i="25"/>
  <c r="W11" i="25" s="1"/>
  <c r="B10" i="25"/>
  <c r="W10" i="25" s="1"/>
  <c r="B9" i="25"/>
  <c r="W9" i="25" s="1"/>
  <c r="B8" i="25"/>
  <c r="W8" i="25" s="1"/>
  <c r="B7" i="25"/>
  <c r="W7" i="25" s="1"/>
  <c r="J41" i="24"/>
  <c r="D41" i="24"/>
  <c r="B39" i="24"/>
  <c r="H39" i="24" s="1"/>
  <c r="B38" i="24"/>
  <c r="X38" i="24" s="1"/>
  <c r="B37" i="24"/>
  <c r="X37" i="24" s="1"/>
  <c r="B36" i="24"/>
  <c r="H36" i="24" s="1"/>
  <c r="B35" i="24"/>
  <c r="B34" i="24"/>
  <c r="X34" i="24" s="1"/>
  <c r="B33" i="24"/>
  <c r="X33" i="24" s="1"/>
  <c r="B32" i="24"/>
  <c r="H32" i="24" s="1"/>
  <c r="B31" i="24"/>
  <c r="H31" i="24" s="1"/>
  <c r="B30" i="24"/>
  <c r="X30" i="24" s="1"/>
  <c r="B29" i="24"/>
  <c r="X29" i="24" s="1"/>
  <c r="B28" i="24"/>
  <c r="X28" i="24" s="1"/>
  <c r="B27" i="24"/>
  <c r="H27" i="24" s="1"/>
  <c r="B26" i="24"/>
  <c r="X26" i="24" s="1"/>
  <c r="B25" i="24"/>
  <c r="X25" i="24" s="1"/>
  <c r="B24" i="24"/>
  <c r="X24" i="24" s="1"/>
  <c r="B23" i="24"/>
  <c r="H23" i="24" s="1"/>
  <c r="B22" i="24"/>
  <c r="X22" i="24" s="1"/>
  <c r="B21" i="24"/>
  <c r="X21" i="24" s="1"/>
  <c r="B20" i="24"/>
  <c r="X20" i="24" s="1"/>
  <c r="B19" i="24"/>
  <c r="B18" i="24"/>
  <c r="X18" i="24" s="1"/>
  <c r="B17" i="24"/>
  <c r="X17" i="24" s="1"/>
  <c r="B16" i="24"/>
  <c r="H16" i="24" s="1"/>
  <c r="B15" i="24"/>
  <c r="H15" i="24" s="1"/>
  <c r="B14" i="24"/>
  <c r="X14" i="24" s="1"/>
  <c r="B13" i="24"/>
  <c r="X13" i="24" s="1"/>
  <c r="B12" i="24"/>
  <c r="H12" i="24" s="1"/>
  <c r="B11" i="24"/>
  <c r="B10" i="24"/>
  <c r="X10" i="24" s="1"/>
  <c r="B9" i="24"/>
  <c r="X9" i="24" s="1"/>
  <c r="B8" i="24"/>
  <c r="X8" i="24" s="1"/>
  <c r="B7" i="24"/>
  <c r="M595" i="6"/>
  <c r="M597" i="6"/>
  <c r="M596" i="6"/>
  <c r="M593" i="6"/>
  <c r="L593" i="6"/>
  <c r="M592" i="6"/>
  <c r="L592" i="6"/>
  <c r="M591" i="6"/>
  <c r="L591" i="6"/>
  <c r="M590" i="6"/>
  <c r="L590" i="6"/>
  <c r="M582" i="6"/>
  <c r="L582" i="6"/>
  <c r="M581" i="6"/>
  <c r="L581" i="6"/>
  <c r="K581" i="6"/>
  <c r="N580" i="6"/>
  <c r="M580" i="6"/>
  <c r="L580" i="6"/>
  <c r="K580" i="6"/>
  <c r="L579" i="6"/>
  <c r="M576" i="6"/>
  <c r="L576" i="6"/>
  <c r="M575" i="6"/>
  <c r="L575" i="6"/>
  <c r="M574" i="6"/>
  <c r="L574" i="6"/>
  <c r="M573" i="6"/>
  <c r="L573" i="6"/>
  <c r="M565" i="6"/>
  <c r="L565" i="6"/>
  <c r="M564" i="6"/>
  <c r="M559" i="6"/>
  <c r="L559" i="6"/>
  <c r="N558" i="6"/>
  <c r="M558" i="6"/>
  <c r="L558" i="6"/>
  <c r="K558" i="6"/>
  <c r="N557" i="6"/>
  <c r="M557" i="6"/>
  <c r="L557" i="6"/>
  <c r="K557" i="6"/>
  <c r="L556" i="6"/>
  <c r="M553" i="6"/>
  <c r="L553" i="6"/>
  <c r="M552" i="6"/>
  <c r="L552" i="6"/>
  <c r="M551" i="6"/>
  <c r="L551" i="6"/>
  <c r="M550" i="6"/>
  <c r="L550" i="6"/>
  <c r="M547" i="6"/>
  <c r="L547" i="6"/>
  <c r="M546" i="6"/>
  <c r="L546" i="6"/>
  <c r="M545" i="6"/>
  <c r="L545" i="6"/>
  <c r="M544" i="6"/>
  <c r="L544" i="6"/>
  <c r="M541" i="6"/>
  <c r="L541" i="6"/>
  <c r="M540" i="6"/>
  <c r="L540" i="6"/>
  <c r="M539" i="6"/>
  <c r="L539" i="6"/>
  <c r="M536" i="6"/>
  <c r="L536" i="6"/>
  <c r="N535" i="6"/>
  <c r="M535" i="6"/>
  <c r="L535" i="6"/>
  <c r="K535" i="6"/>
  <c r="N534" i="6"/>
  <c r="M534" i="6"/>
  <c r="L534" i="6"/>
  <c r="K534" i="6"/>
  <c r="L533" i="6"/>
  <c r="M529" i="6"/>
  <c r="L529" i="6"/>
  <c r="M519" i="6"/>
  <c r="L519" i="6"/>
  <c r="M518" i="6"/>
  <c r="L518" i="6"/>
  <c r="M517" i="6"/>
  <c r="L517" i="6"/>
  <c r="M516" i="6"/>
  <c r="L516" i="6"/>
  <c r="M513" i="6"/>
  <c r="L513" i="6"/>
  <c r="N512" i="6"/>
  <c r="M512" i="6"/>
  <c r="L512" i="6"/>
  <c r="K512" i="6"/>
  <c r="N511" i="6"/>
  <c r="M511" i="6"/>
  <c r="L511" i="6"/>
  <c r="K511" i="6"/>
  <c r="L510" i="6"/>
  <c r="M501" i="6"/>
  <c r="L501" i="6"/>
  <c r="M500" i="6"/>
  <c r="L500" i="6"/>
  <c r="M499" i="6"/>
  <c r="L499" i="6"/>
  <c r="M484" i="6"/>
  <c r="L484" i="6"/>
  <c r="M483" i="6"/>
  <c r="L483" i="6"/>
  <c r="M482" i="6"/>
  <c r="L482" i="6"/>
  <c r="M481" i="6"/>
  <c r="L481" i="6"/>
  <c r="M480" i="6"/>
  <c r="L480" i="6"/>
  <c r="M477" i="6"/>
  <c r="L477" i="6"/>
  <c r="M476" i="6"/>
  <c r="L476" i="6"/>
  <c r="M475" i="6"/>
  <c r="L475" i="6"/>
  <c r="M474" i="6"/>
  <c r="L474" i="6"/>
  <c r="M472" i="6"/>
  <c r="L472" i="6"/>
  <c r="M471" i="6"/>
  <c r="L471" i="6"/>
  <c r="M470" i="6"/>
  <c r="L470" i="6"/>
  <c r="M469" i="6"/>
  <c r="L469" i="6"/>
  <c r="M466" i="6"/>
  <c r="L466" i="6"/>
  <c r="N465" i="6"/>
  <c r="M465" i="6"/>
  <c r="L465" i="6"/>
  <c r="K465" i="6"/>
  <c r="N464" i="6"/>
  <c r="M464" i="6"/>
  <c r="L464" i="6"/>
  <c r="K464" i="6"/>
  <c r="L463" i="6"/>
  <c r="M461" i="6"/>
  <c r="L461" i="6"/>
  <c r="M460" i="6"/>
  <c r="L460" i="6"/>
  <c r="M459" i="6"/>
  <c r="L459" i="6"/>
  <c r="M458" i="6"/>
  <c r="L458" i="6"/>
  <c r="M455" i="6"/>
  <c r="L455" i="6"/>
  <c r="M454" i="6"/>
  <c r="L454" i="6"/>
  <c r="M453" i="6"/>
  <c r="L453" i="6"/>
  <c r="M452" i="6"/>
  <c r="L452" i="6"/>
  <c r="L450" i="6"/>
  <c r="L449" i="6"/>
  <c r="L448" i="6"/>
  <c r="M447" i="6"/>
  <c r="L447" i="6"/>
  <c r="M444" i="6"/>
  <c r="L444" i="6"/>
  <c r="N443" i="6"/>
  <c r="M443" i="6"/>
  <c r="L443" i="6"/>
  <c r="K443" i="6"/>
  <c r="N442" i="6"/>
  <c r="M442" i="6"/>
  <c r="L442" i="6"/>
  <c r="K442" i="6"/>
  <c r="L441" i="6"/>
  <c r="L437" i="6"/>
  <c r="M436" i="6"/>
  <c r="L436" i="6"/>
  <c r="M434" i="6"/>
  <c r="L434" i="6"/>
  <c r="M433" i="6"/>
  <c r="L433" i="6"/>
  <c r="M432" i="6"/>
  <c r="L432" i="6"/>
  <c r="M431" i="6"/>
  <c r="L431" i="6"/>
  <c r="M430" i="6"/>
  <c r="L430" i="6"/>
  <c r="M429" i="6"/>
  <c r="L429" i="6"/>
  <c r="M424" i="6"/>
  <c r="L424" i="6"/>
  <c r="M421" i="6"/>
  <c r="L421" i="6"/>
  <c r="N420" i="6"/>
  <c r="M420" i="6"/>
  <c r="L420" i="6"/>
  <c r="K420" i="6"/>
  <c r="N419" i="6"/>
  <c r="M419" i="6"/>
  <c r="L419" i="6"/>
  <c r="K419" i="6"/>
  <c r="L418" i="6"/>
  <c r="M415" i="6"/>
  <c r="L415" i="6"/>
  <c r="M414" i="6"/>
  <c r="L414" i="6"/>
  <c r="M413" i="6"/>
  <c r="L413" i="6"/>
  <c r="M412" i="6"/>
  <c r="L412" i="6"/>
  <c r="M409" i="6"/>
  <c r="L409" i="6"/>
  <c r="M408" i="6"/>
  <c r="L408" i="6"/>
  <c r="M407" i="6"/>
  <c r="L407" i="6"/>
  <c r="M406" i="6"/>
  <c r="L406" i="6"/>
  <c r="M404" i="6"/>
  <c r="L404" i="6"/>
  <c r="M403" i="6"/>
  <c r="L403" i="6"/>
  <c r="M402" i="6"/>
  <c r="L402" i="6"/>
  <c r="M401" i="6"/>
  <c r="L401" i="6"/>
  <c r="M398" i="6"/>
  <c r="L398" i="6"/>
  <c r="N397" i="6"/>
  <c r="M397" i="6"/>
  <c r="L397" i="6"/>
  <c r="K397" i="6"/>
  <c r="N396" i="6"/>
  <c r="M396" i="6"/>
  <c r="L396" i="6"/>
  <c r="K396" i="6"/>
  <c r="L395" i="6"/>
  <c r="M392" i="6"/>
  <c r="L392" i="6"/>
  <c r="M391" i="6"/>
  <c r="L391" i="6"/>
  <c r="M388" i="6"/>
  <c r="L388" i="6"/>
  <c r="M387" i="6"/>
  <c r="L387" i="6"/>
  <c r="M386" i="6"/>
  <c r="L386" i="6"/>
  <c r="M385" i="6"/>
  <c r="L385" i="6"/>
  <c r="M384" i="6"/>
  <c r="L384" i="6"/>
  <c r="M383" i="6"/>
  <c r="L383" i="6"/>
  <c r="L381" i="6"/>
  <c r="L380" i="6"/>
  <c r="L379" i="6"/>
  <c r="M378" i="6"/>
  <c r="L378" i="6"/>
  <c r="M375" i="6"/>
  <c r="L375" i="6"/>
  <c r="N374" i="6"/>
  <c r="M374" i="6"/>
  <c r="L374" i="6"/>
  <c r="K374" i="6"/>
  <c r="N373" i="6"/>
  <c r="M373" i="6"/>
  <c r="L373" i="6"/>
  <c r="K373" i="6"/>
  <c r="L372" i="6"/>
  <c r="M368" i="6"/>
  <c r="L368" i="6"/>
  <c r="M367" i="6"/>
  <c r="L367" i="6"/>
  <c r="M366" i="6"/>
  <c r="M365" i="6"/>
  <c r="M362" i="6"/>
  <c r="L362" i="6"/>
  <c r="M361" i="6"/>
  <c r="L361" i="6"/>
  <c r="M357" i="6"/>
  <c r="L357" i="6"/>
  <c r="L356" i="6"/>
  <c r="M355" i="6"/>
  <c r="L355" i="6"/>
  <c r="M354" i="6"/>
  <c r="L354" i="6"/>
  <c r="M351" i="6"/>
  <c r="L351" i="6"/>
  <c r="N350" i="6"/>
  <c r="M350" i="6"/>
  <c r="L350" i="6"/>
  <c r="K350" i="6"/>
  <c r="N349" i="6"/>
  <c r="M349" i="6"/>
  <c r="L349" i="6"/>
  <c r="K349" i="6"/>
  <c r="L348" i="6"/>
  <c r="M346" i="6"/>
  <c r="L346" i="6"/>
  <c r="M345" i="6"/>
  <c r="L345" i="6"/>
  <c r="M344" i="6"/>
  <c r="L344" i="6"/>
  <c r="M343" i="6"/>
  <c r="L343" i="6"/>
  <c r="M342" i="6"/>
  <c r="L342" i="6"/>
  <c r="M340" i="6"/>
  <c r="L340" i="6"/>
  <c r="M339" i="6"/>
  <c r="L339" i="6"/>
  <c r="M338" i="6"/>
  <c r="L338" i="6"/>
  <c r="M337" i="6"/>
  <c r="L337" i="6"/>
  <c r="M336" i="6"/>
  <c r="L336" i="6"/>
  <c r="M334" i="6"/>
  <c r="L334" i="6"/>
  <c r="M333" i="6"/>
  <c r="L333" i="6"/>
  <c r="M332" i="6"/>
  <c r="L332" i="6"/>
  <c r="M331" i="6"/>
  <c r="L331" i="6"/>
  <c r="M328" i="6"/>
  <c r="L328" i="6"/>
  <c r="N327" i="6"/>
  <c r="M327" i="6"/>
  <c r="L327" i="6"/>
  <c r="K327" i="6"/>
  <c r="N326" i="6"/>
  <c r="M326" i="6"/>
  <c r="L326" i="6"/>
  <c r="K326" i="6"/>
  <c r="L325" i="6"/>
  <c r="B324" i="6"/>
  <c r="M299" i="6"/>
  <c r="L299" i="6"/>
  <c r="M298" i="6"/>
  <c r="L298" i="6"/>
  <c r="M297" i="6"/>
  <c r="L297" i="6"/>
  <c r="M296" i="6"/>
  <c r="L296" i="6"/>
  <c r="M293" i="6"/>
  <c r="L293" i="6"/>
  <c r="M292" i="6"/>
  <c r="L292" i="6"/>
  <c r="M291" i="6"/>
  <c r="L291" i="6"/>
  <c r="M290" i="6"/>
  <c r="L290" i="6"/>
  <c r="M288" i="6"/>
  <c r="L288" i="6"/>
  <c r="M287" i="6"/>
  <c r="L287" i="6"/>
  <c r="M286" i="6"/>
  <c r="L286" i="6"/>
  <c r="M285" i="6"/>
  <c r="L285" i="6"/>
  <c r="N281" i="6"/>
  <c r="N280" i="6"/>
  <c r="M275" i="6"/>
  <c r="L275" i="6"/>
  <c r="M274" i="6"/>
  <c r="L274" i="6"/>
  <c r="M273" i="6"/>
  <c r="L273" i="6"/>
  <c r="M272" i="6"/>
  <c r="L272" i="6"/>
  <c r="M270" i="6"/>
  <c r="L270" i="6"/>
  <c r="M269" i="6"/>
  <c r="L269" i="6"/>
  <c r="M268" i="6"/>
  <c r="L268" i="6"/>
  <c r="L267" i="6"/>
  <c r="M266" i="6"/>
  <c r="L266" i="6"/>
  <c r="M264" i="6"/>
  <c r="L264" i="6"/>
  <c r="M263" i="6"/>
  <c r="L263" i="6"/>
  <c r="M262" i="6"/>
  <c r="L262" i="6"/>
  <c r="M261" i="6"/>
  <c r="L261" i="6"/>
  <c r="M258" i="6"/>
  <c r="L258" i="6"/>
  <c r="N257" i="6"/>
  <c r="M257" i="6"/>
  <c r="L257" i="6"/>
  <c r="K257" i="6"/>
  <c r="N256" i="6"/>
  <c r="M256" i="6"/>
  <c r="L256" i="6"/>
  <c r="K256" i="6"/>
  <c r="L255" i="6"/>
  <c r="M252" i="6"/>
  <c r="L252" i="6"/>
  <c r="M251" i="6"/>
  <c r="L251" i="6"/>
  <c r="M250" i="6"/>
  <c r="L250" i="6"/>
  <c r="M249" i="6"/>
  <c r="L249" i="6"/>
  <c r="M247" i="6"/>
  <c r="L247" i="6"/>
  <c r="M246" i="6"/>
  <c r="L246" i="6"/>
  <c r="M245" i="6"/>
  <c r="L245" i="6"/>
  <c r="M244" i="6"/>
  <c r="L244" i="6"/>
  <c r="M243" i="6"/>
  <c r="L243" i="6"/>
  <c r="M241" i="6"/>
  <c r="L241" i="6"/>
  <c r="M240" i="6"/>
  <c r="L240" i="6"/>
  <c r="M239" i="6"/>
  <c r="L239" i="6"/>
  <c r="M238" i="6"/>
  <c r="L238" i="6"/>
  <c r="M235" i="6"/>
  <c r="L235" i="6"/>
  <c r="N234" i="6"/>
  <c r="M234" i="6"/>
  <c r="L234" i="6"/>
  <c r="K234" i="6"/>
  <c r="N233" i="6"/>
  <c r="M233" i="6"/>
  <c r="L233" i="6"/>
  <c r="K233" i="6"/>
  <c r="L232" i="6"/>
  <c r="B231" i="6"/>
  <c r="M228" i="6"/>
  <c r="M227" i="6"/>
  <c r="L227" i="6"/>
  <c r="M226" i="6"/>
  <c r="L226" i="6"/>
  <c r="M225" i="6"/>
  <c r="L225" i="6"/>
  <c r="M223" i="6"/>
  <c r="L223" i="6"/>
  <c r="M222" i="6"/>
  <c r="L222" i="6"/>
  <c r="M221" i="6"/>
  <c r="L221" i="6"/>
  <c r="M219" i="6"/>
  <c r="L219" i="6"/>
  <c r="M218" i="6"/>
  <c r="L218" i="6"/>
  <c r="M217" i="6"/>
  <c r="L217" i="6"/>
  <c r="M216" i="6"/>
  <c r="L216" i="6"/>
  <c r="M213" i="6"/>
  <c r="L213" i="6"/>
  <c r="N212" i="6"/>
  <c r="M212" i="6"/>
  <c r="L212" i="6"/>
  <c r="K212" i="6"/>
  <c r="N211" i="6"/>
  <c r="M211" i="6"/>
  <c r="L211" i="6"/>
  <c r="K211" i="6"/>
  <c r="L210" i="6"/>
  <c r="M206" i="6"/>
  <c r="L206" i="6"/>
  <c r="M205" i="6"/>
  <c r="L205" i="6"/>
  <c r="M202" i="6"/>
  <c r="L202" i="6"/>
  <c r="M201" i="6"/>
  <c r="L201" i="6"/>
  <c r="M200" i="6"/>
  <c r="L200" i="6"/>
  <c r="M199" i="6"/>
  <c r="L199" i="6"/>
  <c r="M197" i="6"/>
  <c r="L197" i="6"/>
  <c r="M196" i="6"/>
  <c r="L196" i="6"/>
  <c r="M195" i="6"/>
  <c r="L195" i="6"/>
  <c r="M194" i="6"/>
  <c r="L194" i="6"/>
  <c r="M191" i="6"/>
  <c r="L191" i="6"/>
  <c r="N190" i="6"/>
  <c r="M190" i="6"/>
  <c r="L190" i="6"/>
  <c r="K190" i="6"/>
  <c r="N189" i="6"/>
  <c r="M189" i="6"/>
  <c r="L189" i="6"/>
  <c r="K189" i="6"/>
  <c r="L188" i="6"/>
  <c r="B185" i="6"/>
  <c r="M184" i="6"/>
  <c r="L184" i="6"/>
  <c r="M183" i="6"/>
  <c r="L183" i="6"/>
  <c r="M182" i="6"/>
  <c r="M180" i="6"/>
  <c r="L180" i="6"/>
  <c r="M179" i="6"/>
  <c r="L179" i="6"/>
  <c r="M178" i="6"/>
  <c r="L178" i="6"/>
  <c r="S176" i="6"/>
  <c r="L172" i="6" s="1"/>
  <c r="S175" i="6"/>
  <c r="L171" i="6" s="1"/>
  <c r="M174" i="6"/>
  <c r="L174" i="6"/>
  <c r="M173" i="6"/>
  <c r="L173" i="6"/>
  <c r="M172" i="6"/>
  <c r="M171" i="6"/>
  <c r="M168" i="6"/>
  <c r="L168" i="6"/>
  <c r="N167" i="6"/>
  <c r="M167" i="6"/>
  <c r="L167" i="6"/>
  <c r="K167" i="6"/>
  <c r="S165" i="6"/>
  <c r="L177" i="6" s="1"/>
  <c r="N166" i="6"/>
  <c r="M166" i="6"/>
  <c r="L166" i="6"/>
  <c r="K166" i="6"/>
  <c r="U164" i="6"/>
  <c r="L182" i="6" s="1"/>
  <c r="S164" i="6"/>
  <c r="L176" i="6" s="1"/>
  <c r="L165" i="6"/>
  <c r="M160" i="6"/>
  <c r="L160" i="6"/>
  <c r="M159" i="6"/>
  <c r="M158" i="6"/>
  <c r="S154" i="6"/>
  <c r="L150" i="6" s="1"/>
  <c r="M155" i="6"/>
  <c r="L155" i="6"/>
  <c r="S153" i="6"/>
  <c r="M154" i="6"/>
  <c r="L154" i="6"/>
  <c r="S152" i="6"/>
  <c r="L148" i="6" s="1"/>
  <c r="M153" i="6"/>
  <c r="S151" i="6"/>
  <c r="L147" i="6" s="1"/>
  <c r="M150" i="6"/>
  <c r="M149" i="6"/>
  <c r="L149" i="6"/>
  <c r="M148" i="6"/>
  <c r="M147" i="6"/>
  <c r="M144" i="6"/>
  <c r="L144" i="6"/>
  <c r="N143" i="6"/>
  <c r="M143" i="6"/>
  <c r="L143" i="6"/>
  <c r="K143" i="6"/>
  <c r="U141" i="6"/>
  <c r="L159" i="6" s="1"/>
  <c r="S141" i="6"/>
  <c r="L153" i="6" s="1"/>
  <c r="N142" i="6"/>
  <c r="M142" i="6"/>
  <c r="L142" i="6"/>
  <c r="K142" i="6"/>
  <c r="U140" i="6"/>
  <c r="L158" i="6" s="1"/>
  <c r="T140" i="6"/>
  <c r="M152" i="6" s="1"/>
  <c r="S140" i="6"/>
  <c r="L152" i="6" s="1"/>
  <c r="L141" i="6"/>
  <c r="M137" i="6"/>
  <c r="L137" i="6"/>
  <c r="L136" i="6"/>
  <c r="L135" i="6"/>
  <c r="M132" i="6"/>
  <c r="L132" i="6"/>
  <c r="M131" i="6"/>
  <c r="L131" i="6"/>
  <c r="S129" i="6"/>
  <c r="L125" i="6" s="1"/>
  <c r="M130" i="6"/>
  <c r="L130" i="6"/>
  <c r="S128" i="6"/>
  <c r="L124" i="6" s="1"/>
  <c r="M127" i="6"/>
  <c r="L127" i="6"/>
  <c r="M126" i="6"/>
  <c r="L126" i="6"/>
  <c r="M125" i="6"/>
  <c r="M124" i="6"/>
  <c r="M121" i="6"/>
  <c r="L121" i="6"/>
  <c r="N120" i="6"/>
  <c r="M120" i="6"/>
  <c r="L120" i="6"/>
  <c r="K120" i="6"/>
  <c r="N119" i="6"/>
  <c r="M119" i="6"/>
  <c r="L119" i="6"/>
  <c r="K119" i="6"/>
  <c r="T117" i="6"/>
  <c r="M129" i="6" s="1"/>
  <c r="S117" i="6"/>
  <c r="L129" i="6" s="1"/>
  <c r="L118" i="6"/>
  <c r="B116" i="6"/>
  <c r="L114" i="6"/>
  <c r="M113" i="6"/>
  <c r="M111" i="6"/>
  <c r="L111" i="6"/>
  <c r="M110" i="6"/>
  <c r="S110" i="6"/>
  <c r="M109" i="6"/>
  <c r="S109" i="6"/>
  <c r="S108" i="6"/>
  <c r="L102" i="6" s="1"/>
  <c r="M107" i="6"/>
  <c r="M105" i="6"/>
  <c r="L105" i="6"/>
  <c r="M104" i="6"/>
  <c r="L104" i="6"/>
  <c r="M103" i="6"/>
  <c r="L103" i="6"/>
  <c r="M102" i="6"/>
  <c r="S100" i="6"/>
  <c r="L110" i="6" s="1"/>
  <c r="M99" i="6"/>
  <c r="L99" i="6"/>
  <c r="S99" i="6"/>
  <c r="L109" i="6" s="1"/>
  <c r="N98" i="6"/>
  <c r="M98" i="6"/>
  <c r="L98" i="6"/>
  <c r="K98" i="6"/>
  <c r="T98" i="6"/>
  <c r="M108" i="6" s="1"/>
  <c r="S98" i="6"/>
  <c r="L108" i="6" s="1"/>
  <c r="N97" i="6"/>
  <c r="M97" i="6"/>
  <c r="L97" i="6"/>
  <c r="K97" i="6"/>
  <c r="U97" i="6"/>
  <c r="L113" i="6" s="1"/>
  <c r="S97" i="6"/>
  <c r="L107" i="6" s="1"/>
  <c r="L96" i="6"/>
  <c r="B93" i="6"/>
  <c r="M90" i="6"/>
  <c r="M88" i="6"/>
  <c r="L88" i="6"/>
  <c r="S84" i="6"/>
  <c r="L82" i="6" s="1"/>
  <c r="M87" i="6"/>
  <c r="L87" i="6"/>
  <c r="S83" i="6"/>
  <c r="L81" i="6" s="1"/>
  <c r="S82" i="6"/>
  <c r="L80" i="6" s="1"/>
  <c r="M83" i="6"/>
  <c r="L83" i="6"/>
  <c r="M82" i="6"/>
  <c r="M81" i="6"/>
  <c r="M80" i="6"/>
  <c r="M77" i="6"/>
  <c r="L77" i="6"/>
  <c r="N76" i="6"/>
  <c r="M76" i="6"/>
  <c r="L76" i="6"/>
  <c r="K76" i="6"/>
  <c r="T72" i="6"/>
  <c r="M86" i="6" s="1"/>
  <c r="S72" i="6"/>
  <c r="L86" i="6" s="1"/>
  <c r="N75" i="6"/>
  <c r="M75" i="6"/>
  <c r="L75" i="6"/>
  <c r="K75" i="6"/>
  <c r="U71" i="6"/>
  <c r="L90" i="6" s="1"/>
  <c r="T71" i="6"/>
  <c r="M85" i="6" s="1"/>
  <c r="S71" i="6"/>
  <c r="L85" i="6" s="1"/>
  <c r="L74" i="6"/>
  <c r="B70" i="6"/>
  <c r="S63" i="6"/>
  <c r="L61" i="6" s="1"/>
  <c r="S62" i="6"/>
  <c r="L60" i="6" s="1"/>
  <c r="S61" i="6"/>
  <c r="L59" i="6" s="1"/>
  <c r="S60" i="6"/>
  <c r="L58" i="6" s="1"/>
  <c r="T50" i="6"/>
  <c r="M64" i="6" s="1"/>
  <c r="S50" i="6"/>
  <c r="L64" i="6" s="1"/>
  <c r="N53" i="6"/>
  <c r="M53" i="6"/>
  <c r="L53" i="6"/>
  <c r="K53" i="6"/>
  <c r="U49" i="6"/>
  <c r="L67" i="6" s="1"/>
  <c r="T49" i="6"/>
  <c r="M63" i="6" s="1"/>
  <c r="S49" i="6"/>
  <c r="L63" i="6" s="1"/>
  <c r="L52" i="6"/>
  <c r="B47" i="6"/>
  <c r="M44" i="6"/>
  <c r="L44" i="6"/>
  <c r="M43" i="6"/>
  <c r="M42" i="6"/>
  <c r="S38" i="6"/>
  <c r="L35" i="6" s="1"/>
  <c r="M40" i="6"/>
  <c r="L40" i="6"/>
  <c r="S37" i="6"/>
  <c r="L34" i="6" s="1"/>
  <c r="M39" i="6"/>
  <c r="L39" i="6"/>
  <c r="S36" i="6"/>
  <c r="L33" i="6" s="1"/>
  <c r="M36" i="6"/>
  <c r="L36" i="6"/>
  <c r="M35" i="6"/>
  <c r="M34" i="6"/>
  <c r="M33" i="6"/>
  <c r="M30" i="6"/>
  <c r="L30" i="6"/>
  <c r="N29" i="6"/>
  <c r="M29" i="6"/>
  <c r="L29" i="6"/>
  <c r="K29" i="6"/>
  <c r="U26" i="6"/>
  <c r="L43" i="6" s="1"/>
  <c r="N28" i="6"/>
  <c r="M28" i="6"/>
  <c r="L28" i="6"/>
  <c r="K28" i="6"/>
  <c r="U25" i="6"/>
  <c r="L42" i="6" s="1"/>
  <c r="T25" i="6"/>
  <c r="M38" i="6" s="1"/>
  <c r="S25" i="6"/>
  <c r="L38" i="6" s="1"/>
  <c r="L27" i="6"/>
  <c r="B24" i="6"/>
  <c r="M22" i="6"/>
  <c r="L22" i="6"/>
  <c r="L21" i="6"/>
  <c r="L20" i="6"/>
  <c r="M16" i="6"/>
  <c r="M14" i="6"/>
  <c r="M13" i="6"/>
  <c r="M11" i="6"/>
  <c r="L11" i="6"/>
  <c r="M10" i="6"/>
  <c r="L10" i="6"/>
  <c r="M9" i="6"/>
  <c r="L9" i="6"/>
  <c r="M8" i="6"/>
  <c r="L8" i="6"/>
  <c r="S5" i="6"/>
  <c r="L16" i="6" s="1"/>
  <c r="M5" i="6"/>
  <c r="L5" i="6"/>
  <c r="T4" i="6"/>
  <c r="M15" i="6" s="1"/>
  <c r="S4" i="6"/>
  <c r="L15" i="6" s="1"/>
  <c r="N4" i="6"/>
  <c r="M4" i="6"/>
  <c r="L4" i="6"/>
  <c r="K4" i="6"/>
  <c r="S3" i="6"/>
  <c r="L14" i="6" s="1"/>
  <c r="N3" i="6"/>
  <c r="M3" i="6"/>
  <c r="L3" i="6"/>
  <c r="K3" i="6"/>
  <c r="U2" i="6"/>
  <c r="L19" i="6" s="1"/>
  <c r="S2" i="6"/>
  <c r="L13" i="6" s="1"/>
  <c r="L2" i="6"/>
  <c r="B1" i="6"/>
  <c r="C71" i="4"/>
  <c r="C54" i="4"/>
  <c r="T52" i="4"/>
  <c r="X52" i="4"/>
  <c r="X34" i="4" s="1"/>
  <c r="P52" i="4"/>
  <c r="AM52" i="4"/>
  <c r="AL52" i="4"/>
  <c r="AG52" i="4"/>
  <c r="AF52" i="4"/>
  <c r="T49" i="4" s="1"/>
  <c r="AE52" i="4"/>
  <c r="AJ52" i="4" s="1"/>
  <c r="X35" i="4" s="1"/>
  <c r="AD52" i="4"/>
  <c r="R49" i="4" s="1"/>
  <c r="AC52" i="4"/>
  <c r="AB52" i="4"/>
  <c r="AA52" i="4"/>
  <c r="O49" i="4" s="1"/>
  <c r="Z52" i="4"/>
  <c r="S52" i="4"/>
  <c r="R52" i="4"/>
  <c r="Q52" i="4"/>
  <c r="O52" i="4"/>
  <c r="AM51" i="4"/>
  <c r="AL51" i="4"/>
  <c r="AG51" i="4"/>
  <c r="AF51" i="4"/>
  <c r="AE51" i="4"/>
  <c r="AJ51" i="4" s="1"/>
  <c r="X49" i="4" s="1"/>
  <c r="X31" i="4" s="1"/>
  <c r="AD51" i="4"/>
  <c r="AC51" i="4"/>
  <c r="AB51" i="4"/>
  <c r="AA51" i="4"/>
  <c r="Z51" i="4"/>
  <c r="AM50" i="4"/>
  <c r="AL50" i="4"/>
  <c r="AG50" i="4"/>
  <c r="AF50" i="4"/>
  <c r="T50" i="4" s="1"/>
  <c r="AE50" i="4"/>
  <c r="AJ50" i="4" s="1"/>
  <c r="X48" i="4" s="1"/>
  <c r="X30" i="4" s="1"/>
  <c r="AD50" i="4"/>
  <c r="R50" i="4" s="1"/>
  <c r="AC50" i="4"/>
  <c r="AB50" i="4"/>
  <c r="P50" i="4" s="1"/>
  <c r="AA50" i="4"/>
  <c r="O50" i="4" s="1"/>
  <c r="Z50" i="4"/>
  <c r="Q50" i="4"/>
  <c r="AM49" i="4"/>
  <c r="AL49" i="4"/>
  <c r="AG49" i="4"/>
  <c r="AF49" i="4"/>
  <c r="AE49" i="4"/>
  <c r="AJ49" i="4" s="1"/>
  <c r="X50" i="4" s="1"/>
  <c r="X32" i="4" s="1"/>
  <c r="AD49" i="4"/>
  <c r="AC49" i="4"/>
  <c r="Q46" i="4" s="1"/>
  <c r="AB49" i="4"/>
  <c r="P46" i="4" s="1"/>
  <c r="AA49" i="4"/>
  <c r="O46" i="4" s="1"/>
  <c r="Z49" i="4"/>
  <c r="Q49" i="4"/>
  <c r="P49" i="4"/>
  <c r="AM48" i="4"/>
  <c r="AL48" i="4"/>
  <c r="AG48" i="4"/>
  <c r="AF48" i="4"/>
  <c r="T47" i="4" s="1"/>
  <c r="AE48" i="4"/>
  <c r="AJ48" i="4" s="1"/>
  <c r="X51" i="4" s="1"/>
  <c r="X33" i="4" s="1"/>
  <c r="AD48" i="4"/>
  <c r="R47" i="4" s="1"/>
  <c r="AC48" i="4"/>
  <c r="Q47" i="4" s="1"/>
  <c r="AB48" i="4"/>
  <c r="P47" i="4" s="1"/>
  <c r="AA48" i="4"/>
  <c r="O47" i="4" s="1"/>
  <c r="Z48" i="4"/>
  <c r="AM47" i="4"/>
  <c r="AL47" i="4"/>
  <c r="AG47" i="4"/>
  <c r="AF47" i="4"/>
  <c r="T51" i="4" s="1"/>
  <c r="AE47" i="4"/>
  <c r="AJ47" i="4" s="1"/>
  <c r="X46" i="4" s="1"/>
  <c r="X28" i="4" s="1"/>
  <c r="AD47" i="4"/>
  <c r="R51" i="4" s="1"/>
  <c r="AC47" i="4"/>
  <c r="Q51" i="4" s="1"/>
  <c r="AB47" i="4"/>
  <c r="P51" i="4" s="1"/>
  <c r="AA47" i="4"/>
  <c r="O51" i="4" s="1"/>
  <c r="Z47" i="4"/>
  <c r="S47" i="4"/>
  <c r="AM46" i="4"/>
  <c r="AL46" i="4"/>
  <c r="AG46" i="4"/>
  <c r="AF46" i="4"/>
  <c r="T48" i="4" s="1"/>
  <c r="AE46" i="4"/>
  <c r="S48" i="4" s="1"/>
  <c r="AD46" i="4"/>
  <c r="R48" i="4" s="1"/>
  <c r="AC46" i="4"/>
  <c r="Q48" i="4" s="1"/>
  <c r="AB46" i="4"/>
  <c r="P48" i="4" s="1"/>
  <c r="AA46" i="4"/>
  <c r="O48" i="4" s="1"/>
  <c r="Z46" i="4"/>
  <c r="T46" i="4"/>
  <c r="R46" i="4"/>
  <c r="AM45" i="4"/>
  <c r="AL45" i="4"/>
  <c r="AG45" i="4"/>
  <c r="AF45" i="4"/>
  <c r="T42" i="4" s="1"/>
  <c r="AE45" i="4"/>
  <c r="AJ45" i="4" s="1"/>
  <c r="X44" i="4" s="1"/>
  <c r="X26" i="4" s="1"/>
  <c r="AD45" i="4"/>
  <c r="AC45" i="4"/>
  <c r="AB45" i="4"/>
  <c r="P42" i="4" s="1"/>
  <c r="AA45" i="4"/>
  <c r="O42" i="4" s="1"/>
  <c r="Z45" i="4"/>
  <c r="AM44" i="4"/>
  <c r="AL44" i="4"/>
  <c r="AG44" i="4"/>
  <c r="AF44" i="4"/>
  <c r="T41" i="4" s="1"/>
  <c r="AE44" i="4"/>
  <c r="AJ44" i="4" s="1"/>
  <c r="X42" i="4" s="1"/>
  <c r="X24" i="4" s="1"/>
  <c r="AD44" i="4"/>
  <c r="R41" i="4" s="1"/>
  <c r="AC44" i="4"/>
  <c r="AB44" i="4"/>
  <c r="P41" i="4" s="1"/>
  <c r="AA44" i="4"/>
  <c r="O41" i="4" s="1"/>
  <c r="Z44" i="4"/>
  <c r="AM43" i="4"/>
  <c r="AL43" i="4"/>
  <c r="AG43" i="4"/>
  <c r="AF43" i="4"/>
  <c r="T44" i="4" s="1"/>
  <c r="AE43" i="4"/>
  <c r="S44" i="4" s="1"/>
  <c r="AD43" i="4"/>
  <c r="R44" i="4" s="1"/>
  <c r="AC43" i="4"/>
  <c r="Q44" i="4" s="1"/>
  <c r="AB43" i="4"/>
  <c r="P44" i="4" s="1"/>
  <c r="AA43" i="4"/>
  <c r="O44" i="4" s="1"/>
  <c r="Z43" i="4"/>
  <c r="AM42" i="4"/>
  <c r="AL42" i="4"/>
  <c r="AG42" i="4"/>
  <c r="AF42" i="4"/>
  <c r="T45" i="4" s="1"/>
  <c r="AE42" i="4"/>
  <c r="AJ42" i="4" s="1"/>
  <c r="X41" i="4" s="1"/>
  <c r="X23" i="4" s="1"/>
  <c r="AD42" i="4"/>
  <c r="R45" i="4" s="1"/>
  <c r="AC42" i="4"/>
  <c r="Q45" i="4" s="1"/>
  <c r="AB42" i="4"/>
  <c r="P45" i="4" s="1"/>
  <c r="AA42" i="4"/>
  <c r="O45" i="4" s="1"/>
  <c r="Z42" i="4"/>
  <c r="S42" i="4"/>
  <c r="R42" i="4"/>
  <c r="Q42" i="4"/>
  <c r="AM41" i="4"/>
  <c r="AL41" i="4"/>
  <c r="AG41" i="4"/>
  <c r="AF41" i="4"/>
  <c r="T43" i="4" s="1"/>
  <c r="AE41" i="4"/>
  <c r="S43" i="4" s="1"/>
  <c r="AD41" i="4"/>
  <c r="R43" i="4" s="1"/>
  <c r="AC41" i="4"/>
  <c r="Q43" i="4" s="1"/>
  <c r="AB41" i="4"/>
  <c r="P43" i="4" s="1"/>
  <c r="AA41" i="4"/>
  <c r="O43" i="4" s="1"/>
  <c r="Z41" i="4"/>
  <c r="S41" i="4"/>
  <c r="Q41" i="4"/>
  <c r="AM40" i="4"/>
  <c r="AL40" i="4"/>
  <c r="AG40" i="4"/>
  <c r="AF40" i="4"/>
  <c r="T40" i="4" s="1"/>
  <c r="AE40" i="4"/>
  <c r="AJ40" i="4" s="1"/>
  <c r="X40" i="4" s="1"/>
  <c r="X22" i="4" s="1"/>
  <c r="AD40" i="4"/>
  <c r="R40" i="4" s="1"/>
  <c r="AC40" i="4"/>
  <c r="Q40" i="4" s="1"/>
  <c r="AB40" i="4"/>
  <c r="P40" i="4" s="1"/>
  <c r="AA40" i="4"/>
  <c r="O40" i="4" s="1"/>
  <c r="Z40" i="4"/>
  <c r="AM39" i="4"/>
  <c r="AL39" i="4"/>
  <c r="D38" i="4"/>
  <c r="C38" i="4"/>
  <c r="C37" i="4"/>
  <c r="J21" i="4"/>
  <c r="I21" i="4"/>
  <c r="H21" i="4"/>
  <c r="G21" i="4"/>
  <c r="F21" i="4"/>
  <c r="E21" i="4"/>
  <c r="D21" i="4"/>
  <c r="C21" i="4"/>
  <c r="D20" i="4"/>
  <c r="N21" i="4" s="1"/>
  <c r="C20" i="4"/>
  <c r="U18" i="4"/>
  <c r="U35" i="4" s="1"/>
  <c r="T18" i="4"/>
  <c r="R18" i="4"/>
  <c r="Q18" i="4"/>
  <c r="P18" i="4"/>
  <c r="O18" i="4"/>
  <c r="N18" i="4"/>
  <c r="U17" i="4"/>
  <c r="U34" i="4" s="1"/>
  <c r="T17" i="4"/>
  <c r="R17" i="4"/>
  <c r="R34" i="4" s="1"/>
  <c r="Q17" i="4"/>
  <c r="P17" i="4"/>
  <c r="O17" i="4"/>
  <c r="N17" i="4"/>
  <c r="N52" i="4" s="1"/>
  <c r="U16" i="4"/>
  <c r="U33" i="4" s="1"/>
  <c r="T16" i="4"/>
  <c r="R16" i="4"/>
  <c r="Q16" i="4"/>
  <c r="P16" i="4"/>
  <c r="O16" i="4"/>
  <c r="N16" i="4"/>
  <c r="N51" i="4" s="1"/>
  <c r="U15" i="4"/>
  <c r="U32" i="4" s="1"/>
  <c r="T15" i="4"/>
  <c r="R15" i="4"/>
  <c r="Q15" i="4"/>
  <c r="P15" i="4"/>
  <c r="O15" i="4"/>
  <c r="N15" i="4"/>
  <c r="N50" i="4" s="1"/>
  <c r="U14" i="4"/>
  <c r="U31" i="4" s="1"/>
  <c r="T14" i="4"/>
  <c r="R14" i="4"/>
  <c r="Q14" i="4"/>
  <c r="P14" i="4"/>
  <c r="O14" i="4"/>
  <c r="N14" i="4"/>
  <c r="N49" i="4" s="1"/>
  <c r="U13" i="4"/>
  <c r="U30" i="4" s="1"/>
  <c r="T13" i="4"/>
  <c r="R13" i="4"/>
  <c r="Q13" i="4"/>
  <c r="P13" i="4"/>
  <c r="O13" i="4"/>
  <c r="N13" i="4"/>
  <c r="N48" i="4" s="1"/>
  <c r="U12" i="4"/>
  <c r="U29" i="4" s="1"/>
  <c r="T12" i="4"/>
  <c r="R12" i="4"/>
  <c r="Q12" i="4"/>
  <c r="P12" i="4"/>
  <c r="O12" i="4"/>
  <c r="N12" i="4"/>
  <c r="N47" i="4" s="1"/>
  <c r="U11" i="4"/>
  <c r="U28" i="4" s="1"/>
  <c r="T11" i="4"/>
  <c r="T28" i="4" s="1"/>
  <c r="R11" i="4"/>
  <c r="Q11" i="4"/>
  <c r="P11" i="4"/>
  <c r="O11" i="4"/>
  <c r="N11" i="4"/>
  <c r="N46" i="4" s="1"/>
  <c r="U10" i="4"/>
  <c r="U27" i="4" s="1"/>
  <c r="T10" i="4"/>
  <c r="R10" i="4"/>
  <c r="Q10" i="4"/>
  <c r="P10" i="4"/>
  <c r="O10" i="4"/>
  <c r="N10" i="4"/>
  <c r="N45" i="4" s="1"/>
  <c r="U9" i="4"/>
  <c r="U26" i="4" s="1"/>
  <c r="T9" i="4"/>
  <c r="R9" i="4"/>
  <c r="Q9" i="4"/>
  <c r="P9" i="4"/>
  <c r="O9" i="4"/>
  <c r="N9" i="4"/>
  <c r="N44" i="4" s="1"/>
  <c r="U8" i="4"/>
  <c r="U25" i="4" s="1"/>
  <c r="T8" i="4"/>
  <c r="R8" i="4"/>
  <c r="Q8" i="4"/>
  <c r="P8" i="4"/>
  <c r="O8" i="4"/>
  <c r="N8" i="4"/>
  <c r="N43" i="4" s="1"/>
  <c r="U7" i="4"/>
  <c r="U24" i="4" s="1"/>
  <c r="T7" i="4"/>
  <c r="R7" i="4"/>
  <c r="R24" i="4" s="1"/>
  <c r="Q7" i="4"/>
  <c r="P7" i="4"/>
  <c r="O7" i="4"/>
  <c r="N7" i="4"/>
  <c r="N42" i="4" s="1"/>
  <c r="U6" i="4"/>
  <c r="U23" i="4" s="1"/>
  <c r="T6" i="4"/>
  <c r="R6" i="4"/>
  <c r="Q6" i="4"/>
  <c r="P6" i="4"/>
  <c r="O6" i="4"/>
  <c r="N6" i="4"/>
  <c r="N41" i="4" s="1"/>
  <c r="U5" i="4"/>
  <c r="U22" i="4" s="1"/>
  <c r="T5" i="4"/>
  <c r="R5" i="4"/>
  <c r="Q5" i="4"/>
  <c r="P5" i="4"/>
  <c r="O5" i="4"/>
  <c r="N5" i="4"/>
  <c r="N4" i="4"/>
  <c r="D54" i="3"/>
  <c r="N53" i="3"/>
  <c r="M53" i="3"/>
  <c r="L53" i="3"/>
  <c r="K53" i="3"/>
  <c r="I53" i="3"/>
  <c r="G53" i="3"/>
  <c r="F53" i="3"/>
  <c r="E53" i="3"/>
  <c r="D53" i="3"/>
  <c r="C53" i="3"/>
  <c r="N52" i="3"/>
  <c r="M52" i="3"/>
  <c r="L52" i="3"/>
  <c r="K52" i="3"/>
  <c r="I52" i="3"/>
  <c r="G52" i="3"/>
  <c r="F52" i="3"/>
  <c r="E52" i="3"/>
  <c r="D52" i="3"/>
  <c r="C52" i="3"/>
  <c r="N51" i="3"/>
  <c r="M51" i="3"/>
  <c r="L51" i="3"/>
  <c r="K51" i="3"/>
  <c r="I51" i="3"/>
  <c r="G51" i="3"/>
  <c r="F51" i="3"/>
  <c r="E51" i="3"/>
  <c r="D51" i="3"/>
  <c r="C51" i="3"/>
  <c r="N50" i="3"/>
  <c r="M50" i="3"/>
  <c r="L50" i="3"/>
  <c r="K50" i="3"/>
  <c r="I50" i="3"/>
  <c r="G50" i="3"/>
  <c r="F50" i="3"/>
  <c r="E50" i="3"/>
  <c r="D50" i="3"/>
  <c r="C50" i="3"/>
  <c r="N49" i="3"/>
  <c r="M49" i="3"/>
  <c r="L49" i="3"/>
  <c r="K49" i="3"/>
  <c r="I49" i="3"/>
  <c r="G49" i="3"/>
  <c r="F49" i="3"/>
  <c r="E49" i="3"/>
  <c r="D49" i="3"/>
  <c r="C49" i="3"/>
  <c r="N48" i="3"/>
  <c r="M48" i="3"/>
  <c r="L48" i="3"/>
  <c r="K48" i="3"/>
  <c r="I48" i="3"/>
  <c r="G48" i="3"/>
  <c r="F48" i="3"/>
  <c r="E48" i="3"/>
  <c r="D48" i="3"/>
  <c r="C48" i="3"/>
  <c r="N47" i="3"/>
  <c r="M47" i="3"/>
  <c r="L47" i="3"/>
  <c r="K47" i="3"/>
  <c r="I47" i="3"/>
  <c r="G47" i="3"/>
  <c r="F47" i="3"/>
  <c r="E47" i="3"/>
  <c r="D47" i="3"/>
  <c r="C47" i="3"/>
  <c r="N46" i="3"/>
  <c r="M46" i="3"/>
  <c r="L46" i="3"/>
  <c r="K46" i="3"/>
  <c r="I46" i="3"/>
  <c r="G46" i="3"/>
  <c r="F46" i="3"/>
  <c r="E46" i="3"/>
  <c r="D46" i="3"/>
  <c r="C46" i="3"/>
  <c r="N45" i="3"/>
  <c r="M45" i="3"/>
  <c r="L45" i="3"/>
  <c r="K45" i="3"/>
  <c r="I45" i="3"/>
  <c r="G45" i="3"/>
  <c r="F45" i="3"/>
  <c r="E45" i="3"/>
  <c r="D45" i="3"/>
  <c r="C45" i="3"/>
  <c r="N44" i="3"/>
  <c r="M44" i="3"/>
  <c r="L44" i="3"/>
  <c r="K44" i="3"/>
  <c r="I44" i="3"/>
  <c r="G44" i="3"/>
  <c r="F44" i="3"/>
  <c r="E44" i="3"/>
  <c r="D44" i="3"/>
  <c r="C44" i="3"/>
  <c r="N43" i="3"/>
  <c r="M43" i="3"/>
  <c r="L43" i="3"/>
  <c r="K43" i="3"/>
  <c r="I43" i="3"/>
  <c r="G43" i="3"/>
  <c r="F43" i="3"/>
  <c r="E43" i="3"/>
  <c r="D43" i="3"/>
  <c r="C43" i="3"/>
  <c r="N42" i="3"/>
  <c r="M42" i="3"/>
  <c r="L42" i="3"/>
  <c r="K42" i="3"/>
  <c r="I42" i="3"/>
  <c r="G42" i="3"/>
  <c r="F42" i="3"/>
  <c r="E42" i="3"/>
  <c r="D42" i="3"/>
  <c r="C42" i="3"/>
  <c r="I41" i="3"/>
  <c r="G41" i="3"/>
  <c r="F41" i="3"/>
  <c r="O41" i="3" s="1"/>
  <c r="E41" i="3"/>
  <c r="D41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1" i="3"/>
  <c r="L21" i="3"/>
  <c r="M20" i="3"/>
  <c r="L20" i="3"/>
  <c r="K20" i="3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M5" i="3"/>
  <c r="L5" i="3"/>
  <c r="D2" i="3"/>
  <c r="C55" i="3" s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U82" i="1"/>
  <c r="W44" i="52" s="1"/>
  <c r="AC44" i="52" s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O82" i="1"/>
  <c r="O85" i="1" s="1"/>
  <c r="N82" i="1"/>
  <c r="N85" i="1" s="1"/>
  <c r="M82" i="1"/>
  <c r="L82" i="1"/>
  <c r="K82" i="1"/>
  <c r="K85" i="1" s="1"/>
  <c r="J82" i="1"/>
  <c r="J85" i="1" s="1"/>
  <c r="I82" i="1"/>
  <c r="H82" i="1"/>
  <c r="G82" i="1"/>
  <c r="G85" i="1" s="1"/>
  <c r="F82" i="1"/>
  <c r="F85" i="1" s="1"/>
  <c r="E82" i="1"/>
  <c r="D82" i="1"/>
  <c r="C82" i="1"/>
  <c r="BT45" i="1"/>
  <c r="BF45" i="1"/>
  <c r="AR45" i="1"/>
  <c r="AD45" i="1"/>
  <c r="P45" i="1"/>
  <c r="B42" i="1"/>
  <c r="BU41" i="1"/>
  <c r="V44" i="52" s="1"/>
  <c r="AB44" i="52" s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M41" i="1"/>
  <c r="L41" i="1"/>
  <c r="K41" i="1"/>
  <c r="K86" i="1" s="1"/>
  <c r="J41" i="1"/>
  <c r="I41" i="1"/>
  <c r="H41" i="1"/>
  <c r="G41" i="1"/>
  <c r="G86" i="1" s="1"/>
  <c r="F41" i="1"/>
  <c r="E41" i="1"/>
  <c r="D41" i="1"/>
  <c r="C41" i="1"/>
  <c r="C86" i="1" s="1"/>
  <c r="DD4" i="1"/>
  <c r="DB4" i="1"/>
  <c r="CY4" i="1"/>
  <c r="L19" i="41"/>
  <c r="K19" i="41"/>
  <c r="CN4" i="1"/>
  <c r="CK4" i="1"/>
  <c r="AF10" i="41" s="1"/>
  <c r="CJ4" i="1"/>
  <c r="AE10" i="41" s="1"/>
  <c r="CI4" i="1"/>
  <c r="H9" i="41" s="1"/>
  <c r="CH4" i="1"/>
  <c r="G9" i="41" s="1"/>
  <c r="CG4" i="1"/>
  <c r="CD4" i="1"/>
  <c r="P14" i="41" s="1"/>
  <c r="CA4" i="1"/>
  <c r="BZ4" i="1"/>
  <c r="AA12" i="41" s="1"/>
  <c r="BY4" i="1"/>
  <c r="D14" i="41" s="1"/>
  <c r="BX4" i="1"/>
  <c r="C14" i="41" s="1"/>
  <c r="BW4" i="1"/>
  <c r="BT4" i="1"/>
  <c r="BF4" i="1"/>
  <c r="AR4" i="1"/>
  <c r="AD4" i="1"/>
  <c r="P4" i="1"/>
  <c r="CP3" i="1"/>
  <c r="J4" i="41" s="1"/>
  <c r="V4" i="41" s="1"/>
  <c r="CG3" i="1"/>
  <c r="F4" i="41" s="1"/>
  <c r="R4" i="41" s="1"/>
  <c r="CP1" i="1"/>
  <c r="CG1" i="1"/>
  <c r="BW1" i="1"/>
  <c r="B3" i="41" s="1"/>
  <c r="Y7" i="45" l="1"/>
  <c r="E9" i="52"/>
  <c r="E9" i="51"/>
  <c r="E15" i="46"/>
  <c r="E17" i="47"/>
  <c r="E16" i="45"/>
  <c r="E9" i="53"/>
  <c r="J9" i="52"/>
  <c r="J46" i="52" s="1"/>
  <c r="J9" i="51"/>
  <c r="J46" i="51" s="1"/>
  <c r="J15" i="46"/>
  <c r="J46" i="46" s="1"/>
  <c r="J17" i="47"/>
  <c r="J46" i="47" s="1"/>
  <c r="J16" i="45"/>
  <c r="J46" i="45" s="1"/>
  <c r="J9" i="53"/>
  <c r="J46" i="53" s="1"/>
  <c r="Z7" i="45"/>
  <c r="F9" i="52"/>
  <c r="F9" i="51"/>
  <c r="F15" i="46"/>
  <c r="F17" i="47"/>
  <c r="F16" i="45"/>
  <c r="F9" i="53"/>
  <c r="K9" i="52"/>
  <c r="K46" i="52" s="1"/>
  <c r="K9" i="51"/>
  <c r="K46" i="51" s="1"/>
  <c r="K15" i="46"/>
  <c r="K46" i="46" s="1"/>
  <c r="K16" i="45"/>
  <c r="K46" i="45" s="1"/>
  <c r="K17" i="47"/>
  <c r="K46" i="47" s="1"/>
  <c r="K9" i="53"/>
  <c r="K46" i="53" s="1"/>
  <c r="AC7" i="45"/>
  <c r="C9" i="52"/>
  <c r="C9" i="51"/>
  <c r="C15" i="46"/>
  <c r="C17" i="47"/>
  <c r="C16" i="45"/>
  <c r="C9" i="53"/>
  <c r="AI7" i="45"/>
  <c r="AG7" i="45" s="1"/>
  <c r="G9" i="52"/>
  <c r="G9" i="51"/>
  <c r="G15" i="46"/>
  <c r="G16" i="45"/>
  <c r="G17" i="47"/>
  <c r="G9" i="53"/>
  <c r="BT41" i="1"/>
  <c r="L9" i="52"/>
  <c r="L46" i="52" s="1"/>
  <c r="L9" i="51"/>
  <c r="L46" i="51" s="1"/>
  <c r="L15" i="46"/>
  <c r="L46" i="46" s="1"/>
  <c r="L17" i="47"/>
  <c r="L46" i="47" s="1"/>
  <c r="L16" i="45"/>
  <c r="L46" i="45" s="1"/>
  <c r="L9" i="53"/>
  <c r="L46" i="53" s="1"/>
  <c r="AD7" i="45"/>
  <c r="D9" i="52"/>
  <c r="D9" i="51"/>
  <c r="D15" i="46"/>
  <c r="D17" i="47"/>
  <c r="D16" i="45"/>
  <c r="D9" i="53"/>
  <c r="AD41" i="1"/>
  <c r="I9" i="52"/>
  <c r="I46" i="52" s="1"/>
  <c r="I9" i="51"/>
  <c r="I15" i="46"/>
  <c r="I46" i="46" s="1"/>
  <c r="I17" i="47"/>
  <c r="I46" i="47" s="1"/>
  <c r="I16" i="45"/>
  <c r="I46" i="45" s="1"/>
  <c r="I9" i="53"/>
  <c r="I46" i="53" s="1"/>
  <c r="M9" i="52"/>
  <c r="M9" i="51"/>
  <c r="M46" i="51" s="1"/>
  <c r="M15" i="46"/>
  <c r="M46" i="46" s="1"/>
  <c r="M17" i="47"/>
  <c r="M46" i="47" s="1"/>
  <c r="M16" i="45"/>
  <c r="M46" i="45" s="1"/>
  <c r="M9" i="53"/>
  <c r="M46" i="53" s="1"/>
  <c r="R28" i="4"/>
  <c r="S49" i="4"/>
  <c r="O48" i="3"/>
  <c r="O50" i="3"/>
  <c r="O47" i="3"/>
  <c r="O49" i="3"/>
  <c r="S46" i="4"/>
  <c r="O46" i="3"/>
  <c r="O51" i="3"/>
  <c r="L18" i="3"/>
  <c r="O53" i="3"/>
  <c r="O43" i="3"/>
  <c r="O45" i="3"/>
  <c r="M33" i="3"/>
  <c r="O52" i="3"/>
  <c r="F54" i="3"/>
  <c r="O42" i="3"/>
  <c r="O44" i="3"/>
  <c r="H87" i="1"/>
  <c r="L87" i="1"/>
  <c r="CE3" i="1"/>
  <c r="CE4" i="1" s="1"/>
  <c r="CE5" i="1" s="1"/>
  <c r="CE6" i="1" s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CE37" i="1" s="1"/>
  <c r="CE38" i="1" s="1"/>
  <c r="CE39" i="1" s="1"/>
  <c r="CE40" i="1" s="1"/>
  <c r="L33" i="3"/>
  <c r="M87" i="1"/>
  <c r="DC4" i="1"/>
  <c r="I87" i="1"/>
  <c r="E87" i="1"/>
  <c r="D87" i="1"/>
  <c r="C85" i="1"/>
  <c r="CL4" i="1"/>
  <c r="AG10" i="41" s="1"/>
  <c r="M19" i="41"/>
  <c r="E85" i="1"/>
  <c r="M85" i="1"/>
  <c r="W16" i="25"/>
  <c r="H14" i="25"/>
  <c r="W20" i="25"/>
  <c r="H34" i="25"/>
  <c r="H17" i="24"/>
  <c r="H20" i="24"/>
  <c r="X23" i="24"/>
  <c r="W29" i="25"/>
  <c r="H8" i="24"/>
  <c r="H37" i="24"/>
  <c r="H17" i="25"/>
  <c r="H21" i="25"/>
  <c r="H25" i="24"/>
  <c r="H28" i="24"/>
  <c r="W24" i="25"/>
  <c r="W27" i="25"/>
  <c r="W35" i="25"/>
  <c r="H33" i="24"/>
  <c r="H12" i="25"/>
  <c r="CC4" i="1"/>
  <c r="O14" i="41" s="1"/>
  <c r="E86" i="1"/>
  <c r="I86" i="1"/>
  <c r="M86" i="1"/>
  <c r="D86" i="1"/>
  <c r="H86" i="1"/>
  <c r="L86" i="1"/>
  <c r="G87" i="1"/>
  <c r="T31" i="4"/>
  <c r="H13" i="24"/>
  <c r="H24" i="24"/>
  <c r="H29" i="24"/>
  <c r="W15" i="25"/>
  <c r="H18" i="25"/>
  <c r="W19" i="25"/>
  <c r="H22" i="25"/>
  <c r="H26" i="25"/>
  <c r="W26" i="25"/>
  <c r="W31" i="25"/>
  <c r="W33" i="25"/>
  <c r="F86" i="1"/>
  <c r="J86" i="1"/>
  <c r="N86" i="1"/>
  <c r="P82" i="1"/>
  <c r="BT82" i="1"/>
  <c r="H13" i="31"/>
  <c r="H17" i="31"/>
  <c r="H31" i="31"/>
  <c r="H32" i="31"/>
  <c r="H18" i="31"/>
  <c r="H34" i="31"/>
  <c r="H23" i="31"/>
  <c r="K87" i="1"/>
  <c r="H32" i="25"/>
  <c r="W32" i="25"/>
  <c r="H25" i="31"/>
  <c r="H24" i="31"/>
  <c r="H19" i="31"/>
  <c r="H12" i="31"/>
  <c r="H11" i="31"/>
  <c r="H9" i="31"/>
  <c r="O87" i="1"/>
  <c r="H30" i="25"/>
  <c r="W30" i="25"/>
  <c r="W36" i="25"/>
  <c r="H36" i="25"/>
  <c r="BF41" i="1"/>
  <c r="H21" i="31"/>
  <c r="H27" i="31"/>
  <c r="H30" i="31"/>
  <c r="H20" i="31"/>
  <c r="H26" i="31"/>
  <c r="H35" i="31"/>
  <c r="C87" i="1"/>
  <c r="R31" i="4"/>
  <c r="H9" i="24"/>
  <c r="H21" i="24"/>
  <c r="H13" i="25"/>
  <c r="W23" i="25"/>
  <c r="W25" i="25"/>
  <c r="H28" i="25"/>
  <c r="W28" i="25"/>
  <c r="W37" i="25"/>
  <c r="H37" i="25"/>
  <c r="AR41" i="1"/>
  <c r="I9" i="41"/>
  <c r="CZ4" i="1"/>
  <c r="AM15" i="41" s="1"/>
  <c r="O86" i="1"/>
  <c r="P41" i="1"/>
  <c r="S50" i="4"/>
  <c r="AI48" i="4"/>
  <c r="W51" i="4" s="1"/>
  <c r="W33" i="4" s="1"/>
  <c r="V33" i="4" s="1"/>
  <c r="S40" i="4"/>
  <c r="Q27" i="4"/>
  <c r="P23" i="4"/>
  <c r="AI50" i="4"/>
  <c r="W48" i="4" s="1"/>
  <c r="W30" i="4" s="1"/>
  <c r="S30" i="4" s="1"/>
  <c r="R23" i="4"/>
  <c r="AI42" i="4"/>
  <c r="W41" i="4" s="1"/>
  <c r="W23" i="4" s="1"/>
  <c r="V23" i="4" s="1"/>
  <c r="P35" i="4"/>
  <c r="P24" i="4"/>
  <c r="Q30" i="4"/>
  <c r="R29" i="4"/>
  <c r="Q28" i="4"/>
  <c r="R25" i="4"/>
  <c r="M54" i="3"/>
  <c r="K54" i="3"/>
  <c r="T23" i="4"/>
  <c r="T35" i="4"/>
  <c r="O23" i="4"/>
  <c r="P25" i="4"/>
  <c r="O24" i="4"/>
  <c r="O27" i="4"/>
  <c r="O26" i="4"/>
  <c r="P28" i="4"/>
  <c r="O29" i="4"/>
  <c r="O33" i="4"/>
  <c r="Q31" i="4"/>
  <c r="R35" i="4"/>
  <c r="O22" i="4"/>
  <c r="R22" i="4"/>
  <c r="AI40" i="4"/>
  <c r="W40" i="4" s="1"/>
  <c r="W22" i="4" s="1"/>
  <c r="S22" i="4" s="1"/>
  <c r="Q25" i="4"/>
  <c r="P27" i="4"/>
  <c r="T27" i="4"/>
  <c r="P26" i="4"/>
  <c r="T26" i="4"/>
  <c r="AI44" i="4"/>
  <c r="W42" i="4" s="1"/>
  <c r="W24" i="4" s="1"/>
  <c r="V24" i="4" s="1"/>
  <c r="R30" i="4"/>
  <c r="AI46" i="4"/>
  <c r="W47" i="4" s="1"/>
  <c r="W29" i="4" s="1"/>
  <c r="P33" i="4"/>
  <c r="P29" i="4"/>
  <c r="O35" i="4"/>
  <c r="P34" i="4"/>
  <c r="T34" i="4"/>
  <c r="Q22" i="4"/>
  <c r="Q23" i="4"/>
  <c r="Q24" i="4"/>
  <c r="Q26" i="4"/>
  <c r="O30" i="4"/>
  <c r="Q33" i="4"/>
  <c r="Q29" i="4"/>
  <c r="O31" i="4"/>
  <c r="O32" i="4"/>
  <c r="O34" i="4"/>
  <c r="AI52" i="4"/>
  <c r="W35" i="4" s="1"/>
  <c r="V35" i="4" s="1"/>
  <c r="T24" i="4"/>
  <c r="P22" i="4"/>
  <c r="T22" i="4"/>
  <c r="O25" i="4"/>
  <c r="R27" i="4"/>
  <c r="R26" i="4"/>
  <c r="O28" i="4"/>
  <c r="P30" i="4"/>
  <c r="T30" i="4"/>
  <c r="R33" i="4"/>
  <c r="P31" i="4"/>
  <c r="Q32" i="4"/>
  <c r="P32" i="4"/>
  <c r="T32" i="4"/>
  <c r="Q35" i="4"/>
  <c r="Q34" i="4"/>
  <c r="P41" i="24"/>
  <c r="P41" i="25"/>
  <c r="P41" i="31"/>
  <c r="D14" i="31"/>
  <c r="D9" i="25"/>
  <c r="D14" i="24"/>
  <c r="F25" i="31"/>
  <c r="F16" i="25"/>
  <c r="F25" i="24"/>
  <c r="F13" i="31"/>
  <c r="F22" i="25"/>
  <c r="F20" i="24"/>
  <c r="F27" i="31"/>
  <c r="F25" i="25"/>
  <c r="F27" i="24"/>
  <c r="D29" i="31"/>
  <c r="D8" i="25"/>
  <c r="D29" i="24"/>
  <c r="Z12" i="41"/>
  <c r="N14" i="41"/>
  <c r="B14" i="41"/>
  <c r="AB12" i="41"/>
  <c r="CB4" i="1"/>
  <c r="AC12" i="41" s="1"/>
  <c r="F14" i="31"/>
  <c r="F9" i="25"/>
  <c r="F14" i="24"/>
  <c r="D16" i="31"/>
  <c r="D15" i="25"/>
  <c r="D11" i="24"/>
  <c r="F8" i="31"/>
  <c r="F14" i="25"/>
  <c r="F8" i="24"/>
  <c r="D10" i="31"/>
  <c r="D10" i="25"/>
  <c r="D13" i="24"/>
  <c r="F15" i="31"/>
  <c r="F24" i="25"/>
  <c r="F18" i="24"/>
  <c r="F28" i="31"/>
  <c r="F26" i="25"/>
  <c r="F28" i="24"/>
  <c r="F21" i="31"/>
  <c r="F31" i="25"/>
  <c r="F21" i="24"/>
  <c r="F32" i="31"/>
  <c r="F21" i="25"/>
  <c r="F32" i="24"/>
  <c r="F26" i="31"/>
  <c r="F35" i="25"/>
  <c r="F26" i="24"/>
  <c r="F22" i="31"/>
  <c r="F17" i="25"/>
  <c r="F19" i="24"/>
  <c r="F37" i="31"/>
  <c r="F37" i="25"/>
  <c r="F37" i="24"/>
  <c r="I85" i="1"/>
  <c r="G54" i="3"/>
  <c r="V22" i="4"/>
  <c r="T25" i="4"/>
  <c r="X16" i="41"/>
  <c r="W16" i="41"/>
  <c r="D25" i="31"/>
  <c r="D16" i="25"/>
  <c r="D25" i="24"/>
  <c r="F24" i="31"/>
  <c r="F18" i="25"/>
  <c r="F24" i="24"/>
  <c r="D19" i="31"/>
  <c r="D7" i="25"/>
  <c r="D16" i="24"/>
  <c r="F12" i="31"/>
  <c r="F12" i="25"/>
  <c r="F9" i="24"/>
  <c r="F7" i="31"/>
  <c r="F13" i="25"/>
  <c r="F7" i="24"/>
  <c r="F9" i="31"/>
  <c r="F20" i="25"/>
  <c r="F10" i="24"/>
  <c r="F31" i="31"/>
  <c r="F36" i="25"/>
  <c r="F31" i="24"/>
  <c r="F20" i="31"/>
  <c r="F33" i="25"/>
  <c r="F22" i="24"/>
  <c r="F23" i="31"/>
  <c r="F30" i="25"/>
  <c r="F23" i="24"/>
  <c r="F36" i="31"/>
  <c r="F27" i="25"/>
  <c r="F36" i="24"/>
  <c r="N54" i="3"/>
  <c r="T33" i="4"/>
  <c r="T29" i="4"/>
  <c r="R32" i="4"/>
  <c r="T9" i="41"/>
  <c r="CM4" i="1"/>
  <c r="S9" i="41" s="1"/>
  <c r="F16" i="31"/>
  <c r="F15" i="25"/>
  <c r="F11" i="24"/>
  <c r="D8" i="31"/>
  <c r="D14" i="25"/>
  <c r="D8" i="24"/>
  <c r="F10" i="31"/>
  <c r="F10" i="25"/>
  <c r="F13" i="24"/>
  <c r="F11" i="31"/>
  <c r="F19" i="25"/>
  <c r="F17" i="24"/>
  <c r="F17" i="31"/>
  <c r="F11" i="25"/>
  <c r="F12" i="24"/>
  <c r="F30" i="31"/>
  <c r="F32" i="25"/>
  <c r="F30" i="24"/>
  <c r="F34" i="31"/>
  <c r="F29" i="25"/>
  <c r="F34" i="24"/>
  <c r="F35" i="31"/>
  <c r="F34" i="25"/>
  <c r="F35" i="24"/>
  <c r="L29" i="31"/>
  <c r="L8" i="25"/>
  <c r="L29" i="24"/>
  <c r="BF82" i="1"/>
  <c r="J25" i="31"/>
  <c r="J16" i="25"/>
  <c r="J25" i="24"/>
  <c r="H14" i="31"/>
  <c r="L14" i="31"/>
  <c r="AC14" i="31" s="1"/>
  <c r="L9" i="25"/>
  <c r="L14" i="24"/>
  <c r="J24" i="31"/>
  <c r="J18" i="25"/>
  <c r="J24" i="24"/>
  <c r="H16" i="31"/>
  <c r="L16" i="31"/>
  <c r="AC16" i="31" s="1"/>
  <c r="L15" i="25"/>
  <c r="L11" i="24"/>
  <c r="J19" i="31"/>
  <c r="J7" i="25"/>
  <c r="J16" i="24"/>
  <c r="H8" i="31"/>
  <c r="L8" i="31"/>
  <c r="L14" i="25"/>
  <c r="L8" i="24"/>
  <c r="J12" i="31"/>
  <c r="J12" i="25"/>
  <c r="J9" i="24"/>
  <c r="H10" i="31"/>
  <c r="L10" i="31"/>
  <c r="AC10" i="31" s="1"/>
  <c r="L10" i="25"/>
  <c r="L13" i="24"/>
  <c r="J11" i="31"/>
  <c r="J19" i="25"/>
  <c r="J17" i="24"/>
  <c r="H7" i="31"/>
  <c r="L7" i="31"/>
  <c r="L13" i="25"/>
  <c r="L7" i="24"/>
  <c r="J9" i="31"/>
  <c r="J20" i="25"/>
  <c r="J10" i="24"/>
  <c r="H15" i="31"/>
  <c r="L15" i="31"/>
  <c r="AC15" i="31" s="1"/>
  <c r="L24" i="25"/>
  <c r="L18" i="24"/>
  <c r="K28" i="31"/>
  <c r="K26" i="25"/>
  <c r="K28" i="24"/>
  <c r="I21" i="31"/>
  <c r="I31" i="25"/>
  <c r="I21" i="24"/>
  <c r="M21" i="31"/>
  <c r="M31" i="25"/>
  <c r="M21" i="24"/>
  <c r="K13" i="31"/>
  <c r="K22" i="25"/>
  <c r="K20" i="24"/>
  <c r="I27" i="31"/>
  <c r="I25" i="25"/>
  <c r="I27" i="24"/>
  <c r="M27" i="31"/>
  <c r="M25" i="25"/>
  <c r="M27" i="24"/>
  <c r="K17" i="31"/>
  <c r="K11" i="25"/>
  <c r="K12" i="24"/>
  <c r="I30" i="31"/>
  <c r="I30" i="24"/>
  <c r="I32" i="25"/>
  <c r="M30" i="31"/>
  <c r="M32" i="25"/>
  <c r="M30" i="24"/>
  <c r="K31" i="31"/>
  <c r="K36" i="25"/>
  <c r="K31" i="24"/>
  <c r="I20" i="31"/>
  <c r="I33" i="25"/>
  <c r="I22" i="24"/>
  <c r="M20" i="31"/>
  <c r="M33" i="25"/>
  <c r="M22" i="24"/>
  <c r="K32" i="31"/>
  <c r="K32" i="24"/>
  <c r="K21" i="25"/>
  <c r="I26" i="31"/>
  <c r="I35" i="25"/>
  <c r="I26" i="24"/>
  <c r="M26" i="31"/>
  <c r="M35" i="25"/>
  <c r="M26" i="24"/>
  <c r="K18" i="31"/>
  <c r="K23" i="25"/>
  <c r="K15" i="24"/>
  <c r="I33" i="31"/>
  <c r="I33" i="24"/>
  <c r="M33" i="31"/>
  <c r="M33" i="24"/>
  <c r="K34" i="31"/>
  <c r="K29" i="25"/>
  <c r="K28" i="25"/>
  <c r="K34" i="24"/>
  <c r="I35" i="31"/>
  <c r="I35" i="24"/>
  <c r="I34" i="25"/>
  <c r="M35" i="31"/>
  <c r="M34" i="25"/>
  <c r="M35" i="24"/>
  <c r="K23" i="31"/>
  <c r="K30" i="25"/>
  <c r="K23" i="24"/>
  <c r="I36" i="31"/>
  <c r="I36" i="24"/>
  <c r="I27" i="25"/>
  <c r="M36" i="31"/>
  <c r="M27" i="25"/>
  <c r="M36" i="24"/>
  <c r="K22" i="31"/>
  <c r="K19" i="24"/>
  <c r="K17" i="25"/>
  <c r="I37" i="31"/>
  <c r="I37" i="24"/>
  <c r="I37" i="25"/>
  <c r="M37" i="31"/>
  <c r="M37" i="25"/>
  <c r="M37" i="24"/>
  <c r="K38" i="31"/>
  <c r="K38" i="25"/>
  <c r="K38" i="24"/>
  <c r="I39" i="31"/>
  <c r="I39" i="25"/>
  <c r="I39" i="24"/>
  <c r="M39" i="31"/>
  <c r="M39" i="24"/>
  <c r="M39" i="25"/>
  <c r="M18" i="3"/>
  <c r="S35" i="4"/>
  <c r="F29" i="31"/>
  <c r="F8" i="25"/>
  <c r="F29" i="24"/>
  <c r="D24" i="31"/>
  <c r="D18" i="25"/>
  <c r="D24" i="24"/>
  <c r="F19" i="31"/>
  <c r="F7" i="25"/>
  <c r="F16" i="24"/>
  <c r="D12" i="31"/>
  <c r="D12" i="25"/>
  <c r="D9" i="24"/>
  <c r="F18" i="31"/>
  <c r="F23" i="25"/>
  <c r="F15" i="24"/>
  <c r="F33" i="31"/>
  <c r="F28" i="25"/>
  <c r="F33" i="24"/>
  <c r="F38" i="31"/>
  <c r="F38" i="25"/>
  <c r="F38" i="24"/>
  <c r="F39" i="31"/>
  <c r="F39" i="25"/>
  <c r="F39" i="24"/>
  <c r="AB34" i="4"/>
  <c r="AC34" i="4" s="1"/>
  <c r="S23" i="4"/>
  <c r="D11" i="31"/>
  <c r="D19" i="25"/>
  <c r="D17" i="24"/>
  <c r="D7" i="31"/>
  <c r="D13" i="25"/>
  <c r="D7" i="24"/>
  <c r="D9" i="31"/>
  <c r="D20" i="25"/>
  <c r="D10" i="24"/>
  <c r="D15" i="31"/>
  <c r="D24" i="25"/>
  <c r="D18" i="24"/>
  <c r="D28" i="31"/>
  <c r="D26" i="25"/>
  <c r="D28" i="24"/>
  <c r="D21" i="31"/>
  <c r="D31" i="25"/>
  <c r="D21" i="24"/>
  <c r="D13" i="31"/>
  <c r="D22" i="25"/>
  <c r="D20" i="24"/>
  <c r="D27" i="31"/>
  <c r="D25" i="25"/>
  <c r="D27" i="24"/>
  <c r="D17" i="31"/>
  <c r="D11" i="25"/>
  <c r="D12" i="24"/>
  <c r="D30" i="31"/>
  <c r="D32" i="25"/>
  <c r="D30" i="24"/>
  <c r="D31" i="31"/>
  <c r="D36" i="25"/>
  <c r="D31" i="24"/>
  <c r="D20" i="31"/>
  <c r="D33" i="25"/>
  <c r="D22" i="24"/>
  <c r="D32" i="31"/>
  <c r="D21" i="25"/>
  <c r="D32" i="24"/>
  <c r="D26" i="31"/>
  <c r="D35" i="25"/>
  <c r="D26" i="24"/>
  <c r="D18" i="31"/>
  <c r="D23" i="25"/>
  <c r="D15" i="24"/>
  <c r="D33" i="31"/>
  <c r="D28" i="25"/>
  <c r="D33" i="24"/>
  <c r="D34" i="31"/>
  <c r="D29" i="25"/>
  <c r="D34" i="24"/>
  <c r="D35" i="31"/>
  <c r="D34" i="25"/>
  <c r="D35" i="24"/>
  <c r="D23" i="31"/>
  <c r="D30" i="25"/>
  <c r="D23" i="24"/>
  <c r="D36" i="31"/>
  <c r="D27" i="25"/>
  <c r="D36" i="24"/>
  <c r="D22" i="31"/>
  <c r="D17" i="25"/>
  <c r="D19" i="24"/>
  <c r="D37" i="31"/>
  <c r="D37" i="25"/>
  <c r="D37" i="24"/>
  <c r="D38" i="31"/>
  <c r="D38" i="25"/>
  <c r="D38" i="24"/>
  <c r="D39" i="31"/>
  <c r="D39" i="25"/>
  <c r="D39" i="24"/>
  <c r="J29" i="31"/>
  <c r="J8" i="25"/>
  <c r="J29" i="24"/>
  <c r="L25" i="31"/>
  <c r="L16" i="25"/>
  <c r="L25" i="24"/>
  <c r="J14" i="31"/>
  <c r="J9" i="25"/>
  <c r="J14" i="24"/>
  <c r="L24" i="31"/>
  <c r="AC24" i="31" s="1"/>
  <c r="L18" i="25"/>
  <c r="L24" i="24"/>
  <c r="J16" i="31"/>
  <c r="J15" i="25"/>
  <c r="J11" i="24"/>
  <c r="L19" i="31"/>
  <c r="AC19" i="31" s="1"/>
  <c r="L7" i="25"/>
  <c r="L16" i="24"/>
  <c r="J8" i="31"/>
  <c r="J14" i="25"/>
  <c r="J8" i="24"/>
  <c r="L12" i="31"/>
  <c r="L12" i="25"/>
  <c r="L9" i="24"/>
  <c r="J10" i="31"/>
  <c r="J10" i="25"/>
  <c r="J13" i="24"/>
  <c r="L11" i="31"/>
  <c r="AC11" i="31" s="1"/>
  <c r="L19" i="25"/>
  <c r="L17" i="24"/>
  <c r="J7" i="31"/>
  <c r="J13" i="25"/>
  <c r="J7" i="24"/>
  <c r="L9" i="31"/>
  <c r="AC9" i="31" s="1"/>
  <c r="L20" i="25"/>
  <c r="L10" i="24"/>
  <c r="J15" i="31"/>
  <c r="J24" i="25"/>
  <c r="J18" i="24"/>
  <c r="I28" i="31"/>
  <c r="I26" i="25"/>
  <c r="I28" i="24"/>
  <c r="M28" i="31"/>
  <c r="M26" i="25"/>
  <c r="M28" i="24"/>
  <c r="K21" i="31"/>
  <c r="K31" i="25"/>
  <c r="K21" i="24"/>
  <c r="I13" i="31"/>
  <c r="I22" i="25"/>
  <c r="I20" i="24"/>
  <c r="M13" i="31"/>
  <c r="M22" i="25"/>
  <c r="M20" i="24"/>
  <c r="K27" i="31"/>
  <c r="K25" i="25"/>
  <c r="K27" i="24"/>
  <c r="I17" i="31"/>
  <c r="I11" i="25"/>
  <c r="I12" i="24"/>
  <c r="M17" i="31"/>
  <c r="M11" i="25"/>
  <c r="M12" i="24"/>
  <c r="K30" i="31"/>
  <c r="K32" i="25"/>
  <c r="K30" i="24"/>
  <c r="I31" i="31"/>
  <c r="I31" i="24"/>
  <c r="I36" i="25"/>
  <c r="M31" i="31"/>
  <c r="M36" i="25"/>
  <c r="M31" i="24"/>
  <c r="K20" i="31"/>
  <c r="K33" i="25"/>
  <c r="K22" i="24"/>
  <c r="I32" i="31"/>
  <c r="I21" i="25"/>
  <c r="I32" i="24"/>
  <c r="M32" i="31"/>
  <c r="M21" i="25"/>
  <c r="M32" i="24"/>
  <c r="K26" i="31"/>
  <c r="K35" i="25"/>
  <c r="K26" i="24"/>
  <c r="I18" i="31"/>
  <c r="I23" i="25"/>
  <c r="I15" i="24"/>
  <c r="M18" i="31"/>
  <c r="M23" i="25"/>
  <c r="M15" i="24"/>
  <c r="K33" i="31"/>
  <c r="K33" i="24"/>
  <c r="I34" i="31"/>
  <c r="I29" i="25"/>
  <c r="I28" i="25"/>
  <c r="I34" i="24"/>
  <c r="M34" i="31"/>
  <c r="M28" i="25"/>
  <c r="M34" i="24"/>
  <c r="M29" i="25"/>
  <c r="K35" i="31"/>
  <c r="K34" i="25"/>
  <c r="K35" i="24"/>
  <c r="I23" i="31"/>
  <c r="I30" i="25"/>
  <c r="I23" i="24"/>
  <c r="M23" i="31"/>
  <c r="M30" i="25"/>
  <c r="M23" i="24"/>
  <c r="K36" i="31"/>
  <c r="K27" i="25"/>
  <c r="K36" i="24"/>
  <c r="I22" i="31"/>
  <c r="I17" i="25"/>
  <c r="I19" i="24"/>
  <c r="M22" i="31"/>
  <c r="M17" i="25"/>
  <c r="M19" i="24"/>
  <c r="K37" i="31"/>
  <c r="K37" i="25"/>
  <c r="K37" i="24"/>
  <c r="I38" i="31"/>
  <c r="I38" i="25"/>
  <c r="I38" i="24"/>
  <c r="M38" i="31"/>
  <c r="M38" i="25"/>
  <c r="M38" i="24"/>
  <c r="K39" i="31"/>
  <c r="K39" i="25"/>
  <c r="K39" i="24"/>
  <c r="AB22" i="4"/>
  <c r="AC22" i="4" s="1"/>
  <c r="N3" i="41"/>
  <c r="Z3" i="41"/>
  <c r="E29" i="31"/>
  <c r="E8" i="25"/>
  <c r="E29" i="24"/>
  <c r="E14" i="41"/>
  <c r="R9" i="41"/>
  <c r="F9" i="41"/>
  <c r="J19" i="41"/>
  <c r="V16" i="41"/>
  <c r="AP15" i="41"/>
  <c r="E25" i="31"/>
  <c r="E16" i="25"/>
  <c r="E25" i="24"/>
  <c r="E14" i="31"/>
  <c r="E9" i="25"/>
  <c r="E14" i="24"/>
  <c r="E24" i="31"/>
  <c r="E18" i="25"/>
  <c r="E24" i="24"/>
  <c r="E16" i="31"/>
  <c r="E15" i="25"/>
  <c r="E11" i="24"/>
  <c r="E19" i="31"/>
  <c r="E7" i="25"/>
  <c r="E16" i="24"/>
  <c r="E8" i="31"/>
  <c r="E14" i="25"/>
  <c r="E8" i="24"/>
  <c r="E12" i="31"/>
  <c r="E12" i="25"/>
  <c r="E9" i="24"/>
  <c r="E10" i="31"/>
  <c r="E10" i="25"/>
  <c r="E13" i="24"/>
  <c r="E11" i="31"/>
  <c r="E19" i="25"/>
  <c r="E17" i="24"/>
  <c r="E7" i="31"/>
  <c r="E13" i="25"/>
  <c r="E7" i="24"/>
  <c r="E9" i="31"/>
  <c r="E20" i="25"/>
  <c r="E10" i="24"/>
  <c r="E15" i="31"/>
  <c r="E24" i="25"/>
  <c r="E18" i="24"/>
  <c r="E28" i="31"/>
  <c r="E26" i="25"/>
  <c r="E28" i="24"/>
  <c r="E21" i="31"/>
  <c r="E31" i="25"/>
  <c r="E21" i="24"/>
  <c r="E13" i="31"/>
  <c r="E22" i="25"/>
  <c r="E20" i="24"/>
  <c r="E27" i="31"/>
  <c r="E25" i="25"/>
  <c r="E27" i="24"/>
  <c r="E17" i="31"/>
  <c r="E11" i="25"/>
  <c r="E12" i="24"/>
  <c r="E30" i="31"/>
  <c r="E32" i="25"/>
  <c r="E30" i="24"/>
  <c r="E31" i="31"/>
  <c r="E36" i="25"/>
  <c r="Q36" i="25" s="1"/>
  <c r="E31" i="24"/>
  <c r="E20" i="31"/>
  <c r="E33" i="25"/>
  <c r="E22" i="24"/>
  <c r="E32" i="31"/>
  <c r="E21" i="25"/>
  <c r="E32" i="24"/>
  <c r="E26" i="31"/>
  <c r="E35" i="25"/>
  <c r="E26" i="24"/>
  <c r="E18" i="31"/>
  <c r="E23" i="25"/>
  <c r="E15" i="24"/>
  <c r="E33" i="31"/>
  <c r="E33" i="24"/>
  <c r="E28" i="25"/>
  <c r="E34" i="31"/>
  <c r="E29" i="25"/>
  <c r="E34" i="24"/>
  <c r="E35" i="31"/>
  <c r="E34" i="25"/>
  <c r="E35" i="24"/>
  <c r="E23" i="31"/>
  <c r="E30" i="25"/>
  <c r="E23" i="24"/>
  <c r="E36" i="31"/>
  <c r="E36" i="24"/>
  <c r="E27" i="25"/>
  <c r="E22" i="31"/>
  <c r="E17" i="25"/>
  <c r="E19" i="24"/>
  <c r="E37" i="31"/>
  <c r="E37" i="25"/>
  <c r="E37" i="24"/>
  <c r="E38" i="31"/>
  <c r="E38" i="25"/>
  <c r="E38" i="24"/>
  <c r="E39" i="31"/>
  <c r="E39" i="25"/>
  <c r="E39" i="24"/>
  <c r="K29" i="31"/>
  <c r="K8" i="25"/>
  <c r="K29" i="24"/>
  <c r="I25" i="31"/>
  <c r="I16" i="25"/>
  <c r="I25" i="24"/>
  <c r="M25" i="31"/>
  <c r="M16" i="25"/>
  <c r="M25" i="24"/>
  <c r="K14" i="31"/>
  <c r="K14" i="24"/>
  <c r="K9" i="25"/>
  <c r="I24" i="31"/>
  <c r="I18" i="25"/>
  <c r="I24" i="24"/>
  <c r="M24" i="31"/>
  <c r="M18" i="25"/>
  <c r="M24" i="24"/>
  <c r="K16" i="31"/>
  <c r="K15" i="25"/>
  <c r="AA15" i="25" s="1"/>
  <c r="K11" i="24"/>
  <c r="I19" i="31"/>
  <c r="I7" i="25"/>
  <c r="I16" i="24"/>
  <c r="M19" i="31"/>
  <c r="M7" i="25"/>
  <c r="M16" i="24"/>
  <c r="K8" i="31"/>
  <c r="K14" i="25"/>
  <c r="AA14" i="25" s="1"/>
  <c r="K8" i="24"/>
  <c r="I12" i="31"/>
  <c r="I12" i="25"/>
  <c r="I9" i="24"/>
  <c r="M12" i="31"/>
  <c r="M12" i="25"/>
  <c r="M9" i="24"/>
  <c r="K10" i="31"/>
  <c r="K10" i="25"/>
  <c r="K13" i="24"/>
  <c r="I11" i="31"/>
  <c r="I19" i="25"/>
  <c r="I17" i="24"/>
  <c r="M11" i="31"/>
  <c r="M19" i="25"/>
  <c r="M17" i="24"/>
  <c r="K7" i="31"/>
  <c r="K13" i="25"/>
  <c r="K7" i="24"/>
  <c r="I9" i="31"/>
  <c r="I20" i="25"/>
  <c r="I10" i="24"/>
  <c r="M9" i="31"/>
  <c r="M20" i="25"/>
  <c r="M10" i="24"/>
  <c r="K15" i="31"/>
  <c r="K24" i="25"/>
  <c r="K18" i="24"/>
  <c r="J28" i="31"/>
  <c r="J26" i="25"/>
  <c r="J28" i="24"/>
  <c r="L21" i="31"/>
  <c r="L31" i="25"/>
  <c r="L21" i="24"/>
  <c r="J13" i="31"/>
  <c r="J22" i="25"/>
  <c r="J20" i="24"/>
  <c r="L27" i="31"/>
  <c r="L25" i="25"/>
  <c r="L27" i="24"/>
  <c r="J17" i="31"/>
  <c r="J11" i="25"/>
  <c r="J12" i="24"/>
  <c r="L30" i="31"/>
  <c r="AC30" i="31" s="1"/>
  <c r="L32" i="25"/>
  <c r="L30" i="24"/>
  <c r="J31" i="31"/>
  <c r="J36" i="25"/>
  <c r="J31" i="24"/>
  <c r="L20" i="31"/>
  <c r="AC20" i="31" s="1"/>
  <c r="L33" i="25"/>
  <c r="L22" i="24"/>
  <c r="J32" i="31"/>
  <c r="J21" i="25"/>
  <c r="J32" i="24"/>
  <c r="L26" i="31"/>
  <c r="AC26" i="31" s="1"/>
  <c r="L35" i="25"/>
  <c r="L26" i="24"/>
  <c r="J18" i="31"/>
  <c r="J23" i="25"/>
  <c r="J15" i="24"/>
  <c r="H33" i="31"/>
  <c r="L33" i="31"/>
  <c r="AC33" i="31" s="1"/>
  <c r="L33" i="24"/>
  <c r="J34" i="31"/>
  <c r="J29" i="25"/>
  <c r="J28" i="25"/>
  <c r="J34" i="24"/>
  <c r="L35" i="31"/>
  <c r="AC35" i="31" s="1"/>
  <c r="L34" i="25"/>
  <c r="L35" i="24"/>
  <c r="J23" i="31"/>
  <c r="J30" i="25"/>
  <c r="J23" i="24"/>
  <c r="H36" i="31"/>
  <c r="L36" i="31"/>
  <c r="L27" i="25"/>
  <c r="L36" i="24"/>
  <c r="J22" i="31"/>
  <c r="J17" i="25"/>
  <c r="J19" i="24"/>
  <c r="H37" i="31"/>
  <c r="L37" i="31"/>
  <c r="L37" i="25"/>
  <c r="L37" i="24"/>
  <c r="J38" i="31"/>
  <c r="J38" i="25"/>
  <c r="J38" i="24"/>
  <c r="H39" i="31"/>
  <c r="L39" i="31"/>
  <c r="AC39" i="31" s="1"/>
  <c r="L39" i="25"/>
  <c r="L39" i="24"/>
  <c r="AR82" i="1"/>
  <c r="D85" i="1"/>
  <c r="H85" i="1"/>
  <c r="L85" i="1"/>
  <c r="F87" i="1"/>
  <c r="J87" i="1"/>
  <c r="N87" i="1"/>
  <c r="AB23" i="4"/>
  <c r="AC23" i="4" s="1"/>
  <c r="AB27" i="4"/>
  <c r="AC27" i="4" s="1"/>
  <c r="V30" i="4"/>
  <c r="AB31" i="4"/>
  <c r="AC31" i="4" s="1"/>
  <c r="AB35" i="4"/>
  <c r="AC35" i="4" s="1"/>
  <c r="AI41" i="4"/>
  <c r="W43" i="4" s="1"/>
  <c r="W25" i="4" s="1"/>
  <c r="S45" i="4"/>
  <c r="AI45" i="4"/>
  <c r="W44" i="4" s="1"/>
  <c r="W26" i="4" s="1"/>
  <c r="AI49" i="4"/>
  <c r="W50" i="4" s="1"/>
  <c r="W32" i="4" s="1"/>
  <c r="W52" i="4"/>
  <c r="W34" i="4" s="1"/>
  <c r="C6" i="25"/>
  <c r="C6" i="24"/>
  <c r="AB32" i="4"/>
  <c r="AC32" i="4" s="1"/>
  <c r="AJ41" i="4"/>
  <c r="X43" i="4" s="1"/>
  <c r="X25" i="4" s="1"/>
  <c r="B4" i="31"/>
  <c r="B4" i="25"/>
  <c r="B4" i="24"/>
  <c r="I6" i="25"/>
  <c r="I6" i="24"/>
  <c r="AB24" i="4"/>
  <c r="AC24" i="4" s="1"/>
  <c r="AB28" i="4"/>
  <c r="AC28" i="4" s="1"/>
  <c r="C29" i="31"/>
  <c r="C8" i="25"/>
  <c r="C29" i="24"/>
  <c r="G29" i="31"/>
  <c r="G29" i="24"/>
  <c r="G8" i="25"/>
  <c r="C25" i="31"/>
  <c r="C25" i="24"/>
  <c r="C16" i="25"/>
  <c r="G25" i="31"/>
  <c r="G16" i="25"/>
  <c r="G25" i="24"/>
  <c r="C14" i="31"/>
  <c r="C9" i="25"/>
  <c r="C14" i="24"/>
  <c r="G14" i="31"/>
  <c r="G14" i="24"/>
  <c r="G9" i="25"/>
  <c r="C24" i="31"/>
  <c r="C18" i="25"/>
  <c r="C24" i="24"/>
  <c r="G24" i="31"/>
  <c r="G18" i="25"/>
  <c r="G24" i="24"/>
  <c r="C16" i="31"/>
  <c r="C11" i="24"/>
  <c r="C15" i="25"/>
  <c r="G16" i="31"/>
  <c r="G11" i="24"/>
  <c r="G15" i="25"/>
  <c r="C19" i="31"/>
  <c r="C16" i="24"/>
  <c r="C7" i="25"/>
  <c r="G19" i="31"/>
  <c r="G7" i="25"/>
  <c r="G16" i="24"/>
  <c r="C8" i="31"/>
  <c r="C14" i="25"/>
  <c r="C8" i="24"/>
  <c r="G8" i="31"/>
  <c r="G8" i="24"/>
  <c r="G14" i="25"/>
  <c r="C12" i="31"/>
  <c r="C12" i="25"/>
  <c r="O12" i="25" s="1"/>
  <c r="C9" i="24"/>
  <c r="O9" i="24" s="1"/>
  <c r="G12" i="31"/>
  <c r="G9" i="24"/>
  <c r="G12" i="25"/>
  <c r="C10" i="31"/>
  <c r="C10" i="25"/>
  <c r="C13" i="24"/>
  <c r="G10" i="31"/>
  <c r="G10" i="25"/>
  <c r="G13" i="24"/>
  <c r="C11" i="31"/>
  <c r="C19" i="25"/>
  <c r="C17" i="24"/>
  <c r="G11" i="31"/>
  <c r="G17" i="24"/>
  <c r="S17" i="24" s="1"/>
  <c r="G19" i="25"/>
  <c r="C7" i="31"/>
  <c r="C13" i="25"/>
  <c r="C7" i="24"/>
  <c r="G7" i="31"/>
  <c r="G7" i="24"/>
  <c r="G13" i="25"/>
  <c r="C9" i="31"/>
  <c r="C10" i="24"/>
  <c r="C20" i="25"/>
  <c r="G9" i="31"/>
  <c r="G10" i="24"/>
  <c r="G20" i="25"/>
  <c r="C15" i="31"/>
  <c r="C24" i="25"/>
  <c r="C18" i="24"/>
  <c r="G15" i="31"/>
  <c r="G24" i="25"/>
  <c r="G18" i="24"/>
  <c r="C28" i="31"/>
  <c r="O28" i="31" s="1"/>
  <c r="C26" i="25"/>
  <c r="C28" i="24"/>
  <c r="G28" i="31"/>
  <c r="G26" i="25"/>
  <c r="S26" i="25" s="1"/>
  <c r="G28" i="24"/>
  <c r="C21" i="31"/>
  <c r="C31" i="25"/>
  <c r="C21" i="24"/>
  <c r="G21" i="31"/>
  <c r="G31" i="25"/>
  <c r="G21" i="24"/>
  <c r="C13" i="31"/>
  <c r="C22" i="25"/>
  <c r="O22" i="25" s="1"/>
  <c r="C20" i="24"/>
  <c r="G13" i="31"/>
  <c r="S13" i="31" s="1"/>
  <c r="G22" i="25"/>
  <c r="G20" i="24"/>
  <c r="S20" i="24" s="1"/>
  <c r="C27" i="31"/>
  <c r="C25" i="25"/>
  <c r="O25" i="25" s="1"/>
  <c r="C27" i="24"/>
  <c r="G27" i="31"/>
  <c r="G25" i="25"/>
  <c r="G27" i="24"/>
  <c r="S27" i="24" s="1"/>
  <c r="C17" i="31"/>
  <c r="C11" i="25"/>
  <c r="C12" i="24"/>
  <c r="O12" i="24" s="1"/>
  <c r="G17" i="31"/>
  <c r="G11" i="25"/>
  <c r="G12" i="24"/>
  <c r="C30" i="31"/>
  <c r="O30" i="31" s="1"/>
  <c r="C32" i="25"/>
  <c r="C30" i="24"/>
  <c r="O30" i="24" s="1"/>
  <c r="G30" i="31"/>
  <c r="S30" i="31" s="1"/>
  <c r="G32" i="25"/>
  <c r="S32" i="25" s="1"/>
  <c r="G30" i="24"/>
  <c r="S30" i="24" s="1"/>
  <c r="C31" i="31"/>
  <c r="C36" i="25"/>
  <c r="C31" i="24"/>
  <c r="O31" i="24" s="1"/>
  <c r="G31" i="31"/>
  <c r="G36" i="25"/>
  <c r="G31" i="24"/>
  <c r="S31" i="24" s="1"/>
  <c r="C20" i="31"/>
  <c r="C33" i="25"/>
  <c r="O33" i="25" s="1"/>
  <c r="C22" i="24"/>
  <c r="G20" i="31"/>
  <c r="S20" i="31" s="1"/>
  <c r="G33" i="25"/>
  <c r="G22" i="24"/>
  <c r="S22" i="24" s="1"/>
  <c r="C32" i="31"/>
  <c r="O32" i="31" s="1"/>
  <c r="C21" i="25"/>
  <c r="C32" i="24"/>
  <c r="G32" i="31"/>
  <c r="G21" i="25"/>
  <c r="S21" i="25" s="1"/>
  <c r="G32" i="24"/>
  <c r="C26" i="31"/>
  <c r="C35" i="25"/>
  <c r="C26" i="24"/>
  <c r="G26" i="31"/>
  <c r="G35" i="25"/>
  <c r="G26" i="24"/>
  <c r="C18" i="31"/>
  <c r="C23" i="25"/>
  <c r="O23" i="25" s="1"/>
  <c r="C15" i="24"/>
  <c r="G18" i="31"/>
  <c r="S18" i="31" s="1"/>
  <c r="G23" i="25"/>
  <c r="G15" i="24"/>
  <c r="S15" i="24" s="1"/>
  <c r="C33" i="31"/>
  <c r="C28" i="25"/>
  <c r="C33" i="24"/>
  <c r="G33" i="31"/>
  <c r="G28" i="25"/>
  <c r="G33" i="24"/>
  <c r="C34" i="31"/>
  <c r="C29" i="25"/>
  <c r="O29" i="25" s="1"/>
  <c r="C34" i="24"/>
  <c r="O34" i="24" s="1"/>
  <c r="G34" i="31"/>
  <c r="G29" i="25"/>
  <c r="S29" i="25" s="1"/>
  <c r="G34" i="24"/>
  <c r="C35" i="31"/>
  <c r="C34" i="25"/>
  <c r="O34" i="25" s="1"/>
  <c r="C35" i="24"/>
  <c r="G35" i="31"/>
  <c r="S35" i="31" s="1"/>
  <c r="G34" i="25"/>
  <c r="G35" i="24"/>
  <c r="C23" i="31"/>
  <c r="C30" i="25"/>
  <c r="C23" i="24"/>
  <c r="G23" i="31"/>
  <c r="G30" i="25"/>
  <c r="G23" i="24"/>
  <c r="C36" i="31"/>
  <c r="C27" i="25"/>
  <c r="O27" i="25" s="1"/>
  <c r="C36" i="24"/>
  <c r="O36" i="24" s="1"/>
  <c r="G36" i="31"/>
  <c r="S36" i="31" s="1"/>
  <c r="G27" i="25"/>
  <c r="S27" i="25" s="1"/>
  <c r="G36" i="24"/>
  <c r="C22" i="31"/>
  <c r="C17" i="25"/>
  <c r="C19" i="24"/>
  <c r="G22" i="31"/>
  <c r="S22" i="31" s="1"/>
  <c r="G17" i="25"/>
  <c r="G19" i="24"/>
  <c r="S19" i="24" s="1"/>
  <c r="C37" i="31"/>
  <c r="O37" i="31" s="1"/>
  <c r="C37" i="25"/>
  <c r="C37" i="24"/>
  <c r="G37" i="31"/>
  <c r="S37" i="31" s="1"/>
  <c r="G37" i="25"/>
  <c r="G37" i="24"/>
  <c r="S37" i="24" s="1"/>
  <c r="C38" i="31"/>
  <c r="C38" i="25"/>
  <c r="C38" i="24"/>
  <c r="G38" i="31"/>
  <c r="G38" i="25"/>
  <c r="G38" i="24"/>
  <c r="C39" i="31"/>
  <c r="C39" i="25"/>
  <c r="C39" i="24"/>
  <c r="G39" i="31"/>
  <c r="G39" i="25"/>
  <c r="G39" i="24"/>
  <c r="S39" i="24" s="1"/>
  <c r="I29" i="31"/>
  <c r="I8" i="25"/>
  <c r="V8" i="25" s="1"/>
  <c r="I29" i="24"/>
  <c r="M29" i="31"/>
  <c r="M8" i="25"/>
  <c r="M29" i="24"/>
  <c r="K25" i="31"/>
  <c r="K16" i="25"/>
  <c r="K25" i="24"/>
  <c r="I14" i="31"/>
  <c r="I9" i="25"/>
  <c r="V9" i="25" s="1"/>
  <c r="I14" i="24"/>
  <c r="M14" i="31"/>
  <c r="M9" i="25"/>
  <c r="M14" i="24"/>
  <c r="K24" i="31"/>
  <c r="K18" i="25"/>
  <c r="K24" i="24"/>
  <c r="I16" i="31"/>
  <c r="I15" i="25"/>
  <c r="I11" i="24"/>
  <c r="M16" i="31"/>
  <c r="M15" i="25"/>
  <c r="M11" i="24"/>
  <c r="K19" i="31"/>
  <c r="K7" i="25"/>
  <c r="K16" i="24"/>
  <c r="I8" i="31"/>
  <c r="I14" i="25"/>
  <c r="I8" i="24"/>
  <c r="M8" i="31"/>
  <c r="M14" i="25"/>
  <c r="M8" i="24"/>
  <c r="K12" i="31"/>
  <c r="K12" i="25"/>
  <c r="K9" i="24"/>
  <c r="I10" i="31"/>
  <c r="I10" i="25"/>
  <c r="V10" i="25" s="1"/>
  <c r="I13" i="24"/>
  <c r="M10" i="31"/>
  <c r="M10" i="25"/>
  <c r="M13" i="24"/>
  <c r="K11" i="31"/>
  <c r="K19" i="25"/>
  <c r="K17" i="24"/>
  <c r="I7" i="31"/>
  <c r="I13" i="25"/>
  <c r="V13" i="25" s="1"/>
  <c r="I7" i="24"/>
  <c r="M7" i="31"/>
  <c r="M13" i="25"/>
  <c r="M7" i="24"/>
  <c r="K9" i="31"/>
  <c r="K10" i="24"/>
  <c r="K20" i="25"/>
  <c r="AA20" i="25" s="1"/>
  <c r="I15" i="31"/>
  <c r="I24" i="25"/>
  <c r="I18" i="24"/>
  <c r="M15" i="31"/>
  <c r="M24" i="25"/>
  <c r="M18" i="24"/>
  <c r="L28" i="31"/>
  <c r="AC28" i="31" s="1"/>
  <c r="L26" i="25"/>
  <c r="L28" i="24"/>
  <c r="J21" i="31"/>
  <c r="J31" i="25"/>
  <c r="J21" i="24"/>
  <c r="L13" i="31"/>
  <c r="AC13" i="31" s="1"/>
  <c r="L22" i="25"/>
  <c r="L20" i="24"/>
  <c r="J27" i="31"/>
  <c r="J25" i="25"/>
  <c r="J27" i="24"/>
  <c r="L17" i="31"/>
  <c r="AC17" i="31" s="1"/>
  <c r="L11" i="25"/>
  <c r="L12" i="24"/>
  <c r="J30" i="31"/>
  <c r="J32" i="25"/>
  <c r="J30" i="24"/>
  <c r="L31" i="31"/>
  <c r="AC31" i="31" s="1"/>
  <c r="L36" i="25"/>
  <c r="L31" i="24"/>
  <c r="J20" i="31"/>
  <c r="J33" i="25"/>
  <c r="J22" i="24"/>
  <c r="L32" i="31"/>
  <c r="AC32" i="31" s="1"/>
  <c r="L21" i="25"/>
  <c r="L32" i="24"/>
  <c r="J26" i="31"/>
  <c r="J35" i="25"/>
  <c r="J26" i="24"/>
  <c r="L18" i="31"/>
  <c r="AC18" i="31" s="1"/>
  <c r="L23" i="25"/>
  <c r="L15" i="24"/>
  <c r="J33" i="31"/>
  <c r="J33" i="24"/>
  <c r="L34" i="31"/>
  <c r="AC34" i="31" s="1"/>
  <c r="L29" i="25"/>
  <c r="L28" i="25"/>
  <c r="L34" i="24"/>
  <c r="J35" i="31"/>
  <c r="J34" i="25"/>
  <c r="J35" i="24"/>
  <c r="L23" i="31"/>
  <c r="L30" i="25"/>
  <c r="L23" i="24"/>
  <c r="J36" i="31"/>
  <c r="J27" i="25"/>
  <c r="J36" i="24"/>
  <c r="H22" i="31"/>
  <c r="L22" i="31"/>
  <c r="L17" i="25"/>
  <c r="L19" i="24"/>
  <c r="J37" i="31"/>
  <c r="J37" i="25"/>
  <c r="J37" i="24"/>
  <c r="H38" i="31"/>
  <c r="L38" i="31"/>
  <c r="L38" i="25"/>
  <c r="L38" i="24"/>
  <c r="J39" i="31"/>
  <c r="J39" i="25"/>
  <c r="J39" i="24"/>
  <c r="AD82" i="1"/>
  <c r="AB25" i="4"/>
  <c r="AC25" i="4" s="1"/>
  <c r="AB29" i="4"/>
  <c r="AC29" i="4" s="1"/>
  <c r="AB33" i="4"/>
  <c r="AC33" i="4" s="1"/>
  <c r="AI43" i="4"/>
  <c r="W45" i="4" s="1"/>
  <c r="W27" i="4" s="1"/>
  <c r="AJ46" i="4"/>
  <c r="X47" i="4" s="1"/>
  <c r="X29" i="4" s="1"/>
  <c r="V29" i="4" s="1"/>
  <c r="AI47" i="4"/>
  <c r="W46" i="4" s="1"/>
  <c r="W28" i="4" s="1"/>
  <c r="S51" i="4"/>
  <c r="AI51" i="4"/>
  <c r="W49" i="4" s="1"/>
  <c r="W31" i="4" s="1"/>
  <c r="O6" i="25"/>
  <c r="O6" i="24"/>
  <c r="AB26" i="4"/>
  <c r="AC26" i="4" s="1"/>
  <c r="AB30" i="4"/>
  <c r="AC30" i="4" s="1"/>
  <c r="AJ43" i="4"/>
  <c r="X45" i="4" s="1"/>
  <c r="X27" i="4" s="1"/>
  <c r="X70" i="25"/>
  <c r="Z70" i="25"/>
  <c r="Y70" i="25"/>
  <c r="X74" i="25"/>
  <c r="Z74" i="25"/>
  <c r="Y74" i="25"/>
  <c r="X78" i="25"/>
  <c r="Z78" i="25"/>
  <c r="Y78" i="25"/>
  <c r="H7" i="24"/>
  <c r="X7" i="24"/>
  <c r="H11" i="24"/>
  <c r="X11" i="24"/>
  <c r="H19" i="24"/>
  <c r="X19" i="24"/>
  <c r="X15" i="24"/>
  <c r="X27" i="24"/>
  <c r="H35" i="24"/>
  <c r="X35" i="24"/>
  <c r="H10" i="24"/>
  <c r="X12" i="24"/>
  <c r="H14" i="24"/>
  <c r="X16" i="24"/>
  <c r="H18" i="24"/>
  <c r="H22" i="24"/>
  <c r="H26" i="24"/>
  <c r="H30" i="24"/>
  <c r="X31" i="24"/>
  <c r="X39" i="24"/>
  <c r="X32" i="24"/>
  <c r="H34" i="24"/>
  <c r="X36" i="24"/>
  <c r="H38" i="24"/>
  <c r="X69" i="25"/>
  <c r="Z69" i="25"/>
  <c r="Y69" i="25"/>
  <c r="X73" i="25"/>
  <c r="Z73" i="25"/>
  <c r="Y73" i="25"/>
  <c r="X77" i="25"/>
  <c r="Z77" i="25"/>
  <c r="Y77" i="25"/>
  <c r="H7" i="25"/>
  <c r="H8" i="25"/>
  <c r="H9" i="25"/>
  <c r="H10" i="25"/>
  <c r="H11" i="25"/>
  <c r="X71" i="25"/>
  <c r="Z71" i="25"/>
  <c r="Y71" i="25"/>
  <c r="X75" i="25"/>
  <c r="Z75" i="25"/>
  <c r="Y75" i="25"/>
  <c r="X68" i="25"/>
  <c r="Z68" i="25"/>
  <c r="Y68" i="25"/>
  <c r="X72" i="25"/>
  <c r="Z72" i="25"/>
  <c r="Y72" i="25"/>
  <c r="X76" i="25"/>
  <c r="Z76" i="25"/>
  <c r="Y76" i="25"/>
  <c r="Y79" i="25"/>
  <c r="Z79" i="25"/>
  <c r="AO4" i="41"/>
  <c r="AH3" i="41"/>
  <c r="V3" i="41"/>
  <c r="P17" i="47" l="1"/>
  <c r="P46" i="47" s="1"/>
  <c r="D46" i="47"/>
  <c r="G46" i="53"/>
  <c r="S9" i="53"/>
  <c r="S46" i="53" s="1"/>
  <c r="S9" i="51"/>
  <c r="S46" i="51" s="1"/>
  <c r="G46" i="51"/>
  <c r="O16" i="45"/>
  <c r="O46" i="45" s="1"/>
  <c r="C46" i="45"/>
  <c r="O9" i="52"/>
  <c r="O46" i="52" s="1"/>
  <c r="C46" i="52"/>
  <c r="F46" i="53"/>
  <c r="R9" i="53"/>
  <c r="R46" i="53" s="1"/>
  <c r="R9" i="51"/>
  <c r="R46" i="51" s="1"/>
  <c r="F46" i="51"/>
  <c r="E46" i="46"/>
  <c r="Q15" i="46"/>
  <c r="P15" i="46"/>
  <c r="P46" i="46" s="1"/>
  <c r="D46" i="46"/>
  <c r="S17" i="47"/>
  <c r="S46" i="47" s="1"/>
  <c r="G46" i="47"/>
  <c r="S9" i="52"/>
  <c r="G46" i="52"/>
  <c r="AI9" i="52"/>
  <c r="AJ9" i="52" s="1"/>
  <c r="AB9" i="52"/>
  <c r="O17" i="47"/>
  <c r="O46" i="47" s="1"/>
  <c r="C46" i="47"/>
  <c r="AE7" i="45"/>
  <c r="R16" i="45"/>
  <c r="R46" i="45" s="1"/>
  <c r="F46" i="45"/>
  <c r="R9" i="52"/>
  <c r="R46" i="52" s="1"/>
  <c r="F46" i="52"/>
  <c r="Q9" i="53"/>
  <c r="E46" i="53"/>
  <c r="E46" i="51"/>
  <c r="Q9" i="51"/>
  <c r="M46" i="52"/>
  <c r="AF9" i="52"/>
  <c r="AG9" i="52" s="1"/>
  <c r="AC9" i="52"/>
  <c r="P9" i="53"/>
  <c r="P46" i="53" s="1"/>
  <c r="D46" i="53"/>
  <c r="P9" i="51"/>
  <c r="P46" i="51" s="1"/>
  <c r="D46" i="51"/>
  <c r="S16" i="45"/>
  <c r="S46" i="45" s="1"/>
  <c r="G46" i="45"/>
  <c r="O15" i="46"/>
  <c r="O46" i="46" s="1"/>
  <c r="C46" i="46"/>
  <c r="F46" i="47"/>
  <c r="R17" i="47"/>
  <c r="R46" i="47" s="1"/>
  <c r="E46" i="45"/>
  <c r="Q16" i="45"/>
  <c r="E46" i="52"/>
  <c r="Q9" i="52"/>
  <c r="I46" i="51"/>
  <c r="AF9" i="51"/>
  <c r="P16" i="45"/>
  <c r="P46" i="45" s="1"/>
  <c r="D46" i="45"/>
  <c r="P9" i="52"/>
  <c r="P46" i="52" s="1"/>
  <c r="D46" i="52"/>
  <c r="S15" i="46"/>
  <c r="S46" i="46" s="1"/>
  <c r="G46" i="46"/>
  <c r="C46" i="53"/>
  <c r="O9" i="53"/>
  <c r="O46" i="53" s="1"/>
  <c r="O9" i="51"/>
  <c r="C46" i="51"/>
  <c r="AE9" i="51"/>
  <c r="R15" i="46"/>
  <c r="R46" i="46" s="1"/>
  <c r="F46" i="46"/>
  <c r="E46" i="47"/>
  <c r="Q17" i="47"/>
  <c r="AA7" i="45"/>
  <c r="AC22" i="31"/>
  <c r="M55" i="3"/>
  <c r="O9" i="31"/>
  <c r="O39" i="31"/>
  <c r="S35" i="25"/>
  <c r="O26" i="31"/>
  <c r="P24" i="24"/>
  <c r="O21" i="25"/>
  <c r="O36" i="25"/>
  <c r="O26" i="25"/>
  <c r="Q30" i="25"/>
  <c r="Q37" i="25"/>
  <c r="AF8" i="52"/>
  <c r="AG8" i="52" s="1"/>
  <c r="AC8" i="52"/>
  <c r="O23" i="24"/>
  <c r="S34" i="25"/>
  <c r="O32" i="24"/>
  <c r="S25" i="25"/>
  <c r="O28" i="24"/>
  <c r="AC21" i="31"/>
  <c r="DE4" i="1"/>
  <c r="Q33" i="25"/>
  <c r="AI8" i="52"/>
  <c r="AJ8" i="52" s="1"/>
  <c r="AB8" i="52"/>
  <c r="O39" i="25"/>
  <c r="O37" i="25"/>
  <c r="S26" i="24"/>
  <c r="O35" i="25"/>
  <c r="S21" i="24"/>
  <c r="O31" i="25"/>
  <c r="AA10" i="25"/>
  <c r="O38" i="24"/>
  <c r="AC23" i="31"/>
  <c r="O21" i="24"/>
  <c r="S33" i="24"/>
  <c r="S36" i="24"/>
  <c r="S32" i="24"/>
  <c r="S28" i="24"/>
  <c r="P12" i="25"/>
  <c r="V14" i="25"/>
  <c r="S39" i="25"/>
  <c r="S35" i="24"/>
  <c r="O33" i="24"/>
  <c r="S36" i="25"/>
  <c r="O31" i="31"/>
  <c r="S31" i="25"/>
  <c r="O21" i="31"/>
  <c r="O39" i="24"/>
  <c r="O20" i="31"/>
  <c r="O35" i="24"/>
  <c r="AA8" i="25"/>
  <c r="Q11" i="25"/>
  <c r="AC36" i="31"/>
  <c r="AC12" i="31"/>
  <c r="S12" i="31"/>
  <c r="Q34" i="25"/>
  <c r="AQ15" i="41"/>
  <c r="AO15" i="41"/>
  <c r="AC27" i="31"/>
  <c r="S9" i="31"/>
  <c r="AC38" i="31"/>
  <c r="S27" i="31"/>
  <c r="S23" i="24"/>
  <c r="V12" i="25"/>
  <c r="Z12" i="25" s="1"/>
  <c r="P12" i="31"/>
  <c r="O37" i="24"/>
  <c r="AC37" i="31"/>
  <c r="AC8" i="31"/>
  <c r="O16" i="24"/>
  <c r="O27" i="24"/>
  <c r="O12" i="31"/>
  <c r="S30" i="25"/>
  <c r="O17" i="25"/>
  <c r="O30" i="25"/>
  <c r="O23" i="31"/>
  <c r="AC29" i="31"/>
  <c r="O36" i="31"/>
  <c r="AC25" i="31"/>
  <c r="M34" i="3"/>
  <c r="O19" i="24"/>
  <c r="O15" i="24"/>
  <c r="O26" i="24"/>
  <c r="S12" i="24"/>
  <c r="O11" i="25"/>
  <c r="O20" i="24"/>
  <c r="S18" i="25"/>
  <c r="O24" i="31"/>
  <c r="AA13" i="25"/>
  <c r="AA12" i="25"/>
  <c r="S38" i="24"/>
  <c r="O38" i="25"/>
  <c r="S34" i="24"/>
  <c r="O28" i="25"/>
  <c r="O32" i="25"/>
  <c r="V20" i="25"/>
  <c r="X20" i="25" s="1"/>
  <c r="V18" i="25"/>
  <c r="Y18" i="25" s="1"/>
  <c r="AA18" i="25"/>
  <c r="S23" i="31"/>
  <c r="S32" i="31"/>
  <c r="S28" i="31"/>
  <c r="Q35" i="25"/>
  <c r="P20" i="25"/>
  <c r="S9" i="24"/>
  <c r="S16" i="25"/>
  <c r="O25" i="31"/>
  <c r="V24" i="25"/>
  <c r="X24" i="25" s="1"/>
  <c r="AA19" i="25"/>
  <c r="V15" i="25"/>
  <c r="Z15" i="25" s="1"/>
  <c r="AA16" i="25"/>
  <c r="S39" i="31"/>
  <c r="S38" i="31"/>
  <c r="S34" i="31"/>
  <c r="S33" i="31"/>
  <c r="S26" i="31"/>
  <c r="S31" i="31"/>
  <c r="S17" i="31"/>
  <c r="S21" i="31"/>
  <c r="AA24" i="25"/>
  <c r="AA9" i="25"/>
  <c r="Q28" i="25"/>
  <c r="O22" i="24"/>
  <c r="O20" i="25"/>
  <c r="O17" i="24"/>
  <c r="O19" i="31"/>
  <c r="Q39" i="25"/>
  <c r="Q32" i="25"/>
  <c r="P9" i="24"/>
  <c r="R29" i="24"/>
  <c r="S38" i="25"/>
  <c r="O38" i="31"/>
  <c r="S37" i="25"/>
  <c r="S17" i="25"/>
  <c r="O22" i="31"/>
  <c r="O35" i="31"/>
  <c r="O34" i="31"/>
  <c r="S28" i="25"/>
  <c r="O33" i="31"/>
  <c r="S23" i="25"/>
  <c r="O18" i="31"/>
  <c r="S33" i="25"/>
  <c r="S11" i="25"/>
  <c r="O17" i="31"/>
  <c r="O27" i="31"/>
  <c r="S22" i="25"/>
  <c r="O13" i="31"/>
  <c r="S24" i="24"/>
  <c r="V19" i="25"/>
  <c r="Y19" i="25" s="1"/>
  <c r="V16" i="25"/>
  <c r="X16" i="25" s="1"/>
  <c r="Q38" i="25"/>
  <c r="Q17" i="25"/>
  <c r="Q29" i="25"/>
  <c r="Q23" i="25"/>
  <c r="Q21" i="25"/>
  <c r="Q22" i="25"/>
  <c r="Q26" i="25"/>
  <c r="O18" i="25"/>
  <c r="O25" i="24"/>
  <c r="S11" i="31"/>
  <c r="O8" i="24"/>
  <c r="S16" i="24"/>
  <c r="S25" i="24"/>
  <c r="P10" i="24"/>
  <c r="S20" i="25"/>
  <c r="O19" i="25"/>
  <c r="S19" i="31"/>
  <c r="O16" i="25"/>
  <c r="P11" i="31"/>
  <c r="L54" i="3"/>
  <c r="L34" i="3"/>
  <c r="S10" i="24"/>
  <c r="O11" i="31"/>
  <c r="S10" i="25"/>
  <c r="O24" i="24"/>
  <c r="Q27" i="25"/>
  <c r="P13" i="25"/>
  <c r="P17" i="24"/>
  <c r="R8" i="25"/>
  <c r="Q13" i="25"/>
  <c r="I40" i="31"/>
  <c r="O10" i="24"/>
  <c r="O13" i="25"/>
  <c r="S19" i="25"/>
  <c r="S12" i="25"/>
  <c r="S24" i="31"/>
  <c r="S25" i="31"/>
  <c r="R13" i="24"/>
  <c r="P16" i="24"/>
  <c r="S33" i="4"/>
  <c r="S24" i="4"/>
  <c r="H40" i="24"/>
  <c r="S31" i="4"/>
  <c r="V31" i="4"/>
  <c r="S27" i="4"/>
  <c r="V27" i="4"/>
  <c r="M40" i="24"/>
  <c r="Z13" i="25"/>
  <c r="X13" i="25"/>
  <c r="Y13" i="25"/>
  <c r="Z10" i="25"/>
  <c r="X10" i="25"/>
  <c r="Y10" i="25"/>
  <c r="AA12" i="31"/>
  <c r="W12" i="31"/>
  <c r="Y12" i="31" s="1"/>
  <c r="Z16" i="24"/>
  <c r="V16" i="24"/>
  <c r="Z24" i="24"/>
  <c r="V24" i="24"/>
  <c r="Z9" i="25"/>
  <c r="X9" i="25"/>
  <c r="Y9" i="25"/>
  <c r="AA25" i="31"/>
  <c r="W25" i="31"/>
  <c r="Y25" i="31" s="1"/>
  <c r="S15" i="31"/>
  <c r="G40" i="31"/>
  <c r="S7" i="31"/>
  <c r="S13" i="24"/>
  <c r="O10" i="25"/>
  <c r="S8" i="24"/>
  <c r="O14" i="25"/>
  <c r="G40" i="25"/>
  <c r="S7" i="25"/>
  <c r="S16" i="31"/>
  <c r="O16" i="31"/>
  <c r="S14" i="24"/>
  <c r="O14" i="31"/>
  <c r="S29" i="24"/>
  <c r="O29" i="31"/>
  <c r="S34" i="4"/>
  <c r="V34" i="4"/>
  <c r="AA15" i="31"/>
  <c r="W15" i="31"/>
  <c r="Y15" i="31" s="1"/>
  <c r="AA10" i="31"/>
  <c r="W10" i="31"/>
  <c r="Y10" i="31" s="1"/>
  <c r="Z11" i="24"/>
  <c r="V11" i="24"/>
  <c r="AA29" i="31"/>
  <c r="W29" i="31"/>
  <c r="Y29" i="31" s="1"/>
  <c r="Q39" i="24"/>
  <c r="Y39" i="24"/>
  <c r="W39" i="24"/>
  <c r="W36" i="24"/>
  <c r="Q36" i="24"/>
  <c r="Y36" i="24"/>
  <c r="Q35" i="24"/>
  <c r="Y35" i="24"/>
  <c r="W35" i="24"/>
  <c r="Q15" i="24"/>
  <c r="Y15" i="24"/>
  <c r="W15" i="24"/>
  <c r="Z26" i="31"/>
  <c r="V26" i="31"/>
  <c r="X26" i="31" s="1"/>
  <c r="Q26" i="31"/>
  <c r="W32" i="24"/>
  <c r="Q32" i="24"/>
  <c r="Y32" i="24"/>
  <c r="Q25" i="25"/>
  <c r="Q31" i="25"/>
  <c r="Z28" i="31"/>
  <c r="V28" i="31"/>
  <c r="X28" i="31" s="1"/>
  <c r="Q28" i="31"/>
  <c r="Y18" i="24"/>
  <c r="Q18" i="24"/>
  <c r="W18" i="24"/>
  <c r="Z9" i="31"/>
  <c r="V9" i="31"/>
  <c r="X9" i="31" s="1"/>
  <c r="Q9" i="31"/>
  <c r="E40" i="24"/>
  <c r="Q7" i="24"/>
  <c r="Y7" i="24"/>
  <c r="W7" i="24"/>
  <c r="Z11" i="31"/>
  <c r="V11" i="31"/>
  <c r="X11" i="31" s="1"/>
  <c r="Q11" i="31"/>
  <c r="W13" i="24"/>
  <c r="Y13" i="24"/>
  <c r="Q13" i="24"/>
  <c r="Z8" i="31"/>
  <c r="V8" i="31"/>
  <c r="X8" i="31" s="1"/>
  <c r="Q8" i="31"/>
  <c r="W16" i="24"/>
  <c r="Q16" i="24"/>
  <c r="Y16" i="24"/>
  <c r="Z24" i="31"/>
  <c r="V24" i="31"/>
  <c r="X24" i="31" s="1"/>
  <c r="Q24" i="31"/>
  <c r="Q9" i="25"/>
  <c r="W25" i="24"/>
  <c r="Y25" i="24"/>
  <c r="Q25" i="24"/>
  <c r="V38" i="25"/>
  <c r="AA37" i="31"/>
  <c r="W37" i="31"/>
  <c r="Y37" i="31" s="1"/>
  <c r="AA27" i="25"/>
  <c r="Z33" i="24"/>
  <c r="V33" i="24"/>
  <c r="Z26" i="24"/>
  <c r="V26" i="24"/>
  <c r="AA20" i="31"/>
  <c r="W20" i="31"/>
  <c r="Y20" i="31" s="1"/>
  <c r="V36" i="25"/>
  <c r="AA32" i="25"/>
  <c r="Z27" i="24"/>
  <c r="V27" i="24"/>
  <c r="J40" i="31"/>
  <c r="P39" i="25"/>
  <c r="P37" i="25"/>
  <c r="P27" i="25"/>
  <c r="P34" i="24"/>
  <c r="P33" i="31"/>
  <c r="P35" i="25"/>
  <c r="P31" i="24"/>
  <c r="P30" i="31"/>
  <c r="P12" i="24"/>
  <c r="P27" i="31"/>
  <c r="P31" i="25"/>
  <c r="P28" i="31"/>
  <c r="P18" i="24"/>
  <c r="P9" i="31"/>
  <c r="P7" i="24"/>
  <c r="D40" i="24"/>
  <c r="P19" i="25"/>
  <c r="R39" i="24"/>
  <c r="R38" i="25"/>
  <c r="R33" i="31"/>
  <c r="AB33" i="31"/>
  <c r="R19" i="31"/>
  <c r="AB19" i="31"/>
  <c r="P24" i="31"/>
  <c r="R29" i="31"/>
  <c r="AB29" i="31"/>
  <c r="AA38" i="25"/>
  <c r="Z19" i="24"/>
  <c r="V19" i="24"/>
  <c r="AA30" i="25"/>
  <c r="AA28" i="25"/>
  <c r="AA18" i="31"/>
  <c r="W18" i="31"/>
  <c r="Y18" i="31" s="1"/>
  <c r="AA32" i="31"/>
  <c r="W32" i="31"/>
  <c r="Y32" i="31" s="1"/>
  <c r="AA31" i="31"/>
  <c r="W31" i="31"/>
  <c r="Y31" i="31" s="1"/>
  <c r="V32" i="25"/>
  <c r="AA17" i="31"/>
  <c r="W17" i="31"/>
  <c r="Y17" i="31" s="1"/>
  <c r="AA13" i="31"/>
  <c r="W13" i="31"/>
  <c r="Y13" i="31" s="1"/>
  <c r="AA28" i="31"/>
  <c r="W28" i="31"/>
  <c r="Y28" i="31" s="1"/>
  <c r="L40" i="24"/>
  <c r="R35" i="31"/>
  <c r="AB35" i="31"/>
  <c r="R32" i="25"/>
  <c r="T32" i="25" s="1"/>
  <c r="R17" i="31"/>
  <c r="AB17" i="31"/>
  <c r="AB11" i="31"/>
  <c r="R11" i="31"/>
  <c r="P8" i="31"/>
  <c r="R11" i="24"/>
  <c r="S29" i="4"/>
  <c r="R36" i="24"/>
  <c r="R30" i="25"/>
  <c r="T30" i="25" s="1"/>
  <c r="AB20" i="31"/>
  <c r="R20" i="31"/>
  <c r="F40" i="24"/>
  <c r="R7" i="24"/>
  <c r="R9" i="24"/>
  <c r="P19" i="31"/>
  <c r="R24" i="24"/>
  <c r="P25" i="24"/>
  <c r="N55" i="3"/>
  <c r="R37" i="31"/>
  <c r="AB37" i="31"/>
  <c r="R35" i="25"/>
  <c r="AB32" i="31"/>
  <c r="R32" i="31"/>
  <c r="R28" i="24"/>
  <c r="R24" i="25"/>
  <c r="P10" i="31"/>
  <c r="R8" i="24"/>
  <c r="R9" i="25"/>
  <c r="P29" i="24"/>
  <c r="R25" i="25"/>
  <c r="P14" i="24"/>
  <c r="AA11" i="31"/>
  <c r="W11" i="31"/>
  <c r="Y11" i="31" s="1"/>
  <c r="Z14" i="25"/>
  <c r="X14" i="25"/>
  <c r="Y14" i="25"/>
  <c r="AA7" i="25"/>
  <c r="K40" i="25"/>
  <c r="Z8" i="25"/>
  <c r="X8" i="25"/>
  <c r="Y8" i="25"/>
  <c r="O18" i="24"/>
  <c r="C40" i="24"/>
  <c r="O7" i="24"/>
  <c r="O10" i="31"/>
  <c r="O8" i="31"/>
  <c r="S14" i="31"/>
  <c r="S29" i="31"/>
  <c r="V25" i="4"/>
  <c r="S25" i="4"/>
  <c r="K40" i="31"/>
  <c r="AA7" i="31"/>
  <c r="W7" i="31"/>
  <c r="Y7" i="31" s="1"/>
  <c r="X12" i="25"/>
  <c r="Y12" i="25"/>
  <c r="AA8" i="31"/>
  <c r="W8" i="31"/>
  <c r="Y8" i="31" s="1"/>
  <c r="Z38" i="31"/>
  <c r="V38" i="31"/>
  <c r="X38" i="31" s="1"/>
  <c r="Q38" i="31"/>
  <c r="Z37" i="31"/>
  <c r="V37" i="31"/>
  <c r="X37" i="31" s="1"/>
  <c r="Q37" i="31"/>
  <c r="Q19" i="24"/>
  <c r="Y19" i="24"/>
  <c r="W19" i="24"/>
  <c r="Z36" i="31"/>
  <c r="V36" i="31"/>
  <c r="X36" i="31" s="1"/>
  <c r="Q36" i="31"/>
  <c r="Q23" i="24"/>
  <c r="Y23" i="24"/>
  <c r="W23" i="24"/>
  <c r="Z34" i="31"/>
  <c r="V34" i="31"/>
  <c r="X34" i="31" s="1"/>
  <c r="Q34" i="31"/>
  <c r="Y26" i="24"/>
  <c r="Q26" i="24"/>
  <c r="W26" i="24"/>
  <c r="Z20" i="31"/>
  <c r="V20" i="31"/>
  <c r="X20" i="31" s="1"/>
  <c r="Q20" i="31"/>
  <c r="Q31" i="24"/>
  <c r="Y31" i="24"/>
  <c r="W31" i="24"/>
  <c r="Z30" i="31"/>
  <c r="V30" i="31"/>
  <c r="X30" i="31" s="1"/>
  <c r="Q30" i="31"/>
  <c r="W12" i="24"/>
  <c r="Q12" i="24"/>
  <c r="Y12" i="24"/>
  <c r="Z27" i="31"/>
  <c r="V27" i="31"/>
  <c r="X27" i="31" s="1"/>
  <c r="Q27" i="31"/>
  <c r="W20" i="24"/>
  <c r="Q20" i="24"/>
  <c r="Y20" i="24"/>
  <c r="Z21" i="31"/>
  <c r="V21" i="31"/>
  <c r="X21" i="31" s="1"/>
  <c r="Q21" i="31"/>
  <c r="Q24" i="25"/>
  <c r="Y10" i="24"/>
  <c r="Q10" i="24"/>
  <c r="W10" i="24"/>
  <c r="Q10" i="25"/>
  <c r="W9" i="24"/>
  <c r="Y9" i="24"/>
  <c r="Q9" i="24"/>
  <c r="E40" i="25"/>
  <c r="Q7" i="25"/>
  <c r="Q11" i="24"/>
  <c r="Y11" i="24"/>
  <c r="W11" i="24"/>
  <c r="Z14" i="31"/>
  <c r="V14" i="31"/>
  <c r="X14" i="31" s="1"/>
  <c r="Q14" i="31"/>
  <c r="Q16" i="25"/>
  <c r="W29" i="24"/>
  <c r="Y29" i="24"/>
  <c r="Q29" i="24"/>
  <c r="Z39" i="24"/>
  <c r="V39" i="24"/>
  <c r="V17" i="25"/>
  <c r="AA36" i="31"/>
  <c r="W36" i="31"/>
  <c r="Y36" i="31" s="1"/>
  <c r="Z35" i="24"/>
  <c r="V35" i="24"/>
  <c r="V28" i="25"/>
  <c r="AA33" i="31"/>
  <c r="W33" i="31"/>
  <c r="Y33" i="31" s="1"/>
  <c r="AA35" i="25"/>
  <c r="AA30" i="31"/>
  <c r="W30" i="31"/>
  <c r="Y30" i="31" s="1"/>
  <c r="AA25" i="25"/>
  <c r="V21" i="24"/>
  <c r="Z21" i="24"/>
  <c r="L40" i="25"/>
  <c r="P39" i="31"/>
  <c r="P38" i="24"/>
  <c r="P37" i="31"/>
  <c r="P19" i="24"/>
  <c r="P36" i="31"/>
  <c r="P23" i="24"/>
  <c r="P35" i="24"/>
  <c r="P29" i="25"/>
  <c r="P15" i="24"/>
  <c r="P26" i="31"/>
  <c r="P32" i="24"/>
  <c r="P22" i="24"/>
  <c r="P36" i="25"/>
  <c r="P11" i="25"/>
  <c r="P20" i="24"/>
  <c r="P21" i="31"/>
  <c r="P24" i="25"/>
  <c r="R39" i="25"/>
  <c r="T39" i="25" s="1"/>
  <c r="AB38" i="31"/>
  <c r="R38" i="31"/>
  <c r="R15" i="24"/>
  <c r="AA38" i="31"/>
  <c r="W38" i="31"/>
  <c r="Y38" i="31" s="1"/>
  <c r="AA22" i="31"/>
  <c r="W22" i="31"/>
  <c r="Y22" i="31" s="1"/>
  <c r="AA23" i="31"/>
  <c r="W23" i="31"/>
  <c r="Y23" i="31" s="1"/>
  <c r="AA29" i="25"/>
  <c r="Z12" i="24"/>
  <c r="V12" i="24"/>
  <c r="Z28" i="24"/>
  <c r="V28" i="24"/>
  <c r="J40" i="25"/>
  <c r="R34" i="24"/>
  <c r="AB30" i="31"/>
  <c r="R30" i="31"/>
  <c r="R15" i="25"/>
  <c r="R27" i="25"/>
  <c r="T27" i="25" s="1"/>
  <c r="R23" i="24"/>
  <c r="R23" i="31"/>
  <c r="AB23" i="31"/>
  <c r="R31" i="24"/>
  <c r="R10" i="24"/>
  <c r="R13" i="25"/>
  <c r="R12" i="25"/>
  <c r="R18" i="25"/>
  <c r="P16" i="25"/>
  <c r="R19" i="24"/>
  <c r="AB26" i="31"/>
  <c r="R26" i="31"/>
  <c r="R21" i="24"/>
  <c r="R26" i="25"/>
  <c r="T26" i="25" s="1"/>
  <c r="R15" i="31"/>
  <c r="AB15" i="31"/>
  <c r="R14" i="25"/>
  <c r="P11" i="24"/>
  <c r="AB14" i="31"/>
  <c r="R14" i="31"/>
  <c r="P8" i="25"/>
  <c r="R27" i="31"/>
  <c r="AB27" i="31"/>
  <c r="R20" i="24"/>
  <c r="R25" i="24"/>
  <c r="P9" i="25"/>
  <c r="S28" i="4"/>
  <c r="V28" i="4"/>
  <c r="Z10" i="24"/>
  <c r="V10" i="24"/>
  <c r="M40" i="31"/>
  <c r="Z9" i="24"/>
  <c r="V9" i="24"/>
  <c r="AA19" i="31"/>
  <c r="W19" i="31"/>
  <c r="Y19" i="31" s="1"/>
  <c r="V25" i="24"/>
  <c r="Z25" i="24"/>
  <c r="S18" i="24"/>
  <c r="O24" i="25"/>
  <c r="S13" i="25"/>
  <c r="S10" i="31"/>
  <c r="S8" i="31"/>
  <c r="S15" i="25"/>
  <c r="O15" i="25"/>
  <c r="O14" i="24"/>
  <c r="O29" i="24"/>
  <c r="S32" i="4"/>
  <c r="V32" i="4"/>
  <c r="Z18" i="24"/>
  <c r="V18" i="24"/>
  <c r="V13" i="24"/>
  <c r="Z13" i="24"/>
  <c r="Z8" i="24"/>
  <c r="V8" i="24"/>
  <c r="I40" i="25"/>
  <c r="V7" i="25"/>
  <c r="AA16" i="31"/>
  <c r="W16" i="31"/>
  <c r="Y16" i="31" s="1"/>
  <c r="Z14" i="24"/>
  <c r="V14" i="24"/>
  <c r="Z29" i="24"/>
  <c r="V29" i="24"/>
  <c r="Z39" i="31"/>
  <c r="V39" i="31"/>
  <c r="X39" i="31" s="1"/>
  <c r="Q39" i="31"/>
  <c r="Z35" i="31"/>
  <c r="V35" i="31"/>
  <c r="X35" i="31" s="1"/>
  <c r="Q35" i="31"/>
  <c r="W33" i="24"/>
  <c r="Y33" i="24"/>
  <c r="Q33" i="24"/>
  <c r="Z18" i="31"/>
  <c r="V18" i="31"/>
  <c r="X18" i="31" s="1"/>
  <c r="Q18" i="31"/>
  <c r="Z32" i="31"/>
  <c r="V32" i="31"/>
  <c r="X32" i="31" s="1"/>
  <c r="Q32" i="31"/>
  <c r="W28" i="24"/>
  <c r="Q28" i="24"/>
  <c r="Y28" i="24"/>
  <c r="Z15" i="31"/>
  <c r="V15" i="31"/>
  <c r="X15" i="31" s="1"/>
  <c r="Q15" i="31"/>
  <c r="E40" i="31"/>
  <c r="Z7" i="31"/>
  <c r="V7" i="31"/>
  <c r="X7" i="31" s="1"/>
  <c r="Q7" i="31"/>
  <c r="W17" i="24"/>
  <c r="Y17" i="24"/>
  <c r="Q17" i="24"/>
  <c r="Z10" i="31"/>
  <c r="V10" i="31"/>
  <c r="X10" i="31" s="1"/>
  <c r="Q10" i="31"/>
  <c r="Q12" i="25"/>
  <c r="W8" i="24"/>
  <c r="Q8" i="24"/>
  <c r="Y8" i="24"/>
  <c r="Z19" i="31"/>
  <c r="V19" i="31"/>
  <c r="X19" i="31" s="1"/>
  <c r="Q19" i="31"/>
  <c r="T19" i="31" s="1"/>
  <c r="Q15" i="25"/>
  <c r="W24" i="24"/>
  <c r="Q24" i="24"/>
  <c r="Y24" i="24"/>
  <c r="Y14" i="24"/>
  <c r="Q14" i="24"/>
  <c r="W14" i="24"/>
  <c r="Z25" i="31"/>
  <c r="V25" i="31"/>
  <c r="X25" i="31" s="1"/>
  <c r="Q25" i="31"/>
  <c r="Q8" i="25"/>
  <c r="T8" i="25" s="1"/>
  <c r="V37" i="24"/>
  <c r="Z37" i="24"/>
  <c r="V30" i="25"/>
  <c r="AA34" i="25"/>
  <c r="V29" i="25"/>
  <c r="V23" i="25"/>
  <c r="AA26" i="31"/>
  <c r="W26" i="31"/>
  <c r="Y26" i="31" s="1"/>
  <c r="Z22" i="24"/>
  <c r="V22" i="24"/>
  <c r="V11" i="25"/>
  <c r="AA27" i="31"/>
  <c r="W27" i="31"/>
  <c r="Y27" i="31" s="1"/>
  <c r="AA31" i="25"/>
  <c r="V26" i="25"/>
  <c r="J40" i="24"/>
  <c r="P38" i="25"/>
  <c r="P17" i="25"/>
  <c r="P30" i="25"/>
  <c r="P34" i="25"/>
  <c r="P34" i="31"/>
  <c r="P33" i="24"/>
  <c r="P23" i="25"/>
  <c r="P21" i="25"/>
  <c r="P33" i="25"/>
  <c r="P31" i="31"/>
  <c r="P30" i="24"/>
  <c r="P17" i="31"/>
  <c r="P27" i="24"/>
  <c r="P22" i="25"/>
  <c r="P28" i="24"/>
  <c r="P15" i="31"/>
  <c r="D40" i="31"/>
  <c r="P7" i="31"/>
  <c r="R39" i="31"/>
  <c r="AB39" i="31"/>
  <c r="R33" i="24"/>
  <c r="R23" i="25"/>
  <c r="R16" i="24"/>
  <c r="V37" i="25"/>
  <c r="AA17" i="25"/>
  <c r="V27" i="25"/>
  <c r="V34" i="25"/>
  <c r="AA34" i="31"/>
  <c r="W34" i="31"/>
  <c r="Y34" i="31" s="1"/>
  <c r="Z15" i="24"/>
  <c r="V15" i="24"/>
  <c r="V35" i="25"/>
  <c r="AA21" i="25"/>
  <c r="V33" i="25"/>
  <c r="Z31" i="24"/>
  <c r="V31" i="24"/>
  <c r="V25" i="25"/>
  <c r="Z20" i="24"/>
  <c r="V20" i="24"/>
  <c r="V31" i="25"/>
  <c r="L40" i="31"/>
  <c r="AC7" i="31"/>
  <c r="R35" i="24"/>
  <c r="R29" i="25"/>
  <c r="T29" i="25" s="1"/>
  <c r="R12" i="24"/>
  <c r="R17" i="24"/>
  <c r="R10" i="25"/>
  <c r="P8" i="24"/>
  <c r="AB16" i="31"/>
  <c r="R16" i="31"/>
  <c r="AB36" i="31"/>
  <c r="R36" i="31"/>
  <c r="R22" i="24"/>
  <c r="R36" i="25"/>
  <c r="T36" i="25" s="1"/>
  <c r="R20" i="25"/>
  <c r="F40" i="31"/>
  <c r="AB7" i="31"/>
  <c r="R7" i="31"/>
  <c r="AB12" i="31"/>
  <c r="R12" i="31"/>
  <c r="AB24" i="31"/>
  <c r="R24" i="31"/>
  <c r="P25" i="31"/>
  <c r="R37" i="24"/>
  <c r="R17" i="25"/>
  <c r="T17" i="25" s="1"/>
  <c r="R32" i="24"/>
  <c r="R31" i="25"/>
  <c r="AB28" i="31"/>
  <c r="R28" i="31"/>
  <c r="P13" i="24"/>
  <c r="AB8" i="31"/>
  <c r="R8" i="31"/>
  <c r="P15" i="25"/>
  <c r="P29" i="31"/>
  <c r="R22" i="25"/>
  <c r="R16" i="25"/>
  <c r="P14" i="31"/>
  <c r="H40" i="25"/>
  <c r="Z24" i="25"/>
  <c r="AA9" i="31"/>
  <c r="W9" i="31"/>
  <c r="Y9" i="31" s="1"/>
  <c r="I40" i="24"/>
  <c r="Z17" i="24"/>
  <c r="V17" i="24"/>
  <c r="X15" i="25"/>
  <c r="AA24" i="31"/>
  <c r="W24" i="31"/>
  <c r="Y24" i="31" s="1"/>
  <c r="S24" i="25"/>
  <c r="O15" i="31"/>
  <c r="G40" i="24"/>
  <c r="S7" i="24"/>
  <c r="C40" i="31"/>
  <c r="O7" i="31"/>
  <c r="O13" i="24"/>
  <c r="S14" i="25"/>
  <c r="C40" i="25"/>
  <c r="O7" i="25"/>
  <c r="S11" i="24"/>
  <c r="O11" i="24"/>
  <c r="S9" i="25"/>
  <c r="O9" i="25"/>
  <c r="S8" i="25"/>
  <c r="O8" i="25"/>
  <c r="S26" i="4"/>
  <c r="V26" i="4"/>
  <c r="K40" i="24"/>
  <c r="Z7" i="24"/>
  <c r="V7" i="24"/>
  <c r="M40" i="25"/>
  <c r="AA14" i="31"/>
  <c r="W14" i="31"/>
  <c r="Y14" i="31" s="1"/>
  <c r="Y38" i="24"/>
  <c r="Q38" i="24"/>
  <c r="W38" i="24"/>
  <c r="W37" i="24"/>
  <c r="Y37" i="24"/>
  <c r="Q37" i="24"/>
  <c r="Z22" i="31"/>
  <c r="V22" i="31"/>
  <c r="X22" i="31" s="1"/>
  <c r="Q22" i="31"/>
  <c r="Z23" i="31"/>
  <c r="V23" i="31"/>
  <c r="X23" i="31" s="1"/>
  <c r="Q23" i="31"/>
  <c r="Y34" i="24"/>
  <c r="Q34" i="24"/>
  <c r="W34" i="24"/>
  <c r="Z33" i="31"/>
  <c r="V33" i="31"/>
  <c r="X33" i="31" s="1"/>
  <c r="Q33" i="31"/>
  <c r="Y22" i="24"/>
  <c r="Q22" i="24"/>
  <c r="W22" i="24"/>
  <c r="Z31" i="31"/>
  <c r="V31" i="31"/>
  <c r="X31" i="31" s="1"/>
  <c r="Q31" i="31"/>
  <c r="Y30" i="24"/>
  <c r="Q30" i="24"/>
  <c r="W30" i="24"/>
  <c r="Z17" i="31"/>
  <c r="V17" i="31"/>
  <c r="X17" i="31" s="1"/>
  <c r="Q17" i="31"/>
  <c r="Q27" i="24"/>
  <c r="Y27" i="24"/>
  <c r="W27" i="24"/>
  <c r="Z13" i="31"/>
  <c r="V13" i="31"/>
  <c r="X13" i="31" s="1"/>
  <c r="Q13" i="31"/>
  <c r="W21" i="24"/>
  <c r="Y21" i="24"/>
  <c r="Q21" i="24"/>
  <c r="Q20" i="25"/>
  <c r="Q19" i="25"/>
  <c r="Z12" i="31"/>
  <c r="V12" i="31"/>
  <c r="X12" i="31" s="1"/>
  <c r="Q12" i="31"/>
  <c r="Q14" i="25"/>
  <c r="Z16" i="31"/>
  <c r="V16" i="31"/>
  <c r="X16" i="31" s="1"/>
  <c r="Q16" i="31"/>
  <c r="Q18" i="25"/>
  <c r="Z29" i="31"/>
  <c r="V29" i="31"/>
  <c r="X29" i="31" s="1"/>
  <c r="Q29" i="31"/>
  <c r="T29" i="31" s="1"/>
  <c r="AA39" i="31"/>
  <c r="W39" i="31"/>
  <c r="Y39" i="31" s="1"/>
  <c r="AA37" i="25"/>
  <c r="Z36" i="24"/>
  <c r="V36" i="24"/>
  <c r="AA35" i="31"/>
  <c r="W35" i="31"/>
  <c r="Y35" i="31" s="1"/>
  <c r="V21" i="25"/>
  <c r="AA33" i="25"/>
  <c r="Z30" i="24"/>
  <c r="V30" i="24"/>
  <c r="V22" i="25"/>
  <c r="AA21" i="31"/>
  <c r="W21" i="31"/>
  <c r="Y21" i="31" s="1"/>
  <c r="P39" i="24"/>
  <c r="P38" i="31"/>
  <c r="P37" i="24"/>
  <c r="P22" i="31"/>
  <c r="P36" i="24"/>
  <c r="P23" i="31"/>
  <c r="P35" i="31"/>
  <c r="P28" i="25"/>
  <c r="P18" i="31"/>
  <c r="P26" i="24"/>
  <c r="P32" i="31"/>
  <c r="P20" i="31"/>
  <c r="P32" i="25"/>
  <c r="P25" i="25"/>
  <c r="P13" i="31"/>
  <c r="P21" i="24"/>
  <c r="P26" i="25"/>
  <c r="R38" i="24"/>
  <c r="R28" i="25"/>
  <c r="AB18" i="31"/>
  <c r="R18" i="31"/>
  <c r="F40" i="25"/>
  <c r="R7" i="25"/>
  <c r="P18" i="25"/>
  <c r="V39" i="25"/>
  <c r="Z38" i="24"/>
  <c r="V38" i="24"/>
  <c r="Z23" i="24"/>
  <c r="V23" i="24"/>
  <c r="Z34" i="24"/>
  <c r="V34" i="24"/>
  <c r="AA23" i="25"/>
  <c r="Z32" i="24"/>
  <c r="V32" i="24"/>
  <c r="AA36" i="25"/>
  <c r="AA11" i="25"/>
  <c r="AA22" i="25"/>
  <c r="AA26" i="25"/>
  <c r="R34" i="25"/>
  <c r="T34" i="25" s="1"/>
  <c r="AB34" i="31"/>
  <c r="R34" i="31"/>
  <c r="R30" i="24"/>
  <c r="R11" i="25"/>
  <c r="T11" i="25" s="1"/>
  <c r="R19" i="25"/>
  <c r="AB10" i="31"/>
  <c r="R10" i="31"/>
  <c r="P14" i="25"/>
  <c r="R33" i="25"/>
  <c r="T33" i="25" s="1"/>
  <c r="R31" i="31"/>
  <c r="AB31" i="31"/>
  <c r="AB9" i="31"/>
  <c r="R9" i="31"/>
  <c r="D40" i="25"/>
  <c r="P7" i="25"/>
  <c r="R37" i="25"/>
  <c r="T37" i="25" s="1"/>
  <c r="AB22" i="31"/>
  <c r="R22" i="31"/>
  <c r="R26" i="24"/>
  <c r="R21" i="25"/>
  <c r="T21" i="25" s="1"/>
  <c r="R21" i="31"/>
  <c r="AB21" i="31"/>
  <c r="R18" i="24"/>
  <c r="P10" i="25"/>
  <c r="P16" i="31"/>
  <c r="R14" i="24"/>
  <c r="R27" i="24"/>
  <c r="AB13" i="31"/>
  <c r="R13" i="31"/>
  <c r="R25" i="31"/>
  <c r="AB25" i="31"/>
  <c r="E54" i="3"/>
  <c r="U9" i="52" l="1"/>
  <c r="Q46" i="52"/>
  <c r="U46" i="52" s="1"/>
  <c r="Q46" i="53"/>
  <c r="U46" i="53" s="1"/>
  <c r="U9" i="53"/>
  <c r="U15" i="46"/>
  <c r="Q46" i="46"/>
  <c r="U46" i="46" s="1"/>
  <c r="O46" i="51"/>
  <c r="Z9" i="51"/>
  <c r="AG9" i="51"/>
  <c r="AC9" i="51" s="1"/>
  <c r="U9" i="51"/>
  <c r="AD9" i="51" s="1"/>
  <c r="Q46" i="51"/>
  <c r="U46" i="51" s="1"/>
  <c r="AB9" i="51"/>
  <c r="U16" i="45"/>
  <c r="Q46" i="45"/>
  <c r="U46" i="45" s="1"/>
  <c r="U17" i="47"/>
  <c r="Q46" i="47"/>
  <c r="U46" i="47" s="1"/>
  <c r="S46" i="52"/>
  <c r="Y9" i="52"/>
  <c r="AA9" i="52"/>
  <c r="L55" i="3"/>
  <c r="T24" i="24"/>
  <c r="T28" i="24"/>
  <c r="T17" i="31"/>
  <c r="T34" i="24"/>
  <c r="T22" i="25"/>
  <c r="Z20" i="25"/>
  <c r="T35" i="31"/>
  <c r="Y15" i="25"/>
  <c r="T13" i="25"/>
  <c r="Y8" i="52"/>
  <c r="AA8" i="52"/>
  <c r="T21" i="24"/>
  <c r="T23" i="25"/>
  <c r="T28" i="25"/>
  <c r="T8" i="24"/>
  <c r="T29" i="24"/>
  <c r="Y20" i="25"/>
  <c r="T20" i="25"/>
  <c r="Y16" i="25"/>
  <c r="T12" i="31"/>
  <c r="T35" i="25"/>
  <c r="P40" i="25"/>
  <c r="P40" i="31"/>
  <c r="O40" i="31"/>
  <c r="R40" i="25"/>
  <c r="S40" i="24"/>
  <c r="X18" i="25"/>
  <c r="O40" i="25"/>
  <c r="T33" i="31"/>
  <c r="Z18" i="25"/>
  <c r="Y24" i="25"/>
  <c r="Q40" i="31"/>
  <c r="X19" i="25"/>
  <c r="T18" i="25"/>
  <c r="T14" i="25"/>
  <c r="T11" i="24"/>
  <c r="T15" i="31"/>
  <c r="Z16" i="25"/>
  <c r="T32" i="31"/>
  <c r="T15" i="25"/>
  <c r="T38" i="25"/>
  <c r="Z19" i="25"/>
  <c r="Q40" i="25"/>
  <c r="T24" i="25"/>
  <c r="T23" i="31"/>
  <c r="T22" i="24"/>
  <c r="T20" i="31"/>
  <c r="T37" i="24"/>
  <c r="T13" i="24"/>
  <c r="T16" i="31"/>
  <c r="T12" i="25"/>
  <c r="T9" i="24"/>
  <c r="R40" i="24"/>
  <c r="T31" i="31"/>
  <c r="T10" i="24"/>
  <c r="T37" i="31"/>
  <c r="T13" i="31"/>
  <c r="R40" i="31"/>
  <c r="X31" i="25"/>
  <c r="Z31" i="25"/>
  <c r="Y31" i="25"/>
  <c r="X23" i="25"/>
  <c r="Z23" i="25"/>
  <c r="Y23" i="25"/>
  <c r="X30" i="25"/>
  <c r="Z30" i="25"/>
  <c r="Y30" i="25"/>
  <c r="T17" i="24"/>
  <c r="T7" i="31"/>
  <c r="T18" i="31"/>
  <c r="Z17" i="25"/>
  <c r="X17" i="25"/>
  <c r="Y17" i="25"/>
  <c r="T21" i="31"/>
  <c r="T30" i="31"/>
  <c r="T31" i="24"/>
  <c r="T26" i="24"/>
  <c r="T36" i="31"/>
  <c r="O40" i="24"/>
  <c r="T9" i="25"/>
  <c r="T8" i="31"/>
  <c r="T9" i="31"/>
  <c r="T31" i="25"/>
  <c r="T39" i="24"/>
  <c r="T22" i="31"/>
  <c r="X35" i="25"/>
  <c r="Z35" i="25"/>
  <c r="Y35" i="25"/>
  <c r="X27" i="25"/>
  <c r="Z27" i="25"/>
  <c r="Y27" i="25"/>
  <c r="X26" i="25"/>
  <c r="Z26" i="25"/>
  <c r="Y26" i="25"/>
  <c r="X29" i="25"/>
  <c r="Z29" i="25"/>
  <c r="Y29" i="25"/>
  <c r="T39" i="31"/>
  <c r="T14" i="31"/>
  <c r="T27" i="31"/>
  <c r="T12" i="24"/>
  <c r="T34" i="31"/>
  <c r="P40" i="24"/>
  <c r="X36" i="25"/>
  <c r="Z36" i="25"/>
  <c r="Y36" i="25"/>
  <c r="T16" i="24"/>
  <c r="T7" i="24"/>
  <c r="T28" i="31"/>
  <c r="T25" i="25"/>
  <c r="T15" i="24"/>
  <c r="T35" i="24"/>
  <c r="T36" i="24"/>
  <c r="Z21" i="25"/>
  <c r="X21" i="25"/>
  <c r="Y21" i="25"/>
  <c r="T30" i="24"/>
  <c r="T38" i="24"/>
  <c r="Z11" i="25"/>
  <c r="X11" i="25"/>
  <c r="Y11" i="25"/>
  <c r="T25" i="31"/>
  <c r="T14" i="24"/>
  <c r="T7" i="25"/>
  <c r="T20" i="24"/>
  <c r="T23" i="24"/>
  <c r="X32" i="25"/>
  <c r="Z32" i="25"/>
  <c r="Y32" i="25"/>
  <c r="T24" i="31"/>
  <c r="T11" i="31"/>
  <c r="Q40" i="24"/>
  <c r="T18" i="24"/>
  <c r="T26" i="31"/>
  <c r="S40" i="25"/>
  <c r="Z22" i="25"/>
  <c r="X22" i="25"/>
  <c r="Y22" i="25"/>
  <c r="T19" i="25"/>
  <c r="T27" i="24"/>
  <c r="X25" i="25"/>
  <c r="Z25" i="25"/>
  <c r="Y25" i="25"/>
  <c r="X33" i="25"/>
  <c r="Z33" i="25"/>
  <c r="Y33" i="25"/>
  <c r="X34" i="25"/>
  <c r="Z34" i="25"/>
  <c r="Y34" i="25"/>
  <c r="X37" i="25"/>
  <c r="Z37" i="25"/>
  <c r="Y37" i="25"/>
  <c r="T10" i="31"/>
  <c r="T33" i="24"/>
  <c r="Z7" i="25"/>
  <c r="X7" i="25"/>
  <c r="Y7" i="25"/>
  <c r="X28" i="25"/>
  <c r="Z28" i="25"/>
  <c r="Y28" i="25"/>
  <c r="T16" i="25"/>
  <c r="T10" i="25"/>
  <c r="T19" i="24"/>
  <c r="T38" i="31"/>
  <c r="T25" i="24"/>
  <c r="T32" i="24"/>
  <c r="S40" i="31"/>
  <c r="T40" i="24" l="1"/>
  <c r="T40" i="25"/>
  <c r="T40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0" authorId="0" shapeId="0" xr:uid="{00000000-0006-0000-0200-000001000000}">
      <text>
        <r>
          <rPr>
            <b/>
            <sz val="8"/>
            <color rgb="FF000000"/>
            <rFont val="Tahoma"/>
            <family val="2"/>
            <charset val="238"/>
          </rPr>
          <t xml:space="preserve">Kostelecký Zdeněk:
</t>
        </r>
        <r>
          <rPr>
            <sz val="8"/>
            <color rgb="FF000000"/>
            <rFont val="Tahoma"/>
            <family val="2"/>
            <charset val="238"/>
          </rPr>
          <t>Body - rozdíl jara proti podzimu</t>
        </r>
      </text>
    </comment>
  </commentList>
</comments>
</file>

<file path=xl/sharedStrings.xml><?xml version="1.0" encoding="utf-8"?>
<sst xmlns="http://schemas.openxmlformats.org/spreadsheetml/2006/main" count="8047" uniqueCount="1980">
  <si>
    <t>A</t>
  </si>
  <si>
    <t>2018/2019</t>
  </si>
  <si>
    <t>Základní sestava</t>
  </si>
  <si>
    <t>Střídání</t>
  </si>
  <si>
    <t>Branky</t>
  </si>
  <si>
    <t>Nahrávky</t>
  </si>
  <si>
    <t>Tresty</t>
  </si>
  <si>
    <t>z toho:</t>
  </si>
  <si>
    <t>Podzim 18</t>
  </si>
  <si>
    <t>Jaro 19</t>
  </si>
  <si>
    <t>Celkem</t>
  </si>
  <si>
    <t>Podzim 2018</t>
  </si>
  <si>
    <t>TRENER: HAVLÍK Roman</t>
  </si>
  <si>
    <t>ČK</t>
  </si>
  <si>
    <t>hra</t>
  </si>
  <si>
    <t>stř.</t>
  </si>
  <si>
    <t>BV</t>
  </si>
  <si>
    <t>N</t>
  </si>
  <si>
    <t>Body</t>
  </si>
  <si>
    <t>K</t>
  </si>
  <si>
    <t>ck</t>
  </si>
  <si>
    <t>Jméno/kolo</t>
  </si>
  <si>
    <t>Suma</t>
  </si>
  <si>
    <t>z trestů</t>
  </si>
  <si>
    <t>Jméno</t>
  </si>
  <si>
    <t>zs</t>
  </si>
  <si>
    <t>OČP</t>
  </si>
  <si>
    <t>OČJ</t>
  </si>
  <si>
    <t>OČ</t>
  </si>
  <si>
    <t>Bastl Pavel</t>
  </si>
  <si>
    <t>Bastl Vojta</t>
  </si>
  <si>
    <t>Černý Jiří</t>
  </si>
  <si>
    <t>Dolák Jan</t>
  </si>
  <si>
    <t>Habr Jiří</t>
  </si>
  <si>
    <t>Habr Stanislav</t>
  </si>
  <si>
    <t>Habr Vojta</t>
  </si>
  <si>
    <t>Havlík Martin</t>
  </si>
  <si>
    <t>Havlík Roman</t>
  </si>
  <si>
    <t>Chvátal Jan</t>
  </si>
  <si>
    <t>Chvátal Patrik</t>
  </si>
  <si>
    <t>Chvátal Tomáš</t>
  </si>
  <si>
    <t>Kelbler Martin</t>
  </si>
  <si>
    <t>Kapinus Radek</t>
  </si>
  <si>
    <t>Kelbler David</t>
  </si>
  <si>
    <t>Kelbler Marek</t>
  </si>
  <si>
    <t>Kelbler Petr</t>
  </si>
  <si>
    <t>Koupil Petr</t>
  </si>
  <si>
    <t>Krejčí Miroslav</t>
  </si>
  <si>
    <t>Nedoma Václav</t>
  </si>
  <si>
    <t>Nehyba Filip</t>
  </si>
  <si>
    <t>Novák Bohumír</t>
  </si>
  <si>
    <t>Novák Vojta</t>
  </si>
  <si>
    <t>Plachý Karel</t>
  </si>
  <si>
    <t>Pokorný Václav</t>
  </si>
  <si>
    <t>Pospíchal Tomáš</t>
  </si>
  <si>
    <t>Šmahel Michal</t>
  </si>
  <si>
    <t>Šťastný Martin</t>
  </si>
  <si>
    <t>Švarc Petr</t>
  </si>
  <si>
    <t>Tříletý Radim</t>
  </si>
  <si>
    <t>Urbánek Pavel</t>
  </si>
  <si>
    <t>Zejda Tomáš</t>
  </si>
  <si>
    <t>Zejda Vojtěch</t>
  </si>
  <si>
    <t>Minh Cong Nquyen</t>
  </si>
  <si>
    <t>Jaro 2019</t>
  </si>
  <si>
    <t>kontrol</t>
  </si>
  <si>
    <t>Realizační tým "A" …..2017/2018</t>
  </si>
  <si>
    <r>
      <rPr>
        <b/>
        <sz val="8"/>
        <rFont val="Arial CE"/>
        <charset val="238"/>
      </rPr>
      <t>Bastl Jose</t>
    </r>
    <r>
      <rPr>
        <sz val="8"/>
        <rFont val="Arial CE"/>
        <family val="2"/>
        <charset val="238"/>
      </rPr>
      <t>f - manažer,vedoucí družstva</t>
    </r>
  </si>
  <si>
    <r>
      <rPr>
        <b/>
        <sz val="8"/>
        <rFont val="Arial CE"/>
        <charset val="238"/>
      </rPr>
      <t>Havlík Roman</t>
    </r>
    <r>
      <rPr>
        <sz val="8"/>
        <rFont val="Arial CE"/>
        <family val="2"/>
        <charset val="238"/>
      </rPr>
      <t xml:space="preserve"> - trenér družstva</t>
    </r>
  </si>
  <si>
    <r>
      <rPr>
        <b/>
        <sz val="8"/>
        <rFont val="Arial CE"/>
        <charset val="238"/>
      </rPr>
      <t>Kostelecký Zdeněk</t>
    </r>
    <r>
      <rPr>
        <sz val="8"/>
        <rFont val="Arial CE"/>
        <family val="2"/>
        <charset val="238"/>
      </rPr>
      <t xml:space="preserve"> - statistika,hlášení,masér,</t>
    </r>
    <r>
      <rPr>
        <i/>
        <sz val="8"/>
        <rFont val="Arial CE"/>
        <charset val="238"/>
      </rPr>
      <t>vedoucí družstva</t>
    </r>
  </si>
  <si>
    <r>
      <rPr>
        <b/>
        <sz val="8"/>
        <rFont val="Arial CE"/>
        <charset val="238"/>
      </rPr>
      <t>Fehérpataky Milan</t>
    </r>
    <r>
      <rPr>
        <sz val="8"/>
        <rFont val="Arial CE"/>
        <family val="2"/>
        <charset val="238"/>
      </rPr>
      <t xml:space="preserve"> - správce hřiště,zdravotník,časomíra ……..</t>
    </r>
  </si>
  <si>
    <t>domácí utkání:</t>
  </si>
  <si>
    <r>
      <rPr>
        <b/>
        <sz val="8"/>
        <rFont val="Arial CE"/>
        <charset val="238"/>
      </rPr>
      <t>Koutný Jan st</t>
    </r>
    <r>
      <rPr>
        <sz val="8"/>
        <rFont val="Arial CE"/>
        <family val="2"/>
        <charset val="238"/>
      </rPr>
      <t xml:space="preserve">. - uvátací hlášení </t>
    </r>
  </si>
  <si>
    <r>
      <rPr>
        <b/>
        <sz val="8"/>
        <rFont val="Arial CE"/>
        <charset val="238"/>
      </rPr>
      <t>Habr Stanislav st</t>
    </r>
    <r>
      <rPr>
        <sz val="8"/>
        <rFont val="Arial CE"/>
        <family val="2"/>
        <charset val="238"/>
      </rPr>
      <t>. - hlavní pořadatel</t>
    </r>
  </si>
  <si>
    <r>
      <rPr>
        <b/>
        <sz val="8"/>
        <rFont val="Arial CE"/>
        <charset val="238"/>
      </rPr>
      <t>Kelbler Miloš</t>
    </r>
    <r>
      <rPr>
        <sz val="8"/>
        <rFont val="Arial CE"/>
        <charset val="238"/>
      </rPr>
      <t xml:space="preserve"> - hlavní pořadatel</t>
    </r>
  </si>
  <si>
    <r>
      <rPr>
        <b/>
        <sz val="8"/>
        <rFont val="Arial CE"/>
        <charset val="238"/>
      </rPr>
      <t>Koutný Jan ml</t>
    </r>
    <r>
      <rPr>
        <sz val="8"/>
        <rFont val="Arial CE"/>
        <charset val="238"/>
      </rPr>
      <t>. - předseda oddílu, psaní zápisů</t>
    </r>
  </si>
  <si>
    <t>Havlík Roman - trenér "A" družstva podzim 2017</t>
  </si>
  <si>
    <t>Havlík Roman - trenér "A" družstva jaro 2018</t>
  </si>
  <si>
    <t>do 15.4.2018</t>
  </si>
  <si>
    <t>FC Třebětice A podzim 2011</t>
  </si>
  <si>
    <t>Příjmení, jméno</t>
  </si>
  <si>
    <t>suma</t>
  </si>
  <si>
    <t>l</t>
  </si>
  <si>
    <t>Piler Tomáš</t>
  </si>
  <si>
    <t>Štolhof Zdeněk</t>
  </si>
  <si>
    <t>Vychytil Jan</t>
  </si>
  <si>
    <t>Zamazal Jindřich</t>
  </si>
  <si>
    <t>Motivační program podzim 2011</t>
  </si>
  <si>
    <t>Trénink, zápas</t>
  </si>
  <si>
    <t>body</t>
  </si>
  <si>
    <t>Omluvenky pouze telefonicky, ne SMS!!</t>
  </si>
  <si>
    <t>Neomluvená neúčast</t>
  </si>
  <si>
    <r>
      <rPr>
        <sz val="8"/>
        <rFont val="Arial"/>
        <family val="2"/>
        <charset val="238"/>
      </rPr>
      <t xml:space="preserve">Před tréninkem sraz </t>
    </r>
    <r>
      <rPr>
        <b/>
        <sz val="8"/>
        <rFont val="Arial"/>
        <family val="2"/>
        <charset val="238"/>
      </rPr>
      <t>15 minut</t>
    </r>
    <r>
      <rPr>
        <sz val="8"/>
        <rFont val="Arial"/>
        <family val="2"/>
        <charset val="238"/>
      </rPr>
      <t xml:space="preserve">, v čas tréninku již budou všichni připraveni na hrací ploše. </t>
    </r>
  </si>
  <si>
    <r>
      <rPr>
        <b/>
        <sz val="8"/>
        <color rgb="FF0000FF"/>
        <rFont val="Arial"/>
        <family val="2"/>
        <charset val="238"/>
      </rPr>
      <t>48</t>
    </r>
    <r>
      <rPr>
        <sz val="8"/>
        <color rgb="FF0000FF"/>
        <rFont val="Arial"/>
        <family val="2"/>
        <charset val="238"/>
      </rPr>
      <t xml:space="preserve"> bodů a více, prémie: </t>
    </r>
    <r>
      <rPr>
        <b/>
        <sz val="8"/>
        <color rgb="FF0000FF"/>
        <rFont val="Arial"/>
        <family val="2"/>
        <charset val="238"/>
      </rPr>
      <t>večeře včetně nápojů.</t>
    </r>
  </si>
  <si>
    <r>
      <rPr>
        <sz val="8"/>
        <rFont val="Arial"/>
        <family val="2"/>
        <charset val="238"/>
      </rPr>
      <t xml:space="preserve">Před zápasem sraz </t>
    </r>
    <r>
      <rPr>
        <b/>
        <sz val="8"/>
        <rFont val="Arial"/>
        <family val="2"/>
        <charset val="238"/>
      </rPr>
      <t>60 minut.</t>
    </r>
  </si>
  <si>
    <t>žlutá karta za nedisciplinovanost</t>
  </si>
  <si>
    <t>červená karta za nedisciplinovanost</t>
  </si>
  <si>
    <t>1.B třída - skupina D - Jihočeský kraj</t>
  </si>
  <si>
    <t xml:space="preserve">Sezona: </t>
  </si>
  <si>
    <t>Stát: Česko   Kraj: Jihočeský</t>
  </si>
  <si>
    <t>Kod:</t>
  </si>
  <si>
    <t>A3D</t>
  </si>
  <si>
    <t>skore utkání</t>
  </si>
  <si>
    <t>bp</t>
  </si>
  <si>
    <t>2.</t>
  </si>
  <si>
    <t xml:space="preserve">18. 8. </t>
  </si>
  <si>
    <t>A3D0207</t>
  </si>
  <si>
    <t>:</t>
  </si>
  <si>
    <t>3.</t>
  </si>
  <si>
    <t xml:space="preserve"> 24. 8. </t>
  </si>
  <si>
    <t>Lomnice - Třebětice</t>
  </si>
  <si>
    <t>A3D0301</t>
  </si>
  <si>
    <t>4.</t>
  </si>
  <si>
    <t>2.9.</t>
  </si>
  <si>
    <t>Třebětice - N.Bystřice</t>
  </si>
  <si>
    <t>A3D0407</t>
  </si>
  <si>
    <t>5.</t>
  </si>
  <si>
    <t>8.9.</t>
  </si>
  <si>
    <t>A3D0502</t>
  </si>
  <si>
    <t>6.</t>
  </si>
  <si>
    <t>16.9.</t>
  </si>
  <si>
    <t>Třebětice - Č.Velenice</t>
  </si>
  <si>
    <t>A3D0606</t>
  </si>
  <si>
    <t>7.</t>
  </si>
  <si>
    <t>A3D0703</t>
  </si>
  <si>
    <t>8.</t>
  </si>
  <si>
    <t>30.9.</t>
  </si>
  <si>
    <t>Třebětice - Třeboň"B"</t>
  </si>
  <si>
    <t>A3D0805</t>
  </si>
  <si>
    <t>9.</t>
  </si>
  <si>
    <t>7.10.</t>
  </si>
  <si>
    <t xml:space="preserve">Dobrá Voda - Třebětice </t>
  </si>
  <si>
    <t>A3D0904</t>
  </si>
  <si>
    <t>10.</t>
  </si>
  <si>
    <t>14.10.</t>
  </si>
  <si>
    <t>Třebětice - Suchdol n. L.</t>
  </si>
  <si>
    <t>A3D1004</t>
  </si>
  <si>
    <t>11.</t>
  </si>
  <si>
    <t>20.10.</t>
  </si>
  <si>
    <t>Slavonice - Třebětice</t>
  </si>
  <si>
    <t>A3D1105</t>
  </si>
  <si>
    <t>12.</t>
  </si>
  <si>
    <t>28.10.</t>
  </si>
  <si>
    <t>Třebětice - Kar. Řečice</t>
  </si>
  <si>
    <t>A3D1203</t>
  </si>
  <si>
    <t>13.</t>
  </si>
  <si>
    <t>3.11.</t>
  </si>
  <si>
    <t>Studená - Třebětice</t>
  </si>
  <si>
    <t>A3D1306</t>
  </si>
  <si>
    <t>11.11.</t>
  </si>
  <si>
    <t>Třebětice - Klikov</t>
  </si>
  <si>
    <t>podzim</t>
  </si>
  <si>
    <t>14.</t>
  </si>
  <si>
    <t>A3D1401</t>
  </si>
  <si>
    <t>15.</t>
  </si>
  <si>
    <t>A3D1507</t>
  </si>
  <si>
    <t>16.</t>
  </si>
  <si>
    <t>A3D1602</t>
  </si>
  <si>
    <t>17.</t>
  </si>
  <si>
    <t>N.Bystřice - Třebětice</t>
  </si>
  <si>
    <t>A3D1706</t>
  </si>
  <si>
    <t>18.</t>
  </si>
  <si>
    <t>Třebětice - Ledenice</t>
  </si>
  <si>
    <t>A3D1803</t>
  </si>
  <si>
    <t>19.</t>
  </si>
  <si>
    <t>A3D1905</t>
  </si>
  <si>
    <t>20.</t>
  </si>
  <si>
    <t>Třebětice - Mladé</t>
  </si>
  <si>
    <t>A3D2004</t>
  </si>
  <si>
    <t>21.</t>
  </si>
  <si>
    <t>A3D2104</t>
  </si>
  <si>
    <t>22.</t>
  </si>
  <si>
    <t>Třebětice - Dobrá Voda</t>
  </si>
  <si>
    <t>A3D2205</t>
  </si>
  <si>
    <t>23.</t>
  </si>
  <si>
    <t>Suchdol n. L. - Třebětice</t>
  </si>
  <si>
    <t>A3D2303</t>
  </si>
  <si>
    <t>24.</t>
  </si>
  <si>
    <t>Třebětice - Slavonice</t>
  </si>
  <si>
    <t>A3D2406</t>
  </si>
  <si>
    <t>25.</t>
  </si>
  <si>
    <t>Kar. Řečice - Třebětice</t>
  </si>
  <si>
    <t>A3D2502</t>
  </si>
  <si>
    <t>26.</t>
  </si>
  <si>
    <t>Třebětice - Studená</t>
  </si>
  <si>
    <t>A3D2607</t>
  </si>
  <si>
    <t>jaro</t>
  </si>
  <si>
    <t>celkem</t>
  </si>
  <si>
    <t>kolo</t>
  </si>
  <si>
    <t>dat.</t>
  </si>
  <si>
    <t>utkání</t>
  </si>
  <si>
    <t>skore</t>
  </si>
  <si>
    <t>BODY ja-po</t>
  </si>
  <si>
    <t>1.</t>
  </si>
  <si>
    <t>Pořadí</t>
  </si>
  <si>
    <t>ročník 2017/18</t>
  </si>
  <si>
    <t>Záp</t>
  </si>
  <si>
    <t>+</t>
  </si>
  <si>
    <t>-</t>
  </si>
  <si>
    <t>Skóre</t>
  </si>
  <si>
    <t>Suchdol / Luž.</t>
  </si>
  <si>
    <t>26:14</t>
  </si>
  <si>
    <t>47:15</t>
  </si>
  <si>
    <t>Třebětice</t>
  </si>
  <si>
    <t>26:20</t>
  </si>
  <si>
    <t>31:19</t>
  </si>
  <si>
    <t>Olešnice</t>
  </si>
  <si>
    <t>26:21</t>
  </si>
  <si>
    <t>36:20</t>
  </si>
  <si>
    <t>Lomnice /Luž.</t>
  </si>
  <si>
    <t>25:12</t>
  </si>
  <si>
    <t>Mladé</t>
  </si>
  <si>
    <t>Studená</t>
  </si>
  <si>
    <t>31:29</t>
  </si>
  <si>
    <t>Třeboň "B</t>
  </si>
  <si>
    <t>19:17</t>
  </si>
  <si>
    <t>Slavonice</t>
  </si>
  <si>
    <t>27:27</t>
  </si>
  <si>
    <t>Č. Velenice</t>
  </si>
  <si>
    <t>19:23</t>
  </si>
  <si>
    <t>D. Voda</t>
  </si>
  <si>
    <t>14:24</t>
  </si>
  <si>
    <t>Ledenice</t>
  </si>
  <si>
    <t>20:34</t>
  </si>
  <si>
    <t>K. Řečice</t>
  </si>
  <si>
    <t>19:32</t>
  </si>
  <si>
    <t>N. Bystřice</t>
  </si>
  <si>
    <t>26:34</t>
  </si>
  <si>
    <t>08:34</t>
  </si>
  <si>
    <t>překopírovat vlevo a seřadit dle H</t>
  </si>
  <si>
    <t>funce rozdíl dole-nahoře</t>
  </si>
  <si>
    <t>S vyhledat zprava  X až….AF</t>
  </si>
  <si>
    <t>pozor ručně z AX - BG(43-56)</t>
  </si>
  <si>
    <t>funce na tabulku, ta je natvrdo</t>
  </si>
  <si>
    <t>Lišov</t>
  </si>
  <si>
    <t xml:space="preserve">  TABULKA DOMA</t>
  </si>
  <si>
    <t>Tým</t>
  </si>
  <si>
    <t xml:space="preserve">  TABULKA VENKU</t>
  </si>
  <si>
    <t>2:3</t>
  </si>
  <si>
    <t>Klikov</t>
  </si>
  <si>
    <t>0:0</t>
  </si>
  <si>
    <t>4:4</t>
  </si>
  <si>
    <t>2:0</t>
  </si>
  <si>
    <t>4:1</t>
  </si>
  <si>
    <t>Suchdol</t>
  </si>
  <si>
    <t>3:1</t>
  </si>
  <si>
    <t>Lomnice /Luž. - D. Voda 0:0 (0:0)</t>
  </si>
  <si>
    <t>Suchdol / Luž. - Třeboň "B 3:1 (2:1)</t>
  </si>
  <si>
    <t>Slavonice - Mladé 2:0 (1:0)</t>
  </si>
  <si>
    <t>K. Řečice - Č. Velenice 2:3 (1:3)</t>
  </si>
  <si>
    <t>Studená - Ledenice 4:1 (0:0)</t>
  </si>
  <si>
    <t>Olešnice - Třebětice 4:4 (2:3)</t>
  </si>
  <si>
    <t>Rozhodčí:</t>
  </si>
  <si>
    <t>hlavní-čároví-delegát</t>
  </si>
  <si>
    <t>Sestava :</t>
  </si>
  <si>
    <t>A3D0201</t>
  </si>
  <si>
    <t xml:space="preserve"> 18. 8.</t>
  </si>
  <si>
    <t xml:space="preserve"> Hladík Pavel - Křížek Danek, Devera Radek. D: Šnajder</t>
  </si>
  <si>
    <t>Koupil</t>
  </si>
  <si>
    <t>Novák. V</t>
  </si>
  <si>
    <t>A3D0202</t>
  </si>
  <si>
    <t xml:space="preserve"> 19. 8.</t>
  </si>
  <si>
    <t xml:space="preserve"> Ovčáček Josef - Kadlec Lukáš, Švec Bohumil.</t>
  </si>
  <si>
    <t>Chvátal T.</t>
  </si>
  <si>
    <t>Bastl V.</t>
  </si>
  <si>
    <t>A3D0203</t>
  </si>
  <si>
    <t xml:space="preserve"> Křížek Danek - Hladík Pavel, Vican Miroslav.</t>
  </si>
  <si>
    <t>Černý</t>
  </si>
  <si>
    <t>A3D0204</t>
  </si>
  <si>
    <t xml:space="preserve"> Krejník Petr - Kabele Tomáš, Boček Petr. D: Šnajder</t>
  </si>
  <si>
    <t>Urbánek</t>
  </si>
  <si>
    <t>A3D0205</t>
  </si>
  <si>
    <t xml:space="preserve"> Vejčík Vít - Zabilka Luboš, Blažek Vladislav.</t>
  </si>
  <si>
    <t>Novák V.</t>
  </si>
  <si>
    <t>A3D0206</t>
  </si>
  <si>
    <t xml:space="preserve"> Svoboda Jan - Vican Miroslav, Filo Zdeněk. D: Pípal</t>
  </si>
  <si>
    <t>Střídání :</t>
  </si>
  <si>
    <t xml:space="preserve"> -</t>
  </si>
  <si>
    <t xml:space="preserve"> Picka Pavel - Ernst Martin, Skvašík Pavel. D: Bicek </t>
  </si>
  <si>
    <t>67´</t>
  </si>
  <si>
    <t>Kelbler P.</t>
  </si>
  <si>
    <t xml:space="preserve">Rk. </t>
  </si>
  <si>
    <t>70´</t>
  </si>
  <si>
    <t>Tříletý R.</t>
  </si>
  <si>
    <t xml:space="preserve">N. Bystřice </t>
  </si>
  <si>
    <t>80´</t>
  </si>
  <si>
    <t>ZejdaT.</t>
  </si>
  <si>
    <t xml:space="preserve">Studená </t>
  </si>
  <si>
    <t>Bastl P.</t>
  </si>
  <si>
    <t xml:space="preserve">Suchdol / Luž. </t>
  </si>
  <si>
    <t>BODY:</t>
  </si>
  <si>
    <t>Šťastný</t>
  </si>
  <si>
    <t xml:space="preserve">Slavonice </t>
  </si>
  <si>
    <t>7´</t>
  </si>
  <si>
    <t>Kelbler D.</t>
  </si>
  <si>
    <t xml:space="preserve">Č. Velenice </t>
  </si>
  <si>
    <t>23´</t>
  </si>
  <si>
    <t>Pospíchal</t>
  </si>
  <si>
    <t xml:space="preserve">Olešnice </t>
  </si>
  <si>
    <t>42´</t>
  </si>
  <si>
    <t>Šmahel</t>
  </si>
  <si>
    <t>Zejda T.</t>
  </si>
  <si>
    <t xml:space="preserve">Třebětice </t>
  </si>
  <si>
    <t>58´</t>
  </si>
  <si>
    <t xml:space="preserve">D. Voda </t>
  </si>
  <si>
    <t xml:space="preserve">Lomnice /Luž. </t>
  </si>
  <si>
    <t>KARTY :</t>
  </si>
  <si>
    <t>ŽK</t>
  </si>
  <si>
    <t xml:space="preserve">K. Řečice </t>
  </si>
  <si>
    <t xml:space="preserve">Třeboň "B </t>
  </si>
  <si>
    <t xml:space="preserve">Mladé </t>
  </si>
  <si>
    <t xml:space="preserve">Ledenice </t>
  </si>
  <si>
    <t>Lomnice /Luž. - Třebětice 5:1 (2:1)</t>
  </si>
  <si>
    <t xml:space="preserve">24. 8. </t>
  </si>
  <si>
    <t xml:space="preserve"> Šťastný Radek - Makovička Milan, Filo Zdeněk.</t>
  </si>
  <si>
    <t>A3D0302</t>
  </si>
  <si>
    <t>N. Bystřice - Olešnice 1:2 (1:0)</t>
  </si>
  <si>
    <t xml:space="preserve"> 25. 8.</t>
  </si>
  <si>
    <t xml:space="preserve"> Bezpalec Martin - Hošek Jan, Blažek Vladislav.</t>
  </si>
  <si>
    <t>Chvátal T</t>
  </si>
  <si>
    <t>A3D0303</t>
  </si>
  <si>
    <t>Ledenice - Klikov 12:0 (K)</t>
  </si>
  <si>
    <t xml:space="preserve"> Devera Radek - Saidl Radek, Zevl Karel.</t>
  </si>
  <si>
    <t>A3D0304</t>
  </si>
  <si>
    <t>Č. Velenice - Studená 0:2 (0:1)</t>
  </si>
  <si>
    <t xml:space="preserve"> 26. 8.</t>
  </si>
  <si>
    <t xml:space="preserve"> Vican Miroslav - Blažek Vladislav, Kořínek Luboš. D: Šnajder </t>
  </si>
  <si>
    <t>A3D0305</t>
  </si>
  <si>
    <t>Mladé - K. Řečice 2:2 (2:0)</t>
  </si>
  <si>
    <t xml:space="preserve"> Křížovský Jiří - Crkva Robert, Šafránek Josef.</t>
  </si>
  <si>
    <t>HabrS</t>
  </si>
  <si>
    <t>A3D0306</t>
  </si>
  <si>
    <t>Třeboň "B - Slavonice 2:1 (2:1)</t>
  </si>
  <si>
    <t xml:space="preserve"> Kocina Martin - Ernst Martin, Devera Radek.</t>
  </si>
  <si>
    <t>bastl V.</t>
  </si>
  <si>
    <t>A3D0307</t>
  </si>
  <si>
    <t>D. Voda - Suchdol / Luž. 2:3 (1:2)</t>
  </si>
  <si>
    <t xml:space="preserve"> Žurek Roman - Slepička Vít, Stach Josef. D: Kučera</t>
  </si>
  <si>
    <t>34´</t>
  </si>
  <si>
    <t>Kelbler</t>
  </si>
  <si>
    <t>79´</t>
  </si>
  <si>
    <t>ZejdaT..</t>
  </si>
  <si>
    <t>Habr V.</t>
  </si>
  <si>
    <t>Bastl P</t>
  </si>
  <si>
    <t>22´</t>
  </si>
  <si>
    <t>Pokorný</t>
  </si>
  <si>
    <t>Novák B.</t>
  </si>
  <si>
    <t>4´</t>
  </si>
  <si>
    <t>24´</t>
  </si>
  <si>
    <t>84´</t>
  </si>
  <si>
    <t>A3D0401</t>
  </si>
  <si>
    <t>Lomnice /Luž. - Suchdol / Luž. 3:2 (1:2)</t>
  </si>
  <si>
    <t xml:space="preserve"> 1. 9. </t>
  </si>
  <si>
    <t xml:space="preserve"> Šťastný Petr - Kovařík Zdeněk, Šťastný Jiří.</t>
  </si>
  <si>
    <t>A3D0402</t>
  </si>
  <si>
    <t>Slavonice - D. Voda 5:1 (3:0)</t>
  </si>
  <si>
    <t xml:space="preserve"> Křížovský Jiří - Makovička Milan, Brož Miroslav.</t>
  </si>
  <si>
    <t>A3D0403</t>
  </si>
  <si>
    <t>K. Řečice - Třeboň "B 3:1 (2:0)</t>
  </si>
  <si>
    <t xml:space="preserve"> Boček Petr - Blažek Vladislav, Janák Pavel. D: Pípal </t>
  </si>
  <si>
    <t>Havlík M.</t>
  </si>
  <si>
    <t>A3D0404</t>
  </si>
  <si>
    <t>Studená - Mladé 3:3 (3:1)</t>
  </si>
  <si>
    <t xml:space="preserve"> Devera Radek - Saidl Radek, Brož Miroslav.</t>
  </si>
  <si>
    <t>A3D0405</t>
  </si>
  <si>
    <t>Novák B..</t>
  </si>
  <si>
    <t>A3D0406</t>
  </si>
  <si>
    <t>Olešnice - Ledenice 3:3 (1:1)</t>
  </si>
  <si>
    <t xml:space="preserve"> 2. 9. </t>
  </si>
  <si>
    <t xml:space="preserve"> Mráz Marek - Talíř Milan, Škuthan Jaroslav.</t>
  </si>
  <si>
    <t>Třebětice - N. Bystřice 2:1 (1:0)</t>
  </si>
  <si>
    <t xml:space="preserve"> Klimeš Jiří - Svoboda Jan, Blažek Vladislav. </t>
  </si>
  <si>
    <t>46´</t>
  </si>
  <si>
    <t>71´</t>
  </si>
  <si>
    <t>77´</t>
  </si>
  <si>
    <t>89´</t>
  </si>
  <si>
    <t>8´</t>
  </si>
  <si>
    <t>Dolák</t>
  </si>
  <si>
    <t>81´</t>
  </si>
  <si>
    <t>Cvátal J.</t>
  </si>
  <si>
    <t>Šťatný</t>
  </si>
  <si>
    <t>53´</t>
  </si>
  <si>
    <t>A3D0501</t>
  </si>
  <si>
    <t>N. Bystřice - Lomnice /Luž. 1:4 (1:1)</t>
  </si>
  <si>
    <t xml:space="preserve"> 8. 9. </t>
  </si>
  <si>
    <t xml:space="preserve"> Vican Miroslav - Svoboda Jan, Koudelka Jiří. Dt: Bicek </t>
  </si>
  <si>
    <t>Havlík R.</t>
  </si>
  <si>
    <t>Ledenice - Třebětice 0:2 (0:0)</t>
  </si>
  <si>
    <t xml:space="preserve"> Bartůněk Pavel - Bumba František.</t>
  </si>
  <si>
    <t>A3D0503</t>
  </si>
  <si>
    <t>Č. Velenice - Olešnice 0:2 (0:0)</t>
  </si>
  <si>
    <t xml:space="preserve"> 9. 9. </t>
  </si>
  <si>
    <t xml:space="preserve"> Ondra Milan - Hnilička Jaroslav, Kříž Karel.</t>
  </si>
  <si>
    <t>A3D0504</t>
  </si>
  <si>
    <t>Mladé - Klikov Poznámka: hl.</t>
  </si>
  <si>
    <t>A3D0505</t>
  </si>
  <si>
    <t>Třeboň "B - Studená 0:0 (0:0)</t>
  </si>
  <si>
    <t xml:space="preserve"> Kovařík Zdeněk - Zabilka Luboš, Devera Radek.</t>
  </si>
  <si>
    <t>Zejda V.</t>
  </si>
  <si>
    <t>A3D0506</t>
  </si>
  <si>
    <t>D. Voda - K. Řečice 7:1 (4:0)</t>
  </si>
  <si>
    <t xml:space="preserve"> Humr Ondřej - Landík Filip, Pileček Josef. Dt: Vrzal</t>
  </si>
  <si>
    <t>A3D0507</t>
  </si>
  <si>
    <t>Suchdol / Luž. - Slavonice 3:0 (1:0)</t>
  </si>
  <si>
    <t xml:space="preserve"> Ambrožová Hana - Vejčík Vít, Ernst Martin.</t>
  </si>
  <si>
    <t>55´</t>
  </si>
  <si>
    <t>76´</t>
  </si>
  <si>
    <t>75´</t>
  </si>
  <si>
    <t>A3D0601</t>
  </si>
  <si>
    <t>Lomnice /Luž. - Slavonice 2:2 (0:1)</t>
  </si>
  <si>
    <t xml:space="preserve"> 15. 9.</t>
  </si>
  <si>
    <t xml:space="preserve"> Vican Miroslav - Rous Zdeněk, Brož Miroslav.</t>
  </si>
  <si>
    <t>A3D0602</t>
  </si>
  <si>
    <t>K. Řečice - Suchdol / Luž. 1:2 (0:1)</t>
  </si>
  <si>
    <t xml:space="preserve"> Svoboda Jan - Kabele Tomáš, Blažek Vladislav.</t>
  </si>
  <si>
    <t>A3D0603</t>
  </si>
  <si>
    <t>Studená - D. Voda 1:1 (0:1)</t>
  </si>
  <si>
    <t xml:space="preserve"> Crkva Robert - Hladík Pavel, Loula Vladimír.</t>
  </si>
  <si>
    <t>A3D0605</t>
  </si>
  <si>
    <t>Olešnice - Mladé 3:1 (1:1)</t>
  </si>
  <si>
    <t xml:space="preserve"> 16. 9.</t>
  </si>
  <si>
    <t xml:space="preserve"> Pečenka Miroslav - Ovčáček Josef, Škuthan Jaroslav. Delegát: Vrzal Jo</t>
  </si>
  <si>
    <t>Třebětice - Č. Velenice 4:3 (2:0)</t>
  </si>
  <si>
    <t xml:space="preserve"> Brom Josef - Boček Petr, Devera Radek.</t>
  </si>
  <si>
    <t>Habr S.</t>
  </si>
  <si>
    <t>A3D0607</t>
  </si>
  <si>
    <t>N. Bystřice - Ledenice 2:2 (1:1)</t>
  </si>
  <si>
    <t xml:space="preserve"> Hladík Pavel - Crkva Robert, Janák Pavel.</t>
  </si>
  <si>
    <t>17´</t>
  </si>
  <si>
    <t>72´</t>
  </si>
  <si>
    <t>85´</t>
  </si>
  <si>
    <t>18´</t>
  </si>
  <si>
    <t>40´</t>
  </si>
  <si>
    <t>Chvátal J.</t>
  </si>
  <si>
    <t>56´</t>
  </si>
  <si>
    <t>68´</t>
  </si>
  <si>
    <t>36´</t>
  </si>
  <si>
    <t>A3D0701</t>
  </si>
  <si>
    <t>Ledenice - Lomnice /Luž. 1:3 (0:1)</t>
  </si>
  <si>
    <t xml:space="preserve"> 22. 9.</t>
  </si>
  <si>
    <t xml:space="preserve"> Křížovský Jiří - Makovička Milan, Škuthan Jaroslav.</t>
  </si>
  <si>
    <t>A3D0702</t>
  </si>
  <si>
    <t>Č. Velenice - N. Bystřice 5:5 (1:3)</t>
  </si>
  <si>
    <t xml:space="preserve"> 23. 9.</t>
  </si>
  <si>
    <t xml:space="preserve"> Syrovátka Jan - Kadlec Lukáš, Kořínek Luboš.</t>
  </si>
  <si>
    <t>Mladé - Třebětice 3:1 (2:1)</t>
  </si>
  <si>
    <t xml:space="preserve"> Devera Radek - Blažek Vladislav, Hora Karel.</t>
  </si>
  <si>
    <t>A3D0704</t>
  </si>
  <si>
    <t>Třeboň "B - Olešnice 4:0 (2:0)</t>
  </si>
  <si>
    <t xml:space="preserve"> Brom Josef - Kabele Tomáš, Filo Zdeněk.</t>
  </si>
  <si>
    <t>A3D0705</t>
  </si>
  <si>
    <t>D. Voda - Klikov</t>
  </si>
  <si>
    <t>A3D0706</t>
  </si>
  <si>
    <t>Suchdol / Luž. - Studená 4:0 (3:0)</t>
  </si>
  <si>
    <t xml:space="preserve"> Vican Miroslav - Juráň Karel, Havlík Zdeněk. D: Šafránek</t>
  </si>
  <si>
    <t>Bastl V</t>
  </si>
  <si>
    <t>A3D0707</t>
  </si>
  <si>
    <t>Slavonice - K. Řečice 4:1 (2:1)</t>
  </si>
  <si>
    <t xml:space="preserve"> Bartůněk Pavel - Studený Josef, Janák Pavel.</t>
  </si>
  <si>
    <t>Kapinus</t>
  </si>
  <si>
    <t>19´</t>
  </si>
  <si>
    <t>Plachý</t>
  </si>
  <si>
    <t>Šmahel M.</t>
  </si>
  <si>
    <t>A3D0801</t>
  </si>
  <si>
    <t>Lomnice /Luž. - K. Řečice 2:2 (0:0)</t>
  </si>
  <si>
    <t xml:space="preserve"> 29. 9.</t>
  </si>
  <si>
    <t xml:space="preserve"> Šťastný Radek - Panský Michal, Votava Pavel.</t>
  </si>
  <si>
    <t>A3D0802</t>
  </si>
  <si>
    <t>Studená - Slavonice 4:3 (1:0)</t>
  </si>
  <si>
    <t xml:space="preserve"> Bumba František - Blažek Vladislav, Esterka Jan.</t>
  </si>
  <si>
    <t>Pokorný V.</t>
  </si>
  <si>
    <t>A3D0803</t>
  </si>
  <si>
    <t>Klikov - Suchdol / Luž.</t>
  </si>
  <si>
    <t>A3D0804</t>
  </si>
  <si>
    <t>Olešnice - D. Voda 4:2 (2:1)</t>
  </si>
  <si>
    <t xml:space="preserve"> 30. 9.</t>
  </si>
  <si>
    <t xml:space="preserve"> Pánek Milan - Zabilka Luboš, Stach Josef.</t>
  </si>
  <si>
    <t>Třebětice - Třeboň "B 2:2 (0:2)</t>
  </si>
  <si>
    <t xml:space="preserve"> Kovařík Zdeněk - Picka Pavel, Filo Zdeněk.</t>
  </si>
  <si>
    <t>A3D0806</t>
  </si>
  <si>
    <t>N. Bystřice - Mladé 2:4 (0:2)</t>
  </si>
  <si>
    <t xml:space="preserve"> Vican Miroslav - Svoboda Jan, Blažek Vladislav. D: Janíček </t>
  </si>
  <si>
    <t>A3D0807</t>
  </si>
  <si>
    <t>Ledenice - Č. Velenice 1:1 (0:0)</t>
  </si>
  <si>
    <t xml:space="preserve"> Svoboda Jan - Rous Zdeněk, Hora Karel.</t>
  </si>
  <si>
    <t>Švarc</t>
  </si>
  <si>
    <t>63´</t>
  </si>
  <si>
    <t>69´</t>
  </si>
  <si>
    <t>Kelbler M.</t>
  </si>
  <si>
    <t>50´</t>
  </si>
  <si>
    <t>60´</t>
  </si>
  <si>
    <t>35´</t>
  </si>
  <si>
    <t>90´</t>
  </si>
  <si>
    <t>A3D0901</t>
  </si>
  <si>
    <t>Č. Velenice - Lomnice /Luž. 2:0 (2:0)</t>
  </si>
  <si>
    <t xml:space="preserve"> 6. 10.</t>
  </si>
  <si>
    <t xml:space="preserve"> Šíma Václav - Saidl Radek, Rous Zdeněk.</t>
  </si>
  <si>
    <t>A3D0902</t>
  </si>
  <si>
    <t>Mladé - Ledenice 0:0 (0:0)</t>
  </si>
  <si>
    <t xml:space="preserve"> 7. 10.</t>
  </si>
  <si>
    <t xml:space="preserve"> Brom Josef - Hošek Jan, Škuthan Jaroslav. D: Hanzal </t>
  </si>
  <si>
    <t>A3D0903</t>
  </si>
  <si>
    <t>Třeboň "B - N. Bystřice 3:1 (2:0)</t>
  </si>
  <si>
    <t xml:space="preserve"> Picka Pavel - Ernst Martin, Švec Bohumil.</t>
  </si>
  <si>
    <t>D. Voda - Třebětice 2:2 (0:0)</t>
  </si>
  <si>
    <t xml:space="preserve"> Humr Ondřej - Šťastný Petr, Jindrle Karel.</t>
  </si>
  <si>
    <t>A3D0905</t>
  </si>
  <si>
    <t>Suchdol / Luž. - Olešnice 1:1 (0:0)</t>
  </si>
  <si>
    <t xml:space="preserve"> Dimitrov Nikolaj - Ovčáček Josef, Bicek Roman. D: Albrecht</t>
  </si>
  <si>
    <t>A3D0906</t>
  </si>
  <si>
    <t>Slavonice - Klikov</t>
  </si>
  <si>
    <t>A3D0907</t>
  </si>
  <si>
    <t>K. Řečice - Studená 1:3 (1:2)</t>
  </si>
  <si>
    <t xml:space="preserve"> Svoboda Jan - Vican Miroslav, Havlík Zdeněk.</t>
  </si>
  <si>
    <t>74´</t>
  </si>
  <si>
    <t>54´</t>
  </si>
  <si>
    <t>Zejda T</t>
  </si>
  <si>
    <t>82´</t>
  </si>
  <si>
    <t>A3D1001</t>
  </si>
  <si>
    <t>Lomnice /Luž. - Studená 6:0 (2:0)</t>
  </si>
  <si>
    <t xml:space="preserve"> 13. 10</t>
  </si>
  <si>
    <t xml:space="preserve"> Devera Radek - Saidl Radek, Koudelka Jiří.</t>
  </si>
  <si>
    <t>A3D1002</t>
  </si>
  <si>
    <t xml:space="preserve">Klikov - K. Řečice </t>
  </si>
  <si>
    <t>A3D1003</t>
  </si>
  <si>
    <t>Olešnice - Slavonice 4:1 (2:1)</t>
  </si>
  <si>
    <t xml:space="preserve"> 14. 10</t>
  </si>
  <si>
    <t xml:space="preserve"> Žurek Roman - Pánek Milan, Špelina Miloslav. Delegát: Albrecht Václav</t>
  </si>
  <si>
    <t>Urbánek P.</t>
  </si>
  <si>
    <t>Třebětice - Suchdol / Luž. 4:0 (2:0)</t>
  </si>
  <si>
    <t xml:space="preserve"> Vican Miroslav - Svoboda Jan, Vican Miroslav.</t>
  </si>
  <si>
    <t>Bastl.P</t>
  </si>
  <si>
    <t xml:space="preserve">Švarc </t>
  </si>
  <si>
    <t>A3D1005</t>
  </si>
  <si>
    <t>N. Bystřice - D. Voda 4:2 (1:0)</t>
  </si>
  <si>
    <t xml:space="preserve"> Bumba František - Rous Zdeněk, Blažek Vladislav.</t>
  </si>
  <si>
    <t>A3D1006</t>
  </si>
  <si>
    <t>Ledenice - Třeboň "B 3:1 (2:1)</t>
  </si>
  <si>
    <t xml:space="preserve"> Vejčík Vít - Studený Josef, Hora Karel.</t>
  </si>
  <si>
    <t>A3D1007</t>
  </si>
  <si>
    <t>Č. Velenice - Mladé 3:0 (1:0)</t>
  </si>
  <si>
    <t xml:space="preserve"> Bartůněk Pavel - Juráň Karel, Koudelka Jiří. Delegát: Bicek Roman.</t>
  </si>
  <si>
    <t>86´</t>
  </si>
  <si>
    <t>25:11</t>
  </si>
  <si>
    <t>12´</t>
  </si>
  <si>
    <t>Chvátal P.</t>
  </si>
  <si>
    <t>16´</t>
  </si>
  <si>
    <t>A3D1101</t>
  </si>
  <si>
    <t>Mladé - Lomnice /Luž. 1:0 (0:0)</t>
  </si>
  <si>
    <t xml:space="preserve"> 21. 10</t>
  </si>
  <si>
    <t xml:space="preserve"> Hladík Pavel - Křížek Danek, Hora Karel. </t>
  </si>
  <si>
    <t>A3D1103</t>
  </si>
  <si>
    <t>D. Voda - Ledenice 1:1 (0:1)</t>
  </si>
  <si>
    <t xml:space="preserve"> Zabilka Luboš - Studený Josef, Pileček Josef. </t>
  </si>
  <si>
    <t>A3D1102</t>
  </si>
  <si>
    <t>Třeboň "B - Č. Velenice 2:1 (1:1)</t>
  </si>
  <si>
    <t xml:space="preserve"> Svoboda Jan - Vican Miroslav, Blažek Vladislav. </t>
  </si>
  <si>
    <t>Slavonice - Třebětice 0:1 (0:1)</t>
  </si>
  <si>
    <t xml:space="preserve"> 20. 10</t>
  </si>
  <si>
    <t xml:space="preserve"> Boček Petr - Devera Radek, Blažek Vladislav. </t>
  </si>
  <si>
    <t>A3D1106</t>
  </si>
  <si>
    <t>K. Řečice - Olešnice 4:2 (3:1)</t>
  </si>
  <si>
    <t xml:space="preserve"> Šťastný Radek - Votava Pavel, Ondřej Adam. </t>
  </si>
  <si>
    <t>A3D1104</t>
  </si>
  <si>
    <t>Suchdol / Luž. - N. Bystřice 6:1 (3:0)</t>
  </si>
  <si>
    <t xml:space="preserve"> Pečenka Miroslav - Ernst Martin, Filo Zdeněk. </t>
  </si>
  <si>
    <t>A3D1107</t>
  </si>
  <si>
    <t>Studená - Klikov</t>
  </si>
  <si>
    <t>24:13</t>
  </si>
  <si>
    <t>25:21</t>
  </si>
  <si>
    <t>Pokorný V:</t>
  </si>
  <si>
    <t>59´</t>
  </si>
  <si>
    <t>A3D1206</t>
  </si>
  <si>
    <t>Č. Velenice - D. Voda 0:0 (0:0)</t>
  </si>
  <si>
    <t xml:space="preserve"> 28. 10</t>
  </si>
  <si>
    <t xml:space="preserve"> Křížovský Jiří - Juráň Karel, Rous Zdeněk. </t>
  </si>
  <si>
    <t>A3D1207</t>
  </si>
  <si>
    <t>Mladé - Třeboň "B 5:2 (3:1)</t>
  </si>
  <si>
    <t xml:space="preserve"> Žurek Roman - Mráz Marek, Špelina Miloslav. </t>
  </si>
  <si>
    <t>Krejčí M.</t>
  </si>
  <si>
    <t>A3D1202</t>
  </si>
  <si>
    <t>Olešnice - Studená 1:0 (0:0)</t>
  </si>
  <si>
    <t xml:space="preserve"> Hošek Jan - Šíma Václav, Škuthan Jaroslav. </t>
  </si>
  <si>
    <t>Třebětice - K. Řečice 3:0 (3:0)</t>
  </si>
  <si>
    <t xml:space="preserve"> Devera Radek - Saidl Radek, Náprava Miroslav. </t>
  </si>
  <si>
    <t>A3D1204</t>
  </si>
  <si>
    <t>N. Bystřice - Slavonice 1:2 (0:1)</t>
  </si>
  <si>
    <t xml:space="preserve"> 27. 10</t>
  </si>
  <si>
    <t xml:space="preserve"> Boček Petr - Ondřej Adam, Panský Michal. Delegát: Bicek Roman. </t>
  </si>
  <si>
    <t>A3D1201</t>
  </si>
  <si>
    <t>Lomnice /Luž. - Klikov</t>
  </si>
  <si>
    <t>A3D1205</t>
  </si>
  <si>
    <t>Ledenice - Suchdol / Luž. 1:2 (1:1)</t>
  </si>
  <si>
    <t xml:space="preserve"> Ambrožová Hana - Syrovátka Jan, Buřič Josef. </t>
  </si>
  <si>
    <t>78´</t>
  </si>
  <si>
    <t>11´</t>
  </si>
  <si>
    <t>44´</t>
  </si>
  <si>
    <t>Dolák J.</t>
  </si>
  <si>
    <t xml:space="preserve"> 3. 11.</t>
  </si>
  <si>
    <t xml:space="preserve"> Talíř Milan - Zabilka Luboš, Janák Pavel. </t>
  </si>
  <si>
    <t>A3D1307</t>
  </si>
  <si>
    <t>Klikov - Olešnice</t>
  </si>
  <si>
    <t>A3D1304</t>
  </si>
  <si>
    <t xml:space="preserve"> Zabilka Luboš - Talíř Milan, Janák Pavel. </t>
  </si>
  <si>
    <t>A3D1305</t>
  </si>
  <si>
    <t xml:space="preserve"> Novák Roman - Leiš Filip, Tůma Vítězslav. </t>
  </si>
  <si>
    <t>A3D1301</t>
  </si>
  <si>
    <t xml:space="preserve"> 4. 11.</t>
  </si>
  <si>
    <t xml:space="preserve"> Křížovský Jiří - Ernst Martin, Brož Miroslav. </t>
  </si>
  <si>
    <t>A3D1302</t>
  </si>
  <si>
    <t xml:space="preserve"> Ondra Milan - Vejčík Vít, Knotek Václav. </t>
  </si>
  <si>
    <t>A3D1303</t>
  </si>
  <si>
    <t xml:space="preserve"> Devera Radek - Blažek Vladislav, Náprava Miroslav. Delegát: Bicek Rom</t>
  </si>
  <si>
    <t>65´</t>
  </si>
  <si>
    <t>Lomnice</t>
  </si>
  <si>
    <t>Chotoviny</t>
  </si>
  <si>
    <t>25:26</t>
  </si>
  <si>
    <t>D. Bukovsko</t>
  </si>
  <si>
    <t>Jistebnice</t>
  </si>
  <si>
    <t>Malšice</t>
  </si>
  <si>
    <t>A3D1501</t>
  </si>
  <si>
    <t>A3D1502</t>
  </si>
  <si>
    <t>A3D1503</t>
  </si>
  <si>
    <t>A3D1504</t>
  </si>
  <si>
    <t>A3D1505</t>
  </si>
  <si>
    <t>A3D1506</t>
  </si>
  <si>
    <t>A3D1601</t>
  </si>
  <si>
    <t>A3D1603</t>
  </si>
  <si>
    <t>A3D1604</t>
  </si>
  <si>
    <t>A3D1605</t>
  </si>
  <si>
    <t>A3D1606</t>
  </si>
  <si>
    <t>A3D1607</t>
  </si>
  <si>
    <t>A3D1701</t>
  </si>
  <si>
    <t>A3D1702</t>
  </si>
  <si>
    <t>A3D1703</t>
  </si>
  <si>
    <t>A3D1704</t>
  </si>
  <si>
    <t>A3D1705</t>
  </si>
  <si>
    <t>A3D1707</t>
  </si>
  <si>
    <t>62´</t>
  </si>
  <si>
    <t>A3D1801</t>
  </si>
  <si>
    <t>A3D1802</t>
  </si>
  <si>
    <t>A3D1804</t>
  </si>
  <si>
    <t>A3D1805</t>
  </si>
  <si>
    <t>A3D1806</t>
  </si>
  <si>
    <t>A3D1807</t>
  </si>
  <si>
    <t>32:33</t>
  </si>
  <si>
    <t>A3D1901</t>
  </si>
  <si>
    <t>A3D1902</t>
  </si>
  <si>
    <t>A3D1903</t>
  </si>
  <si>
    <t>A3D1904</t>
  </si>
  <si>
    <t>A3D1906</t>
  </si>
  <si>
    <t>A3D1907</t>
  </si>
  <si>
    <t>52´</t>
  </si>
  <si>
    <t>A3D2001</t>
  </si>
  <si>
    <t>A3D2002</t>
  </si>
  <si>
    <t>A3D2003</t>
  </si>
  <si>
    <t>A3D2005</t>
  </si>
  <si>
    <t>A3D2006</t>
  </si>
  <si>
    <t>A3D2007</t>
  </si>
  <si>
    <t>A3D2101</t>
  </si>
  <si>
    <t>A3D2102</t>
  </si>
  <si>
    <t>A3D2103</t>
  </si>
  <si>
    <t>A3D2105</t>
  </si>
  <si>
    <t>A3D2106</t>
  </si>
  <si>
    <t>A3D2107</t>
  </si>
  <si>
    <t>66´</t>
  </si>
  <si>
    <t>A3D2201</t>
  </si>
  <si>
    <t>A3D2202</t>
  </si>
  <si>
    <t>A3D2203</t>
  </si>
  <si>
    <t>A3D2204</t>
  </si>
  <si>
    <t>A3D2206</t>
  </si>
  <si>
    <t>A3D2207</t>
  </si>
  <si>
    <t>83´</t>
  </si>
  <si>
    <t>A3D2301</t>
  </si>
  <si>
    <t>A3D2302</t>
  </si>
  <si>
    <t>A3D2304</t>
  </si>
  <si>
    <t>A3D2305</t>
  </si>
  <si>
    <t>A3D2306</t>
  </si>
  <si>
    <t>A3D2307</t>
  </si>
  <si>
    <t>A3D2401</t>
  </si>
  <si>
    <t>A3D2402</t>
  </si>
  <si>
    <t>A3D2403</t>
  </si>
  <si>
    <t>A3D2404</t>
  </si>
  <si>
    <t>A3D2405</t>
  </si>
  <si>
    <t>A3D2407</t>
  </si>
  <si>
    <t>A3D2501</t>
  </si>
  <si>
    <t>A3D2503</t>
  </si>
  <si>
    <t>A3D2504</t>
  </si>
  <si>
    <t>A3D2505</t>
  </si>
  <si>
    <t>A3D2506</t>
  </si>
  <si>
    <t>A3D2507</t>
  </si>
  <si>
    <t>A3D2601</t>
  </si>
  <si>
    <t>A3D2602</t>
  </si>
  <si>
    <t>A3D2603</t>
  </si>
  <si>
    <t>A3D2604</t>
  </si>
  <si>
    <t>A3D2605</t>
  </si>
  <si>
    <t>A3D2606</t>
  </si>
  <si>
    <t>25´</t>
  </si>
  <si>
    <t>Utkání</t>
  </si>
  <si>
    <t>Pozn.</t>
  </si>
  <si>
    <t>J m é n o</t>
  </si>
  <si>
    <t>odehraná</t>
  </si>
  <si>
    <t>střídání</t>
  </si>
  <si>
    <t>vstřelené</t>
  </si>
  <si>
    <t>nahrávky</t>
  </si>
  <si>
    <t>ŽK/ČK</t>
  </si>
  <si>
    <t>z tohoČK</t>
  </si>
  <si>
    <t>Počet odehraných kol:</t>
  </si>
  <si>
    <t>Podzimní část 2018</t>
  </si>
  <si>
    <t>sezona 2018/2019</t>
  </si>
  <si>
    <t>z toho : jaro 2019</t>
  </si>
  <si>
    <t>Branky a nahrávky</t>
  </si>
  <si>
    <t>základní sestava a střídání</t>
  </si>
  <si>
    <t>minuty</t>
  </si>
  <si>
    <t>Karty</t>
  </si>
  <si>
    <t>počet utkání</t>
  </si>
  <si>
    <t>VB</t>
  </si>
  <si>
    <t>NA</t>
  </si>
  <si>
    <t>stř.jméno</t>
  </si>
  <si>
    <t>celk.</t>
  </si>
  <si>
    <t>jméno</t>
  </si>
  <si>
    <t>četnost</t>
  </si>
  <si>
    <t>Nahrání</t>
  </si>
  <si>
    <t>od.+stř</t>
  </si>
  <si>
    <t xml:space="preserve">branky </t>
  </si>
  <si>
    <t>branky+ nahrávky</t>
  </si>
  <si>
    <t>odehráno podzim</t>
  </si>
  <si>
    <t>odehráno jaro</t>
  </si>
  <si>
    <t>čas</t>
  </si>
  <si>
    <t>četnost branek</t>
  </si>
  <si>
    <t>četnost nahrávek</t>
  </si>
  <si>
    <t>četnost (B+N)-bodů</t>
  </si>
  <si>
    <t>Rekapitulace</t>
  </si>
  <si>
    <t>četnost (branky,nahrávky,branky+ nahrávky) v minutách</t>
  </si>
  <si>
    <t>branky</t>
  </si>
  <si>
    <t>PokornýVáclav</t>
  </si>
  <si>
    <t>ČK podzim 2018</t>
  </si>
  <si>
    <t>ČK jaro 2019</t>
  </si>
  <si>
    <t>odehráno</t>
  </si>
  <si>
    <t>ŽK storno</t>
  </si>
  <si>
    <t>ˇČK storno</t>
  </si>
  <si>
    <t>hráč</t>
  </si>
  <si>
    <t>žluté</t>
  </si>
  <si>
    <t>červené</t>
  </si>
  <si>
    <t>Body-jaro</t>
  </si>
  <si>
    <t>Body-podzim</t>
  </si>
  <si>
    <t>Data pro Jaro</t>
  </si>
  <si>
    <t>min/branka</t>
  </si>
  <si>
    <t>min/nahr.</t>
  </si>
  <si>
    <t>min/bod</t>
  </si>
  <si>
    <t>B+N</t>
  </si>
  <si>
    <t>četnost/bod</t>
  </si>
  <si>
    <t>četnost/branka</t>
  </si>
  <si>
    <t>četnost/nahrávka</t>
  </si>
  <si>
    <t>JMÉNO</t>
  </si>
  <si>
    <t>PO</t>
  </si>
  <si>
    <t>PS</t>
  </si>
  <si>
    <t>PB</t>
  </si>
  <si>
    <t>PN</t>
  </si>
  <si>
    <t>PK</t>
  </si>
  <si>
    <t>JO</t>
  </si>
  <si>
    <t>JS</t>
  </si>
  <si>
    <t>JB</t>
  </si>
  <si>
    <t>JN</t>
  </si>
  <si>
    <t>JK</t>
  </si>
  <si>
    <t xml:space="preserve">O </t>
  </si>
  <si>
    <t xml:space="preserve">S </t>
  </si>
  <si>
    <t xml:space="preserve">B </t>
  </si>
  <si>
    <t xml:space="preserve">N </t>
  </si>
  <si>
    <t>BODY</t>
  </si>
  <si>
    <t>Podzim 2010</t>
  </si>
  <si>
    <t>Jaro 2011</t>
  </si>
  <si>
    <t>Podzim 201010</t>
  </si>
  <si>
    <t>A3D - I.B třída mužů sk."D"</t>
  </si>
  <si>
    <t>Rozlosování soutěže 2012/2013 - podzim</t>
  </si>
  <si>
    <t>13. kolo 19.08.2012</t>
  </si>
  <si>
    <t>1. kolo 26.08.2012</t>
  </si>
  <si>
    <t>2. kolo 02.09.2012</t>
  </si>
  <si>
    <t>3. kolo 09.09.2012</t>
  </si>
  <si>
    <t>4. kolo 16.09.2012</t>
  </si>
  <si>
    <t>5. kolo 23.09.2012</t>
  </si>
  <si>
    <t>6. kolo 30.09.2012</t>
  </si>
  <si>
    <t>7. kolo 07.10.2012</t>
  </si>
  <si>
    <t>8. kolo 14.10.2012</t>
  </si>
  <si>
    <t>9. kolo 21.10.2012</t>
  </si>
  <si>
    <t>10. kolo 28.10.2012</t>
  </si>
  <si>
    <t>11. kolo 04.11.2012</t>
  </si>
  <si>
    <t>12. kolo 11.11.2012</t>
  </si>
  <si>
    <t xml:space="preserve">Zápas </t>
  </si>
  <si>
    <t>Domácí</t>
  </si>
  <si>
    <t>Hosté</t>
  </si>
  <si>
    <t>Termín</t>
  </si>
  <si>
    <t>Den</t>
  </si>
  <si>
    <t>Hřiště</t>
  </si>
  <si>
    <t>K.Řečice</t>
  </si>
  <si>
    <t>18.08. 17:00</t>
  </si>
  <si>
    <t>Borotín</t>
  </si>
  <si>
    <t>A3D0104</t>
  </si>
  <si>
    <t>N. Včelnice</t>
  </si>
  <si>
    <t>25.08. 17:00</t>
  </si>
  <si>
    <t>D.Bukovsko</t>
  </si>
  <si>
    <t>Řepeč/Opařany</t>
  </si>
  <si>
    <t>01.09. 17:00</t>
  </si>
  <si>
    <t>08.09. 17:00</t>
  </si>
  <si>
    <t>Ml.Vožice</t>
  </si>
  <si>
    <t>19.08. 17:00</t>
  </si>
  <si>
    <t>15.09. 16:30</t>
  </si>
  <si>
    <t>22.09. 16:30</t>
  </si>
  <si>
    <t>. . 00:00</t>
  </si>
  <si>
    <t>29.09. 16:30</t>
  </si>
  <si>
    <t>20.10. 15:30</t>
  </si>
  <si>
    <t>13.10. 16:00</t>
  </si>
  <si>
    <t>Met.Tábor</t>
  </si>
  <si>
    <t>03.11. 14:00</t>
  </si>
  <si>
    <t>Větrovy</t>
  </si>
  <si>
    <t>27.10. 14:30</t>
  </si>
  <si>
    <t>11.11. 14:00</t>
  </si>
  <si>
    <t>A3D0101</t>
  </si>
  <si>
    <t>A3D0107</t>
  </si>
  <si>
    <t>A3D0102</t>
  </si>
  <si>
    <t>A3D0103</t>
  </si>
  <si>
    <t>06.10. 16:00</t>
  </si>
  <si>
    <t>A3D0105</t>
  </si>
  <si>
    <t>26.08. 00:00</t>
  </si>
  <si>
    <t>A3D0106</t>
  </si>
  <si>
    <t>11.11. 00:00</t>
  </si>
  <si>
    <t>02.09. 17:00</t>
  </si>
  <si>
    <t>16.09. 15:00</t>
  </si>
  <si>
    <t>07.10. 00:00</t>
  </si>
  <si>
    <t>10.11. 14:00</t>
  </si>
  <si>
    <t>04.11. 14:00</t>
  </si>
  <si>
    <t>09.09. 15:00</t>
  </si>
  <si>
    <t>23.09. 16:30</t>
  </si>
  <si>
    <t>09.09. 00:00</t>
  </si>
  <si>
    <t>A3D0604</t>
  </si>
  <si>
    <t>14.10. 15:00</t>
  </si>
  <si>
    <t>23.09. 00:00</t>
  </si>
  <si>
    <t>21.10. 00:00</t>
  </si>
  <si>
    <t>07.10. 16:00</t>
  </si>
  <si>
    <t>30.09. 15:00</t>
  </si>
  <si>
    <t>21.10. 15:30</t>
  </si>
  <si>
    <t>28.10. 14:30</t>
  </si>
  <si>
    <t>28.10. 00:00</t>
  </si>
  <si>
    <t>nehráno</t>
  </si>
  <si>
    <t>18.08.</t>
  </si>
  <si>
    <t>25.08.</t>
  </si>
  <si>
    <t>09.09.</t>
  </si>
  <si>
    <t>01.09.</t>
  </si>
  <si>
    <t>16.09.</t>
  </si>
  <si>
    <t>30.09.</t>
  </si>
  <si>
    <t>22.09.</t>
  </si>
  <si>
    <t>06.10.</t>
  </si>
  <si>
    <t>04.11.</t>
  </si>
  <si>
    <t>Domácí soutěže</t>
  </si>
  <si>
    <t xml:space="preserve">  KFS Jihočeský</t>
  </si>
  <si>
    <t>Fotbalová národní liga</t>
  </si>
  <si>
    <t>Skuherského 14, PS 52,</t>
  </si>
  <si>
    <t>1. liga staršího dorostu</t>
  </si>
  <si>
    <t>13. kolo 17.08.2014</t>
  </si>
  <si>
    <t>370 04 České Budějovice</t>
  </si>
  <si>
    <t>ČFL + Divize A, B, C</t>
  </si>
  <si>
    <t>Tel: 387 316 065, 777 268 713, 602 962 864</t>
  </si>
  <si>
    <t>MSFL + Divize D, E</t>
  </si>
  <si>
    <t>Fax: 387 316 092</t>
  </si>
  <si>
    <t>Soutěže mládeže</t>
  </si>
  <si>
    <t>Ševětín</t>
  </si>
  <si>
    <t>16.08. 17:00</t>
  </si>
  <si>
    <t>SO</t>
  </si>
  <si>
    <t>/změna pořadatelství/</t>
  </si>
  <si>
    <t>Kraje a okresy</t>
  </si>
  <si>
    <t xml:space="preserve">  Adresáře</t>
  </si>
  <si>
    <t>Řídící komise pro Čechy</t>
  </si>
  <si>
    <t>16.08. 13:30</t>
  </si>
  <si>
    <t>Řídící komise pro Moravu</t>
  </si>
  <si>
    <t>Výkonný výbor</t>
  </si>
  <si>
    <t>Praha</t>
  </si>
  <si>
    <t>Komise</t>
  </si>
  <si>
    <t>Středočeský kraj</t>
  </si>
  <si>
    <t>Sekretariát</t>
  </si>
  <si>
    <t>Jihočeský kraj</t>
  </si>
  <si>
    <t>Chlum</t>
  </si>
  <si>
    <t>Adresář rozhodčích</t>
  </si>
  <si>
    <t>České Budějovice</t>
  </si>
  <si>
    <t>Adresář delegátů</t>
  </si>
  <si>
    <t>Český Krumlov</t>
  </si>
  <si>
    <t>N.Bystřice</t>
  </si>
  <si>
    <t>Číměř !</t>
  </si>
  <si>
    <t>Adresář soutěží</t>
  </si>
  <si>
    <t>Jindřichův Hradec</t>
  </si>
  <si>
    <t>Archiv soutěží</t>
  </si>
  <si>
    <t>Písek</t>
  </si>
  <si>
    <t>N.Včelnice</t>
  </si>
  <si>
    <t>Prachatice</t>
  </si>
  <si>
    <t>Strakonice</t>
  </si>
  <si>
    <t>Č.Velenice</t>
  </si>
  <si>
    <t>Soběslav"B</t>
  </si>
  <si>
    <t>17.08. 17:00</t>
  </si>
  <si>
    <t>NE</t>
  </si>
  <si>
    <t xml:space="preserve">  Informace k soutěžím</t>
  </si>
  <si>
    <t>Tábor</t>
  </si>
  <si>
    <t>Plzeňský kraj</t>
  </si>
  <si>
    <t>Vyhledávání v obsazení</t>
  </si>
  <si>
    <t>Karlovarský kraj</t>
  </si>
  <si>
    <t>1. kolo 24.08.2014</t>
  </si>
  <si>
    <t>Obsazení soutěží</t>
  </si>
  <si>
    <t>Ústecký kraj</t>
  </si>
  <si>
    <t>Udělené tresty</t>
  </si>
  <si>
    <t>Liberecký kraj</t>
  </si>
  <si>
    <t>Královéhradecký kraj</t>
  </si>
  <si>
    <t>24.08. 17:00</t>
  </si>
  <si>
    <t>Myslkovice</t>
  </si>
  <si>
    <t>Pardubický kraj</t>
  </si>
  <si>
    <t>Další informace</t>
  </si>
  <si>
    <t>Kraj Vysočina</t>
  </si>
  <si>
    <t>» Aktuální výsledky</t>
  </si>
  <si>
    <t>Jihomoravský kraj</t>
  </si>
  <si>
    <t>» Termíny soutěže</t>
  </si>
  <si>
    <t>Olomoucký kraj</t>
  </si>
  <si>
    <t>23.08. 17:00</t>
  </si>
  <si>
    <t>» Los soutěže</t>
  </si>
  <si>
    <t>Zlínský kraj</t>
  </si>
  <si>
    <t>» Obsazení rozhodčími a delegáty</t>
  </si>
  <si>
    <t>Moravskoslezský kraj</t>
  </si>
  <si>
    <t>» Oddíly soutěže</t>
  </si>
  <si>
    <t>Juniorská liga</t>
  </si>
  <si>
    <t>» Střelci</t>
  </si>
  <si>
    <t>» Statistiky</t>
  </si>
  <si>
    <t>» Obdržené karty</t>
  </si>
  <si>
    <t>reklama</t>
  </si>
  <si>
    <t>» Tabulky celkem, ...</t>
  </si>
  <si>
    <t>» Všechny výsledky</t>
  </si>
  <si>
    <t>23.08. 13:30</t>
  </si>
  <si>
    <t>změna pořadatelství</t>
  </si>
  <si>
    <t>Informace FS</t>
  </si>
  <si>
    <t>2. kolo 31.08.2014</t>
  </si>
  <si>
    <t>Informace o krajské Škole mladých rozhodčích</t>
  </si>
  <si>
    <t>30.08. 17:00</t>
  </si>
  <si>
    <t>Definitivní TL soutěží KFS na podzim 2014</t>
  </si>
  <si>
    <t>Vzor dohody ohledně "Společenství" družstev mládeže</t>
  </si>
  <si>
    <t>30.08. 13:30</t>
  </si>
  <si>
    <t>Schválená "Směrnice KFS ohledně zřizování farem" + Protokol</t>
  </si>
  <si>
    <t>Informace z VH KFS Jč. kraje</t>
  </si>
  <si>
    <t>Soubory ke stažení III. (soupiska)</t>
  </si>
  <si>
    <t>31.08. 17:00</t>
  </si>
  <si>
    <t>Nejnovější tiskopis zápisu o utkání (s ID čísly)</t>
  </si>
  <si>
    <t>Soubory ke stažení II.</t>
  </si>
  <si>
    <t>3. kolo 07.09.2014</t>
  </si>
  <si>
    <t>Plánky uspořádání hřišť pro malé formy fotbalu</t>
  </si>
  <si>
    <t>Soubory ke stažení I.</t>
  </si>
  <si>
    <t>06.09. 17:00</t>
  </si>
  <si>
    <t>07.09. 15:00</t>
  </si>
  <si>
    <t>Nadační fond na podporu fotbalové mládeže Jč.kraje</t>
  </si>
  <si>
    <t>Usnesení z VH KFS ze dne 23.3.2013</t>
  </si>
  <si>
    <t>07.09. 17:00</t>
  </si>
  <si>
    <t>Disciplinární komise</t>
  </si>
  <si>
    <t>06.09. 10:15</t>
  </si>
  <si>
    <t>Zápis DK č. 12 ze dne 16.10.2014</t>
  </si>
  <si>
    <t>Zápis DK č.11 ze dne 9.10.2014</t>
  </si>
  <si>
    <t>4. kolo 14.09.2014</t>
  </si>
  <si>
    <t>Zápis DK č. 10 ze dne 2.10.2014</t>
  </si>
  <si>
    <t>Zápis DK č.9 ze dne 25.9.2014</t>
  </si>
  <si>
    <t>13.09. 17:00</t>
  </si>
  <si>
    <t>Zápis DK č.8 ze dne 18.9.2014</t>
  </si>
  <si>
    <t>13.09. 13:30</t>
  </si>
  <si>
    <t>Zápis DK č.7 ze dne 11.9.2014</t>
  </si>
  <si>
    <t>Zápis DK č.6 ze dne 4.9.2014</t>
  </si>
  <si>
    <t>Zápis DK č.5 ze dne 28.8.2014</t>
  </si>
  <si>
    <t>27.09. 13:00</t>
  </si>
  <si>
    <t>nehráno - nový termín</t>
  </si>
  <si>
    <t>Zápis DK č.4 ze dne 21.8.2014</t>
  </si>
  <si>
    <t>Zápis DK č.3 ze dne 14.8.2014</t>
  </si>
  <si>
    <t>STK</t>
  </si>
  <si>
    <t>5. kolo 21.09.2014</t>
  </si>
  <si>
    <t>Zápis STK č.13 ze dne 15.10.2014</t>
  </si>
  <si>
    <t>20.09. 16:30</t>
  </si>
  <si>
    <t>Zápis STK č.12 ze dne 8.10.2014</t>
  </si>
  <si>
    <t>21.09. 15:00</t>
  </si>
  <si>
    <t>Zápis STK č.11 ze dne 1.10.2014</t>
  </si>
  <si>
    <t>20.09. 15:00</t>
  </si>
  <si>
    <t>Zápis STK č.10 ze dne 24.9.2014</t>
  </si>
  <si>
    <t>21.09. 16:30</t>
  </si>
  <si>
    <t>Zápis STK č.9 ze dne 17.9.2014</t>
  </si>
  <si>
    <t>21.09. 10:15</t>
  </si>
  <si>
    <t>Zápis STK č.8 ze dne 10.9.2014</t>
  </si>
  <si>
    <t>20.09. 13:00</t>
  </si>
  <si>
    <t>Zápis STK č.7 ze dne 3.9.2014</t>
  </si>
  <si>
    <t>Zápis STK č.6 ze dne 27.8.2014</t>
  </si>
  <si>
    <t>Temelín-Třebětice</t>
  </si>
  <si>
    <t>Třebětice-Temelín</t>
  </si>
  <si>
    <t>Zápis STK č.5 ze dne 20.8.2014</t>
  </si>
  <si>
    <t>Třebětice-N.Včelnice</t>
  </si>
  <si>
    <t>N.Včelnice-Třebětice</t>
  </si>
  <si>
    <t>6. kolo 28.09.2014</t>
  </si>
  <si>
    <t>Č.Velenice-Třebětice</t>
  </si>
  <si>
    <t>Třebětice-Č.Velenice</t>
  </si>
  <si>
    <t>Zápis STK č.4 ze dne 13.8.2014</t>
  </si>
  <si>
    <t>Třebětice-Soběslav</t>
  </si>
  <si>
    <t>Soběslav-Třebětice</t>
  </si>
  <si>
    <t>Ledenice-Třebětice</t>
  </si>
  <si>
    <t>Třebětice-Ledenice</t>
  </si>
  <si>
    <t>27.09. 16:30</t>
  </si>
  <si>
    <t>Komise rozhodčích</t>
  </si>
  <si>
    <t>Třebětice-Lomnice</t>
  </si>
  <si>
    <t>Lomnice-Třebětice</t>
  </si>
  <si>
    <t>Třebětice-N.Bystřice</t>
  </si>
  <si>
    <t>N.Bystřice-Třebětice</t>
  </si>
  <si>
    <t>Slavonice-Třebětice</t>
  </si>
  <si>
    <t>Třebětice-Slavonice</t>
  </si>
  <si>
    <t>Třebětice-Lišov</t>
  </si>
  <si>
    <t>Lišov-Třebětice</t>
  </si>
  <si>
    <t>K.Řečice-Třebětice</t>
  </si>
  <si>
    <t>Třebětice-K.Řečice</t>
  </si>
  <si>
    <t>Obsazení "Vyšších a ostatních soutěží" na 25.- 26.10.2014</t>
  </si>
  <si>
    <t>Třebětice-J. Hradec"B</t>
  </si>
  <si>
    <t>J. Hradec"B-Třebětice</t>
  </si>
  <si>
    <t>28.09. 16:30</t>
  </si>
  <si>
    <t>Suchdol-Třebětice</t>
  </si>
  <si>
    <t>Třebětice-Suchdo</t>
  </si>
  <si>
    <t>Zápis KRaD č.12 ze dne 14.10.2014</t>
  </si>
  <si>
    <t>Třebětice-Klikov</t>
  </si>
  <si>
    <t>Klikov-Třebětice</t>
  </si>
  <si>
    <t>Obsazení "Vyšších a ostatních soutěží" na 18.- 19.10.2014</t>
  </si>
  <si>
    <t>Zápis KRaD č.11 ze dne 7.10.2014</t>
  </si>
  <si>
    <t>28.09. 15:00</t>
  </si>
  <si>
    <t>změna pořadatelstvé</t>
  </si>
  <si>
    <t>Zápis KRaD č.10 ze dne 29.9.2014</t>
  </si>
  <si>
    <t>7. kolo 05.10.2014</t>
  </si>
  <si>
    <t>Nominační listina rozhodčích KFS na podzim - změna č. 1</t>
  </si>
  <si>
    <t>Zápis KRaD č.9 ze dne 23.9.2014</t>
  </si>
  <si>
    <t>04.10. 16:00</t>
  </si>
  <si>
    <t>Zápis KRaD č.8 ze dne 16.9.2014</t>
  </si>
  <si>
    <t>Zápis KRaD č.7 ze dne 8.9.2014</t>
  </si>
  <si>
    <t>Komise mládeže</t>
  </si>
  <si>
    <t>04.10. 10:15</t>
  </si>
  <si>
    <t>05.10. 16:00</t>
  </si>
  <si>
    <t>Dlouhodobá soutěž výběrů OFS - výsledky a tabulky po I.kole</t>
  </si>
  <si>
    <t>Nominace výběrů na MKS na utkání 30.9.2014 s Ústeckým KFS</t>
  </si>
  <si>
    <t>04.10. 12:30</t>
  </si>
  <si>
    <t>Zápisy KM - jaro 2014</t>
  </si>
  <si>
    <t>Zápisy KM - 2013</t>
  </si>
  <si>
    <t>8. kolo 12.10.2014</t>
  </si>
  <si>
    <t>Dlouhodobá soutěž výběrů OFS - konečné výsledky a tabulky</t>
  </si>
  <si>
    <t>11.10. 16:00</t>
  </si>
  <si>
    <t>Výsledky halových turnajů VV - Třeboň 2013</t>
  </si>
  <si>
    <t>Konečné výsledky a tabulky soutěže výběrů OFS 2012/2013</t>
  </si>
  <si>
    <t>Výsledky finálového turnaje ČP žáků 2013</t>
  </si>
  <si>
    <t>12.10. 16:00</t>
  </si>
  <si>
    <t>Zápisy KM - 2012</t>
  </si>
  <si>
    <t>Výsledky halových turnajů VV - Třeboň 2012</t>
  </si>
  <si>
    <t>TMK</t>
  </si>
  <si>
    <t>12.10. 15:00</t>
  </si>
  <si>
    <t>Informace o doškolení trenérů licence "B"</t>
  </si>
  <si>
    <t>9. kolo 19.10.2014</t>
  </si>
  <si>
    <t>Vzdělávání trenérů na KFS (nové souhrnné informace)</t>
  </si>
  <si>
    <t>18.10. 15:30</t>
  </si>
  <si>
    <t>19.10. 15:00</t>
  </si>
  <si>
    <t>(oprava času)</t>
  </si>
  <si>
    <t>18.10. 10:15</t>
  </si>
  <si>
    <t>19.10. 15:30</t>
  </si>
  <si>
    <t>18.10. 12:00</t>
  </si>
  <si>
    <t>10. kolo 26.10.2014</t>
  </si>
  <si>
    <t>25.10. 14:30</t>
  </si>
  <si>
    <t>26.10. 14:30</t>
  </si>
  <si>
    <t>11. kolo 02.11.2014</t>
  </si>
  <si>
    <t>02.11. 14:00</t>
  </si>
  <si>
    <t>01.11. 10:15</t>
  </si>
  <si>
    <t>01.11. 14:00</t>
  </si>
  <si>
    <t>01.11. 10:30</t>
  </si>
  <si>
    <t>12. kolo 09.11.2014</t>
  </si>
  <si>
    <t>08.11. 14:00</t>
  </si>
  <si>
    <t>09.11. 14:00</t>
  </si>
  <si>
    <t>14. kolo 16.11.2014</t>
  </si>
  <si>
    <t>15.11. 13:30</t>
  </si>
  <si>
    <t>A3D1402</t>
  </si>
  <si>
    <t>16.11. 13:30</t>
  </si>
  <si>
    <t>A3D1403</t>
  </si>
  <si>
    <t>A3D1404</t>
  </si>
  <si>
    <t>15.11. 10:15</t>
  </si>
  <si>
    <t>A3D1405</t>
  </si>
  <si>
    <t>16.11. 00:00</t>
  </si>
  <si>
    <t>A3D1406</t>
  </si>
  <si>
    <t>A3D1407</t>
  </si>
  <si>
    <t>15. kolo 29.03.2015</t>
  </si>
  <si>
    <t>28.03. 11:30</t>
  </si>
  <si>
    <t>29.03. 00:00</t>
  </si>
  <si>
    <t>28.03. 15:00</t>
  </si>
  <si>
    <t>29.03. 15:00</t>
  </si>
  <si>
    <t>16. kolo 05.04.2015</t>
  </si>
  <si>
    <t>04.04. 16:30</t>
  </si>
  <si>
    <t>05.04. 00:00</t>
  </si>
  <si>
    <t>05.04. 16:30</t>
  </si>
  <si>
    <t>17. kolo 12.04.2015</t>
  </si>
  <si>
    <t>11.04. 16:30</t>
  </si>
  <si>
    <t>11.04. 13:00</t>
  </si>
  <si>
    <t>12.04. 00:00</t>
  </si>
  <si>
    <t>12.04. 15:00</t>
  </si>
  <si>
    <t>18. kolo 19.04.2015</t>
  </si>
  <si>
    <t>18.04. 17:00</t>
  </si>
  <si>
    <t>19.04. 17:00</t>
  </si>
  <si>
    <t>19.04. 00:00</t>
  </si>
  <si>
    <t>19. kolo 26.04.2015</t>
  </si>
  <si>
    <t>26.04. 00:00</t>
  </si>
  <si>
    <t>25.04. 17:00</t>
  </si>
  <si>
    <t>25.04. 13:30</t>
  </si>
  <si>
    <t>26.04. 15:00</t>
  </si>
  <si>
    <t>20. kolo 03.05.2015</t>
  </si>
  <si>
    <t>02.05. 17:00</t>
  </si>
  <si>
    <t>03.05. 17:00</t>
  </si>
  <si>
    <t>03.05. 00:00</t>
  </si>
  <si>
    <t>21. kolo 10.05.2015</t>
  </si>
  <si>
    <t>09.05. 17:00</t>
  </si>
  <si>
    <t>10.05. 00:00</t>
  </si>
  <si>
    <t>09.05. 13:30</t>
  </si>
  <si>
    <t>22. kolo 17.05.2015</t>
  </si>
  <si>
    <t>16.05. 17:00</t>
  </si>
  <si>
    <t>17.05. 15:00</t>
  </si>
  <si>
    <t>17.05. 17:00</t>
  </si>
  <si>
    <t>17.05. 00:00</t>
  </si>
  <si>
    <t>23. kolo 24.05.2015</t>
  </si>
  <si>
    <t>23.05. 17:00</t>
  </si>
  <si>
    <t>24.05. 00:00</t>
  </si>
  <si>
    <t>23.05. 13:30</t>
  </si>
  <si>
    <t>24. kolo 31.05.2015</t>
  </si>
  <si>
    <t>30.05. 17:00</t>
  </si>
  <si>
    <t>31.05. 15:00</t>
  </si>
  <si>
    <t>31.05. 17:00</t>
  </si>
  <si>
    <t>31.05. 00:00</t>
  </si>
  <si>
    <t>25. kolo 07.06.2015</t>
  </si>
  <si>
    <t>07.06. 17:00</t>
  </si>
  <si>
    <t>06.06. 17:00</t>
  </si>
  <si>
    <t>07.06. 00:00</t>
  </si>
  <si>
    <t>06.06. 13:30</t>
  </si>
  <si>
    <t>26. kolo 14.06.2015</t>
  </si>
  <si>
    <t>13.06. 17:00</t>
  </si>
  <si>
    <t>14.06. 00:00</t>
  </si>
  <si>
    <t>14.06. 15:00</t>
  </si>
  <si>
    <t>14.06. 17:00</t>
  </si>
  <si>
    <t>PODZIM 2013</t>
  </si>
  <si>
    <t>ročník 2013/14</t>
  </si>
  <si>
    <t>(Prav)</t>
  </si>
  <si>
    <t>z</t>
  </si>
  <si>
    <t>v</t>
  </si>
  <si>
    <t>r</t>
  </si>
  <si>
    <t>p</t>
  </si>
  <si>
    <t>bv</t>
  </si>
  <si>
    <t>bo</t>
  </si>
  <si>
    <t>b</t>
  </si>
  <si>
    <t>J. Hradec"B</t>
  </si>
  <si>
    <t>44:15</t>
  </si>
  <si>
    <t>28:15</t>
  </si>
  <si>
    <t>33:25</t>
  </si>
  <si>
    <t>26:27</t>
  </si>
  <si>
    <t>23:23</t>
  </si>
  <si>
    <t>20:20</t>
  </si>
  <si>
    <t>Temelín</t>
  </si>
  <si>
    <t>24:41</t>
  </si>
  <si>
    <t>25:25</t>
  </si>
  <si>
    <t>21:26</t>
  </si>
  <si>
    <t>20:27</t>
  </si>
  <si>
    <t>12:26</t>
  </si>
  <si>
    <t>25:23</t>
  </si>
  <si>
    <t>JARO 2014</t>
  </si>
  <si>
    <t>kopírovat natvrdo "JARO 2014" a seřadit dle H(body) sestupně</t>
  </si>
  <si>
    <t>ROZDÍL skutečnost - podzim</t>
  </si>
  <si>
    <t>skutečnost jaro</t>
  </si>
  <si>
    <t>"SVYHLEDAT"</t>
  </si>
  <si>
    <t>Data pro graf</t>
  </si>
  <si>
    <t>zákl.sestava,střídání</t>
  </si>
  <si>
    <t>Karty žluté a červené</t>
  </si>
  <si>
    <t>Body-branky a nahrávky</t>
  </si>
  <si>
    <t>Odehraný čas-minuty</t>
  </si>
  <si>
    <t>Podzim</t>
  </si>
  <si>
    <t>p.č.</t>
  </si>
  <si>
    <t>C</t>
  </si>
  <si>
    <t>c.</t>
  </si>
  <si>
    <t>žk</t>
  </si>
  <si>
    <t>čk</t>
  </si>
  <si>
    <t>23.08.</t>
  </si>
  <si>
    <t>30.08.</t>
  </si>
  <si>
    <t>06.09.</t>
  </si>
  <si>
    <t>Břilice</t>
  </si>
  <si>
    <t>13.09.</t>
  </si>
  <si>
    <t>20.09.</t>
  </si>
  <si>
    <t>27.09.</t>
  </si>
  <si>
    <t>Lomnice n.L.</t>
  </si>
  <si>
    <t>04.10.</t>
  </si>
  <si>
    <t>Borovany</t>
  </si>
  <si>
    <t>11.10.</t>
  </si>
  <si>
    <t>H.Stropnice</t>
  </si>
  <si>
    <t>18.10.</t>
  </si>
  <si>
    <t>25.10.</t>
  </si>
  <si>
    <t>01.11.</t>
  </si>
  <si>
    <t>08.11.</t>
  </si>
  <si>
    <t>16.08.</t>
  </si>
  <si>
    <t>Chlum u Tř.</t>
  </si>
  <si>
    <t>Oddíl A</t>
  </si>
  <si>
    <t>Oddíl A1</t>
  </si>
  <si>
    <t>  TJ Nová Včelnice</t>
  </si>
  <si>
    <t>  Tatran Lomnice nad Lužnicí</t>
  </si>
  <si>
    <t>Lomnice/Luž.</t>
  </si>
  <si>
    <t>  SK Lišov</t>
  </si>
  <si>
    <t>  TJ Jiskra Nová Bystřice</t>
  </si>
  <si>
    <t>  Lokomotiva České Velenice</t>
  </si>
  <si>
    <t>  TJ Sokol Kardašova Řečice</t>
  </si>
  <si>
    <t>  FK Sokol Třebětice</t>
  </si>
  <si>
    <t>  TJ Slovan Břilice</t>
  </si>
  <si>
    <t>Suchdol/Luž.</t>
  </si>
  <si>
    <t>  Sokol Olešnice</t>
  </si>
  <si>
    <t>  Sokol Suchdol nad Lužnicí</t>
  </si>
  <si>
    <t>  Jiskra Chlum u Třeboně</t>
  </si>
  <si>
    <t>  TJ Dolní Bukovsko</t>
  </si>
  <si>
    <t>H. Stropnice</t>
  </si>
  <si>
    <t>  Hraničář Horní Stropnice</t>
  </si>
  <si>
    <t>  Calofrig Borovany</t>
  </si>
  <si>
    <t>Suchdol n.L.</t>
  </si>
  <si>
    <t>01</t>
  </si>
  <si>
    <t>02</t>
  </si>
  <si>
    <t>03</t>
  </si>
  <si>
    <t>04</t>
  </si>
  <si>
    <t>05</t>
  </si>
  <si>
    <t>06</t>
  </si>
  <si>
    <t>07</t>
  </si>
  <si>
    <t xml:space="preserve">Malšice - Třebětice </t>
  </si>
  <si>
    <t>19. 8.</t>
  </si>
  <si>
    <t>Třebětice - Jistebnice</t>
  </si>
  <si>
    <t>27. 8.</t>
  </si>
  <si>
    <t xml:space="preserve">Třeboň"B - Třebětice </t>
  </si>
  <si>
    <t xml:space="preserve"> 3. 9. </t>
  </si>
  <si>
    <t xml:space="preserve">Třebětice - Lomnice </t>
  </si>
  <si>
    <t>10. 9.</t>
  </si>
  <si>
    <t>Třebětice - N. Bystřice</t>
  </si>
  <si>
    <t>17. 9.</t>
  </si>
  <si>
    <t>Řepeč-Opařany-Třebětice</t>
  </si>
  <si>
    <t>23. 9.</t>
  </si>
  <si>
    <t>Třebětice - Ml. Vožice</t>
  </si>
  <si>
    <t xml:space="preserve"> 28. 9.</t>
  </si>
  <si>
    <t xml:space="preserve">Třebětice - Lišov </t>
  </si>
  <si>
    <t>1. 10.</t>
  </si>
  <si>
    <t>Rat. Hory - Třebětice</t>
  </si>
  <si>
    <t>7. 10.</t>
  </si>
  <si>
    <t>Třebětice - Chotoviny</t>
  </si>
  <si>
    <t>15. 10.</t>
  </si>
  <si>
    <t>21. 10.</t>
  </si>
  <si>
    <t>Třebětice - D. Bukovsko</t>
  </si>
  <si>
    <t>29. 10.</t>
  </si>
  <si>
    <t>K. Řečice - Třebětice</t>
  </si>
  <si>
    <t>4. 11.</t>
  </si>
  <si>
    <t>2. kolo</t>
  </si>
  <si>
    <t>Sobota 19. 8. 2017 15:00 Malšice - Třebětice Malšice 2017310A3D0206</t>
  </si>
  <si>
    <t>Sobota 19. 8. 2017 16:00 Jistebnice - Třeboň"B Jistebnice 2017310A3D0207</t>
  </si>
  <si>
    <t>Jistebnice - Třeboň"</t>
  </si>
  <si>
    <t>Sobota 19. 8. 2017 17:00 Lomnice - Chotoviny Lomnice 2017310A3D0201</t>
  </si>
  <si>
    <t xml:space="preserve">Lomnice - Chotoviny </t>
  </si>
  <si>
    <t>Sobota 19. 8. 2017 17:00 Slavonice - Rat. Hory Slavonice 2017310A3D0202</t>
  </si>
  <si>
    <t>Slavonice - Rat. Hor</t>
  </si>
  <si>
    <t>Sobota 19. 8. 2017 17:00 D. Bukovsko - Lišov D. Bukovsko 2017310A3D0203</t>
  </si>
  <si>
    <t xml:space="preserve">D. Bukovsko - Lišov </t>
  </si>
  <si>
    <t>Sobota 19. 8. 2017 17:00 K. Řečice - Řepeč-Opařany K. Řečice 2017310A3D0204</t>
  </si>
  <si>
    <t>K. Řečice - Řepeč-Op</t>
  </si>
  <si>
    <t>Neděle 20. 8. 2017 17:00 Ml. Vožice - N. Bystřice Ml. Vožice 2017310A3D0205</t>
  </si>
  <si>
    <t>Ml. Vožice - N. Byst</t>
  </si>
  <si>
    <t>20. 8.</t>
  </si>
  <si>
    <t>3. kolo</t>
  </si>
  <si>
    <t>Sobota 26. 8. 2017 10:30 Řepeč-Opařany - Ml. Vožice Řepeč 2017310A3D0304</t>
  </si>
  <si>
    <t xml:space="preserve">Řepeč-Opařany - Ml. </t>
  </si>
  <si>
    <t>26. 8.</t>
  </si>
  <si>
    <t>Sobota 26. 8. 2017 13:30 Chotoviny - Slavonice Chotoviny 2017310A3D0307</t>
  </si>
  <si>
    <t>Chotoviny - Slavonic</t>
  </si>
  <si>
    <t>Sobota 26. 8. 2017 17:00 Lišov - K. Řečice Lišov 2017310A3D0305</t>
  </si>
  <si>
    <t>Lišov - K. Řečice Li</t>
  </si>
  <si>
    <t>Sobota 26. 8. 2017 17:00 Rat. Hory - D. Bukovsko Rat. Hory 2017310A3D0306</t>
  </si>
  <si>
    <t>Rat. Hory - D. Bukov</t>
  </si>
  <si>
    <t>Neděle 27. 8. 2017 14:30 Třeboň"B - Lomnice Břilice 2017310A3D0301</t>
  </si>
  <si>
    <t>Třeboň"B - Lomnice B</t>
  </si>
  <si>
    <t>Neděle 27. 8. 2017 15:00 Třebětice - Jistebnice Třebětice 2017310A3D0302</t>
  </si>
  <si>
    <t>Třebětice - Jistebni</t>
  </si>
  <si>
    <t>Neděle 27. 8. 2017 17:00 N. Bystřice - Malšice N. Bystřice 2017310A3D0303</t>
  </si>
  <si>
    <t>N. Bystřice - Malšic</t>
  </si>
  <si>
    <t>4. kolo</t>
  </si>
  <si>
    <t>Sobota 2. 9. 2017 16:00 Jistebnice - N. Bystřice Jistebnice 2017310A3D0406</t>
  </si>
  <si>
    <t>Jistebnice - N. Byst</t>
  </si>
  <si>
    <t xml:space="preserve">2. 9. </t>
  </si>
  <si>
    <t>Sobota 2. 9. 2017 17:00 Lomnice - Slavonice Lomnice 2017310A3D0401</t>
  </si>
  <si>
    <t xml:space="preserve">Lomnice - Slavonice </t>
  </si>
  <si>
    <t>Sobota 2. 9. 2017 17:00 D. Bukovsko - Chotoviny D. Bukovsko 2017310A3D0402</t>
  </si>
  <si>
    <t>D. Bukovsko - Chotov</t>
  </si>
  <si>
    <t>Sobota 2. 9. 2017 17:00 K. Řečice - Rat. Hory K. Řečice 2017310A3D0403</t>
  </si>
  <si>
    <t>K. Řečice - Rat. Hor</t>
  </si>
  <si>
    <t>Neděle 3. 9. 2017 14:30 Třeboň"B - Třebětice Břilice 2017310A3D0407</t>
  </si>
  <si>
    <t>Třeboň"B - Třebětice</t>
  </si>
  <si>
    <t xml:space="preserve">3. 9. </t>
  </si>
  <si>
    <t>Neděle 3. 9. 2017 15:00 Malšice - Řepeč-Opařany Malšice 2017310A3D0405</t>
  </si>
  <si>
    <t>Malšice - Řepeč-Opař</t>
  </si>
  <si>
    <t>Neděle 3. 9. 2017 17:00 Ml. Vožice - Lišov Ml. Vožice 2017310A3D0404</t>
  </si>
  <si>
    <t>Ml. Vožice - Lišov M</t>
  </si>
  <si>
    <t>5. kolo</t>
  </si>
  <si>
    <t>Sobota 9. 9. 2017 10:30 Řepeč-Opařany - Jistebnice Řepeč 2017310A3D0503</t>
  </si>
  <si>
    <t>Řepeč-Opařany - Jist</t>
  </si>
  <si>
    <t xml:space="preserve">9. 9. </t>
  </si>
  <si>
    <t>Sobota 9. 9. 2017 13:30 Chotoviny - K. Řečice Chotoviny 2017310A3D0506</t>
  </si>
  <si>
    <t>Chotoviny - K. Řečic</t>
  </si>
  <si>
    <t>Sobota 9. 9. 2017 17:00 Slavonice - D. Bukovsko Slavonice 2017310A3D0507</t>
  </si>
  <si>
    <t>Slavonice - D. Bukov</t>
  </si>
  <si>
    <t>Sobota 9. 9. 2017 17:00 Rat. Hory - Ml. Vožice Rat. Hory 2017310A3D0505</t>
  </si>
  <si>
    <t>Rat. Hory - Ml. Voži</t>
  </si>
  <si>
    <t>Neděle 10. 9. 2017 15:00 Třebětice - Lomnice Třebětice 2017310A3D0501</t>
  </si>
  <si>
    <t xml:space="preserve"> Třebětice - Lomnice</t>
  </si>
  <si>
    <t>Neděle 10. 9. 2017 17:00 N. Bystřice - Třeboň"B N. Bystřice 2017310A3D0502</t>
  </si>
  <si>
    <t xml:space="preserve"> N. Bystřice - Třebo</t>
  </si>
  <si>
    <t>Neděle 10. 9. 2017 17:00 Lišov - Malšice Lišov 2017310A3D0504</t>
  </si>
  <si>
    <t xml:space="preserve"> Lišov - Malšice Liš</t>
  </si>
  <si>
    <t>6. kolo</t>
  </si>
  <si>
    <t>Sobota 16. 9. 2017 14:30 Malšice - Rat. Hory Malšice 2017310A3D0604</t>
  </si>
  <si>
    <t xml:space="preserve">Malšice - Rat. Hory </t>
  </si>
  <si>
    <t>16. 9.</t>
  </si>
  <si>
    <t>Sobota 16. 9. 2017 16:00 Jistebnice - Lišov Jistebnice 2017310A3D0605</t>
  </si>
  <si>
    <t>Jistebnice - Lišov J</t>
  </si>
  <si>
    <t>Sobota 16. 9. 2017 16:30 Lomnice - D. Bukovsko Lomnice 2017310A3D0601</t>
  </si>
  <si>
    <t>Lomnice - D. Bukovsk</t>
  </si>
  <si>
    <t>Sobota 16. 9. 2017 16:30 K. Řečice - Slavonice K. Řečice 2017310A3D0602</t>
  </si>
  <si>
    <t>K. Řečice - Slavonic</t>
  </si>
  <si>
    <t>Neděle 17. 9. 2017 14:30 Třeboň"B - Řepeč-Opařany Břilice 2017310A3D0606</t>
  </si>
  <si>
    <t>Třeboň"B - Řepeč-Opa</t>
  </si>
  <si>
    <t>Neděle 17. 9. 2017 15:00 Třebětice - N. Bystřice Třebětice 2017310A3D0607</t>
  </si>
  <si>
    <t>Třebětice - N. Bystř</t>
  </si>
  <si>
    <t>Neděle 17. 9. 2017 16:30 Ml. Vožice - Chotoviny Ml. Vožice 2017310A3D0603</t>
  </si>
  <si>
    <t>Ml. Vožice - Chotovi</t>
  </si>
  <si>
    <t>7. kolo</t>
  </si>
  <si>
    <t>Sobota 23. 9. 2017 10:30 Řepeč-Opařany - Třebětice Řepeč 2017310A3D0702</t>
  </si>
  <si>
    <t>Řepeč-Opařany - Třeb</t>
  </si>
  <si>
    <t>Sobota 23. 9. 2017 13:00 Chotoviny - Malšice Chotoviny 2017310A3D0705</t>
  </si>
  <si>
    <t xml:space="preserve">Chotoviny - Malšice </t>
  </si>
  <si>
    <t>Sobota 23. 9. 2017 16:30 Slavonice - Ml. Vožice Slavonice 2017310A3D0706</t>
  </si>
  <si>
    <t>Slavonice - Ml. Voži</t>
  </si>
  <si>
    <t>Sobota 23. 9. 2017 16:30 D. Bukovsko - K. Řečice D. Bukovsko 2017310A3D0707</t>
  </si>
  <si>
    <t>D. Bukovsko - K. Řeč</t>
  </si>
  <si>
    <t>Sobota 23. 9. 2017 16:30 Lišov - Třeboň"B Lišov 2017310A3D0703</t>
  </si>
  <si>
    <t>Lišov - Třeboň"B Liš</t>
  </si>
  <si>
    <t>Sobota 23. 9. 2017 16:30 Rat. Hory - Jistebnice Rat. Hory 2017310A3D0704</t>
  </si>
  <si>
    <t>Rat. Hory - Jistebni</t>
  </si>
  <si>
    <t>Neděle 24. 9. 2017 16:30 N. Bystřice - Lomnice N. Bystřice 2017310A3D0701</t>
  </si>
  <si>
    <t>N. Bystřice - Lomnic</t>
  </si>
  <si>
    <t>24. 9.</t>
  </si>
  <si>
    <t>1. kolo</t>
  </si>
  <si>
    <t>Čtvrtek 28. 9. 2017 10:30 Řepeč-Opařany - D. Bukovsko Řepeč 2017310A3D0105</t>
  </si>
  <si>
    <t xml:space="preserve"> Řepeč-Opařany - D. </t>
  </si>
  <si>
    <t xml:space="preserve"> 28. 9</t>
  </si>
  <si>
    <t>Čtvrtek 28. 9. 2017 14:30 Třeboň"B - Malšice Břilice 2017310A3D0102</t>
  </si>
  <si>
    <t xml:space="preserve"> Třeboň"B - Malšice </t>
  </si>
  <si>
    <t>Čtvrtek 28. 9. 2017 15:00 Třebětice - Ml. Vožice Třebětice 2017310A3D0103</t>
  </si>
  <si>
    <t xml:space="preserve"> Třebětice - Ml. Vož</t>
  </si>
  <si>
    <t>Čtvrtek 28. 9. 2017 16:00 Jistebnice - Lomnice Jistebnice 2017310A3D0101</t>
  </si>
  <si>
    <t xml:space="preserve"> Jistebnice - Lomnic</t>
  </si>
  <si>
    <t>Čtvrtek 28. 9. 2017 16:30 N. Bystřice - K. Řečice N. Bystřice 2017310A3D0104</t>
  </si>
  <si>
    <t xml:space="preserve"> N. Bystřice - K. Ře</t>
  </si>
  <si>
    <t>Čtvrtek 28. 9. 2017 16:30 Lišov - Slavonice Lišov 2017310A3D0106</t>
  </si>
  <si>
    <t xml:space="preserve"> Lišov - Slavonice L</t>
  </si>
  <si>
    <t>Čtvrtek 28. 9. 2017 16:30 Rat. Hory - Chotoviny Rat. Hory 2017310A3D0107</t>
  </si>
  <si>
    <t xml:space="preserve"> Rat. Hory - Chotovi</t>
  </si>
  <si>
    <t>8. kolo</t>
  </si>
  <si>
    <t>Sobota 30. 9. 2017 14:00 Malšice - Slavonice Malšice 2017310A3D0803</t>
  </si>
  <si>
    <t xml:space="preserve">Malšice - Slavonice </t>
  </si>
  <si>
    <t>30. 9.</t>
  </si>
  <si>
    <t>Sobota 30. 9. 2017 16:00 Jistebnice - Chotoviny Jistebnice 2017310A3D0804</t>
  </si>
  <si>
    <t>Jistebnice - Chotovi</t>
  </si>
  <si>
    <t>Sobota 30. 9. 2017 16:00 Lomnice - K. Řečice Lomnice 2017310A3D0801</t>
  </si>
  <si>
    <t xml:space="preserve">Lomnice - K. Řečice </t>
  </si>
  <si>
    <t>Neděle 1. 10. 2017 14:30 Třeboň"B - Rat. Hory Břilice 2017310A3D0805</t>
  </si>
  <si>
    <t>Třeboň"B - Rat. Hory</t>
  </si>
  <si>
    <t>Neděle 1. 10. 2017 15:00 Třebětice - Lišov Třebětice 2017310A3D0806</t>
  </si>
  <si>
    <t>Třebětice - Lišov Tř</t>
  </si>
  <si>
    <t>Neděle 1. 10. 2017 16:00 N. Bystřice - Řepeč-Opařany N. Bystřice 2017310A3D0807</t>
  </si>
  <si>
    <t>N. Bystřice - Řepeč-</t>
  </si>
  <si>
    <t>Neděle 1. 10. 2017 16:00 Ml. Vožice - D. Bukovsko Ml. Vožice 2017310A3D0802</t>
  </si>
  <si>
    <t>Ml. Vožice - D. Buko</t>
  </si>
  <si>
    <t>9. kolo</t>
  </si>
  <si>
    <t>Sobota 7. 10. 2017 10:30 Řepeč-Opařany - Lomnice Řepeč 2017310A3D0901</t>
  </si>
  <si>
    <t>Řepeč-Opařany - Lomn</t>
  </si>
  <si>
    <t>Sobota 7. 10. 2017 12:30 Chotoviny - Třeboň"B Chotoviny 2017310A3D0904</t>
  </si>
  <si>
    <t>Chotoviny - Třeboň"B</t>
  </si>
  <si>
    <t>Sobota 7. 10. 2017 16:00 Slavonice - Jistebnice Slavonice 2017310A3D0905</t>
  </si>
  <si>
    <t>Slavonice - Jistebni</t>
  </si>
  <si>
    <t>Sobota 7. 10. 2017 16:00 D. Bukovsko - Malšice D. Bukovsko 2017310A3D0906</t>
  </si>
  <si>
    <t>D. Bukovsko - Malšic</t>
  </si>
  <si>
    <t>Sobota 7. 10. 2017 16:00 K. Řečice - Ml. Vožice K. Řečice 2017310A3D0907</t>
  </si>
  <si>
    <t>K. Řečice - Ml. Voži</t>
  </si>
  <si>
    <t>Sobota 7. 10. 2017 16:00 Rat. Hory - Třebětice Rat. Hory 2017310A3D0903</t>
  </si>
  <si>
    <t>Rat. Hory - Třebětic</t>
  </si>
  <si>
    <t>Neděle 8. 10. 2017 16:00 Lišov - N. Bystřice Lišov 2017310A3D0902</t>
  </si>
  <si>
    <t xml:space="preserve">Lišov - N. Bystřice </t>
  </si>
  <si>
    <t>8. 10.</t>
  </si>
  <si>
    <t>10. kolo</t>
  </si>
  <si>
    <t>Sobota 14. 10. 2017 10:30 Řepeč-Opařany - Lišov Řepeč 2017310A3D1007</t>
  </si>
  <si>
    <t xml:space="preserve"> Řepeč-Opařany - Liš</t>
  </si>
  <si>
    <t>14. 10</t>
  </si>
  <si>
    <t>Sobota 14. 10. 2017 15:30 Jistebnice - D. Bukovsko Jistebnice 2017310A3D1003</t>
  </si>
  <si>
    <t xml:space="preserve"> Jistebnice - D. Buk</t>
  </si>
  <si>
    <t>Sobota 14. 10. 2017 15:30 Lomnice - Ml. Vožice Lomnice 2017310A3D1001</t>
  </si>
  <si>
    <t xml:space="preserve"> Lomnice - Ml. Vožic</t>
  </si>
  <si>
    <t>Neděle 15. 10. 2017 14:30 Třeboň"B - Slavonice Břilice 2017310A3D1004</t>
  </si>
  <si>
    <t xml:space="preserve"> Třeboň"B - Slavonic</t>
  </si>
  <si>
    <t>15. 10</t>
  </si>
  <si>
    <t>Neděle 15. 10. 2017 15:00 Třebětice - Chotoviny Třebětice 2017310A3D1005</t>
  </si>
  <si>
    <t xml:space="preserve"> Třebětice - Chotovi</t>
  </si>
  <si>
    <t>Neděle 15. 10. 2017 15:00 Malšice - K. Řečice Malšice 2017310A3D1002</t>
  </si>
  <si>
    <t xml:space="preserve"> Malšice - K. Řečice</t>
  </si>
  <si>
    <t>Neděle 15. 10. 2017 15:30 N. Bystřice - Rat. Hory N. Bystřice 2017310A3D1006</t>
  </si>
  <si>
    <t xml:space="preserve"> N. Bystřice - Rat. </t>
  </si>
  <si>
    <t>11. kolo</t>
  </si>
  <si>
    <t>Sobota 21. 10. 2017 12:00 Chotoviny - N. Bystřice Chotoviny 2017310A3D1103</t>
  </si>
  <si>
    <t xml:space="preserve"> Chotoviny - N. Byst</t>
  </si>
  <si>
    <t>21. 10</t>
  </si>
  <si>
    <t>Sobota 21. 10. 2017 15:30 Slavonice - Třebětice Slavonice 2017310A3D1104</t>
  </si>
  <si>
    <t xml:space="preserve"> Slavonice - Třeběti</t>
  </si>
  <si>
    <t>Sobota 21. 10. 2017 15:30 D. Bukovsko - Třeboň"B D. Bukovsko 2017310A3D1105</t>
  </si>
  <si>
    <t xml:space="preserve"> D. Bukovsko - Třebo</t>
  </si>
  <si>
    <t>Sobota 21. 10. 2017 15:30 K. Řečice - Jistebnice K. Řečice 2017310A3D1106</t>
  </si>
  <si>
    <t xml:space="preserve"> K. Řečice - Jistebn</t>
  </si>
  <si>
    <t>Sobota 21. 10. 2017 15:30 Lišov - Lomnice Lišov 2017310A3D1101</t>
  </si>
  <si>
    <t xml:space="preserve"> Lišov - Lomnice Liš</t>
  </si>
  <si>
    <t>Sobota 21. 10. 2017 15:30 Rat. Hory - Řepeč-Opařany Rat. Hory 2017310A3D1102</t>
  </si>
  <si>
    <t xml:space="preserve"> Rat. Hory - Řepeč-O</t>
  </si>
  <si>
    <t>Neděle 22. 10. 2017 15:30 Ml. Vožice - Malšice Ml. Vožice 2017310A3D1107</t>
  </si>
  <si>
    <t xml:space="preserve"> Ml. Vožice - Malšic</t>
  </si>
  <si>
    <t>22. 10</t>
  </si>
  <si>
    <t>12. kolo</t>
  </si>
  <si>
    <t>Sobota 28. 10. 2017 10:30 Řepeč-Opařany - Chotoviny Řepeč 2017310A3D1206</t>
  </si>
  <si>
    <t xml:space="preserve"> Řepeč-Opařany - Cho</t>
  </si>
  <si>
    <t>28. 10</t>
  </si>
  <si>
    <t>Sobota 28. 10. 2017 14:30 Lomnice - Malšice Lomnice 2017310A3D1201</t>
  </si>
  <si>
    <t xml:space="preserve"> Lomnice - Malšice L</t>
  </si>
  <si>
    <t>Sobota 28. 10. 2017 14:30 Jistebnice - Ml. Vožice Jistebnice 2017310A3D1202</t>
  </si>
  <si>
    <t xml:space="preserve"> Jistebnice - Ml. Vo</t>
  </si>
  <si>
    <t>Neděle 29. 10. 2017 14:30 Třeboň"B - K. Řečice Břilice 2017310A3D1203</t>
  </si>
  <si>
    <t xml:space="preserve"> Třeboň"B - K. Řečic</t>
  </si>
  <si>
    <t>29. 10</t>
  </si>
  <si>
    <t>Neděle 29. 10. 2017 14:30 Lišov - Rat. Hory Lišov 2017310A3D1207</t>
  </si>
  <si>
    <t xml:space="preserve"> Lišov - Rat. Hory L</t>
  </si>
  <si>
    <t>Neděle 29. 10. 2017 14:30 N. Bystřice - Slavonice N. Bystřice 2017310A3D1205</t>
  </si>
  <si>
    <t xml:space="preserve"> N. Bystřice - Slavo</t>
  </si>
  <si>
    <t>Neděle 29. 10. 2017 15:00 Třebětice - D. Bukovsko Třebětice 2017310A3D1204</t>
  </si>
  <si>
    <t xml:space="preserve"> Třebětice - D. Buko</t>
  </si>
  <si>
    <t>13. kolo</t>
  </si>
  <si>
    <t>Sobota 4. 11. 2017 10:30 Chotoviny - Lišov Chotoviny 2017310A3D1302</t>
  </si>
  <si>
    <t>Chotoviny - Lišov Ch</t>
  </si>
  <si>
    <t>Sobota 4. 11. 2017 14:00 Slavonice - Řepeč-Opařany Slavonice 2017310A3D1303</t>
  </si>
  <si>
    <t>Slavonice - Řepeč-Op</t>
  </si>
  <si>
    <t>Sobota 4. 11. 2017 14:00 D. Bukovsko - N. Bystřice D. Bukovsko 2017310A3D1304</t>
  </si>
  <si>
    <t>D. Bukovsko - N. Bys</t>
  </si>
  <si>
    <t>Sobota 4. 11. 2017 14:00 K. Řečice - Třebětice K. Řečice 2017310A3D1305</t>
  </si>
  <si>
    <t>K. Řečice - Třebětic</t>
  </si>
  <si>
    <t>Sobota 4. 11. 2017 14:00 Ml. Vožice - Třeboň"B Ml. Vožice 2017310A3D1306</t>
  </si>
  <si>
    <t>Ml. Vožice - Třeboň"</t>
  </si>
  <si>
    <t>Sobota 4. 11. 2017 14:00 Malšice - Jistebnice Malšice 2017310A3D1307</t>
  </si>
  <si>
    <t>Malšice - Jistebnice</t>
  </si>
  <si>
    <t>Sobota 4. 11. 2017 14:00 Rat. Hory - Lomnice Rat. Hory 2017310A3D1301</t>
  </si>
  <si>
    <t xml:space="preserve">Rat. Hory - Lomnice </t>
  </si>
  <si>
    <t xml:space="preserve">Třebětice-Rat. Hory </t>
  </si>
  <si>
    <t>1:3</t>
  </si>
  <si>
    <t>0:2</t>
  </si>
  <si>
    <t>1:4</t>
  </si>
  <si>
    <t>3:2</t>
  </si>
  <si>
    <t>6.1</t>
  </si>
  <si>
    <t>6:3</t>
  </si>
  <si>
    <t>5:1</t>
  </si>
  <si>
    <t>6:5</t>
  </si>
  <si>
    <t>3:4</t>
  </si>
  <si>
    <t>4:5</t>
  </si>
  <si>
    <t>2:4</t>
  </si>
  <si>
    <t>5:9</t>
  </si>
  <si>
    <t>8:3</t>
  </si>
  <si>
    <t>9.4</t>
  </si>
  <si>
    <t>8:6</t>
  </si>
  <si>
    <t>9:8</t>
  </si>
  <si>
    <t>7:10</t>
  </si>
  <si>
    <t>7:6</t>
  </si>
  <si>
    <t>12:4</t>
  </si>
  <si>
    <t>11:6</t>
  </si>
  <si>
    <t>9:4</t>
  </si>
  <si>
    <t>11:8</t>
  </si>
  <si>
    <t>9.10</t>
  </si>
  <si>
    <t>10:9</t>
  </si>
  <si>
    <t>8:13</t>
  </si>
  <si>
    <t>5:7</t>
  </si>
  <si>
    <t>4:9</t>
  </si>
  <si>
    <t>3:8</t>
  </si>
  <si>
    <t>13:7</t>
  </si>
  <si>
    <t>14.6</t>
  </si>
  <si>
    <t>14:9</t>
  </si>
  <si>
    <t>13.13</t>
  </si>
  <si>
    <t>10:5</t>
  </si>
  <si>
    <t>10:8</t>
  </si>
  <si>
    <t>11:10</t>
  </si>
  <si>
    <t>4:7</t>
  </si>
  <si>
    <t>9:15</t>
  </si>
  <si>
    <t>6:10</t>
  </si>
  <si>
    <t>6.11</t>
  </si>
  <si>
    <t>5:10</t>
  </si>
  <si>
    <t>17:7</t>
  </si>
  <si>
    <t>14:13</t>
  </si>
  <si>
    <t>14:16</t>
  </si>
  <si>
    <t>8:7</t>
  </si>
  <si>
    <t>9:11</t>
  </si>
  <si>
    <t>11:15</t>
  </si>
  <si>
    <t>10:19</t>
  </si>
  <si>
    <t>10:15</t>
  </si>
  <si>
    <t>7:14</t>
  </si>
  <si>
    <t>3:6</t>
  </si>
  <si>
    <t xml:space="preserve">Klikov - Č. Velenice </t>
  </si>
  <si>
    <t xml:space="preserve">Klikov - N. Bystřice </t>
  </si>
  <si>
    <t>0</t>
  </si>
  <si>
    <t>1:2</t>
  </si>
  <si>
    <t>Studená - Třebětice 0:1 (0:0)</t>
  </si>
  <si>
    <t>Chváta T.</t>
  </si>
  <si>
    <t>Bastl. V</t>
  </si>
  <si>
    <t>Habr. S</t>
  </si>
  <si>
    <t>27:20</t>
  </si>
  <si>
    <t>K. Řečice - N. Bystřice 7:1 (5:1)</t>
  </si>
  <si>
    <t>Slavonice - Ledenice 1:5 (1:0)</t>
  </si>
  <si>
    <t>D. Voda - Mladé 0:1 (0:0)</t>
  </si>
  <si>
    <t>Suchdol / Luž. - Č. Velenice 2:4 (1:2)</t>
  </si>
  <si>
    <t>Třeboň "B - Lomnice /Luž. 1:5 (1:4)</t>
  </si>
  <si>
    <t>28:18</t>
  </si>
  <si>
    <t>30:13</t>
  </si>
  <si>
    <t>24:30</t>
  </si>
  <si>
    <t>24:25</t>
  </si>
  <si>
    <t>24:20</t>
  </si>
  <si>
    <t>21:25</t>
  </si>
  <si>
    <t>27:24</t>
  </si>
  <si>
    <t>35:19</t>
  </si>
  <si>
    <t>33:14</t>
  </si>
  <si>
    <t>24:34</t>
  </si>
  <si>
    <t>17:24</t>
  </si>
  <si>
    <t>22:20</t>
  </si>
  <si>
    <t>19:27</t>
  </si>
  <si>
    <t>23:39</t>
  </si>
  <si>
    <t>Třebětice - Klikov</t>
  </si>
  <si>
    <t xml:space="preserve"> 11. 11</t>
  </si>
  <si>
    <t>Třeboň "B - D. Voda 5:1 (4:1)</t>
  </si>
  <si>
    <t xml:space="preserve"> Žurek Roman - Pánek Milan, Bicek Roman. </t>
  </si>
  <si>
    <t>Olešnice - Lomnice /Luž. 1:3 (1:2)</t>
  </si>
  <si>
    <t xml:space="preserve"> 10. 11</t>
  </si>
  <si>
    <t xml:space="preserve"> Kovařík Zdeněk - Řehoř Petr, Škuthan Jaroslav. </t>
  </si>
  <si>
    <t>N. Bystřice - Studená 3:0 (1:0)</t>
  </si>
  <si>
    <t xml:space="preserve"> Bumba František - Juráň Karel, Rous Zdeněk. </t>
  </si>
  <si>
    <t>Ledenice - K. Řečice 4:0 (2:0)</t>
  </si>
  <si>
    <t xml:space="preserve"> Pravda Luboš - Čarek Martin, Hora Karel. Delegát: Němeček Karel. </t>
  </si>
  <si>
    <t>Č. Velenice - Slavonice 2:0 (1:0)</t>
  </si>
  <si>
    <t xml:space="preserve"> Řehoř Petr - Kovařík Zdeněk, Kořínek Luboš. </t>
  </si>
  <si>
    <t>Mladé - Suchdol / Luž. 1:7 (1:5)</t>
  </si>
  <si>
    <t xml:space="preserve"> Čarek Martin - Pravda Luboš, Hora Karel. Delegát: Němeček Karel. </t>
  </si>
  <si>
    <t>Klikov - Třebětice</t>
  </si>
  <si>
    <t>Nikrmajer Zdeněk</t>
  </si>
  <si>
    <t>Nikrmajer</t>
  </si>
  <si>
    <t>37:27</t>
  </si>
  <si>
    <t>44:24</t>
  </si>
  <si>
    <t>30:25</t>
  </si>
  <si>
    <t>34:20</t>
  </si>
  <si>
    <t>30:33</t>
  </si>
  <si>
    <t>28:22</t>
  </si>
  <si>
    <t>30:28</t>
  </si>
  <si>
    <t>24:29</t>
  </si>
  <si>
    <t>29:30</t>
  </si>
  <si>
    <t>22:29</t>
  </si>
  <si>
    <t>29:40</t>
  </si>
  <si>
    <t>24:35</t>
  </si>
  <si>
    <t>25:44</t>
  </si>
  <si>
    <t>Třebětice - Lomnice /Luž. 2:1 (1:0)</t>
  </si>
  <si>
    <t xml:space="preserve"> 7. 4. </t>
  </si>
  <si>
    <t xml:space="preserve"> Vican Miroslav - Rous Zdeněk, Bumba František. Delegát: Eibl Vladimír</t>
  </si>
  <si>
    <t xml:space="preserve">Olešnice - N. Bystřice 5:2 (2:1) </t>
  </si>
  <si>
    <t xml:space="preserve"> Vejčík Vít - Ambrožová Hana, Hora Karel. </t>
  </si>
  <si>
    <t xml:space="preserve">Slavonice - Třeboň "B 5:1 (3:0) </t>
  </si>
  <si>
    <t xml:space="preserve"> 6. 4. </t>
  </si>
  <si>
    <t xml:space="preserve"> Dimitrov Nikolaj - Ovčáček Josef, Melzoch David. </t>
  </si>
  <si>
    <t xml:space="preserve"> K. Řečice - Mladé 2:1 (1:1) </t>
  </si>
  <si>
    <t xml:space="preserve"> Křížek Danek - Hladík Pavel, Chlaň Jaromír. </t>
  </si>
  <si>
    <t>Klikov - Ledenice</t>
  </si>
  <si>
    <t xml:space="preserve"> Křížovský Jiří - Ernst Martin, Filo Zdeněk. </t>
  </si>
  <si>
    <t xml:space="preserve">Suchdol / Luž. - D. Voda 6:0 (3:0) </t>
  </si>
  <si>
    <t xml:space="preserve">Studená - Č. Velenice 4:2 (3:1) </t>
  </si>
  <si>
    <t xml:space="preserve"> Ovčáček Josef - Dimitrov Nikolaj, Havlík Zdeněk. </t>
  </si>
  <si>
    <t>51´</t>
  </si>
  <si>
    <t>43´</t>
  </si>
  <si>
    <t>61´</t>
  </si>
  <si>
    <t>38:24</t>
  </si>
  <si>
    <t>33:18</t>
  </si>
  <si>
    <t>28:24</t>
  </si>
  <si>
    <t>27:26</t>
  </si>
  <si>
    <t>23:27</t>
  </si>
  <si>
    <t>29:28</t>
  </si>
  <si>
    <t>25:27</t>
  </si>
  <si>
    <t>27:39</t>
  </si>
  <si>
    <t>Lomnice /Luž. - Olešnice 0:1 (0:0)</t>
  </si>
  <si>
    <t xml:space="preserve"> 23. 3.</t>
  </si>
  <si>
    <t xml:space="preserve"> Dimitrov Nikolaj - Průchová Nikola, Šťastný Jiří. Delegát: Pípal Pave</t>
  </si>
  <si>
    <t>K. Řečice - Ledenice 1:3 (0:2)</t>
  </si>
  <si>
    <t xml:space="preserve"> Křížovský Jiří - Černý Jan, Bicek Roman.</t>
  </si>
  <si>
    <t>Slavonice - Č. Velenice 4:1 (2:0)</t>
  </si>
  <si>
    <t>Suchdol / Luž. - Mladé 2:2 (1:1)</t>
  </si>
  <si>
    <t xml:space="preserve"> 24. 3.</t>
  </si>
  <si>
    <t xml:space="preserve"> Slepička Vít - Ernst Martin, Chlaň Jaromír.</t>
  </si>
  <si>
    <t>D. Voda - Třeboň "B 2:2 (1:1)</t>
  </si>
  <si>
    <t xml:space="preserve"> Landík Filip - Pravda Luboš, Škuthan Jaroslav. Delegát: Janíček Marek</t>
  </si>
  <si>
    <t>Mladé - Studená 0:0 (0:0)</t>
  </si>
  <si>
    <t xml:space="preserve"> Čarek Martin - Landík Filip, Hora Karel.</t>
  </si>
  <si>
    <t>Č. Velenice - Klikov</t>
  </si>
  <si>
    <t>D. Voda - Slavonice 1:2 (1:1)</t>
  </si>
  <si>
    <t xml:space="preserve"> Pícha Karel - Křížek Danek, Brom Josef.</t>
  </si>
  <si>
    <t>Suchdol / Luž. - Lomnice /Luž. 0:1 (0:0)</t>
  </si>
  <si>
    <t xml:space="preserve"> Svoboda Jan - Blažek Vladislav, Kořínek Luboš. Delegát: Pípal Pavel.</t>
  </si>
  <si>
    <t>Třeboň "B - K. Řečice 5:3 (4:1)</t>
  </si>
  <si>
    <t xml:space="preserve"> Juráň Karel - Ernst Martin, Filo Zdeněk.</t>
  </si>
  <si>
    <t>Ledenice - Olešnice 1:4 (1:1)</t>
  </si>
  <si>
    <t xml:space="preserve"> Vican Miroslav - Saidl Radek, Feitl Jaroslav.</t>
  </si>
  <si>
    <t>N. Bystřice - Třebětice 3:1 (2:1)</t>
  </si>
  <si>
    <t xml:space="preserve"> Klimeš Jiří - Novák Roman, Janák Pavel.</t>
  </si>
  <si>
    <t>41:28</t>
  </si>
  <si>
    <t>44:25</t>
  </si>
  <si>
    <t>35:20</t>
  </si>
  <si>
    <t>31:28</t>
  </si>
  <si>
    <t>35:36</t>
  </si>
  <si>
    <t>32:29</t>
  </si>
  <si>
    <t>29:26</t>
  </si>
  <si>
    <t>32:45</t>
  </si>
  <si>
    <t>25:37</t>
  </si>
  <si>
    <t>28:45</t>
  </si>
  <si>
    <t>32:25</t>
  </si>
  <si>
    <t>Ledenice - Studená 3:1 (1:1)</t>
  </si>
  <si>
    <t xml:space="preserve"> 30. 3.</t>
  </si>
  <si>
    <t xml:space="preserve"> Vican Miroslav - Bumba František, Buřič Josef.</t>
  </si>
  <si>
    <t>N. Bystřice - Klikov</t>
  </si>
  <si>
    <t>Mladé - Slavonice 0:0 (0:0)</t>
  </si>
  <si>
    <t xml:space="preserve"> 31. 3.</t>
  </si>
  <si>
    <t xml:space="preserve"> Pícha Karel - Hladík Pavel, Hora Karel. Delegát: Janíček Marek.</t>
  </si>
  <si>
    <t>Č. Velenice - K. Řečice 2:2 (0:2)</t>
  </si>
  <si>
    <t xml:space="preserve"> Ovčáček Josef - Studený Josef, Valeš Radek.</t>
  </si>
  <si>
    <t>Třebětice - Olešnice 1:4 (1:1)</t>
  </si>
  <si>
    <t xml:space="preserve"> Šťastný Radek - Svoboda Jan, Devera Radek. Delegát: Bicek Roman.</t>
  </si>
  <si>
    <t>D. Voda - Lomnice /Luž. 3:0 (1:0)</t>
  </si>
  <si>
    <t xml:space="preserve"> Vítek Miroslav - Slepička Vít, Lafata Martin.</t>
  </si>
  <si>
    <t>Třeboň "B - Suchdol / Luž. 3:1 (0:0)</t>
  </si>
  <si>
    <t xml:space="preserve"> Picka Pavel - Saidl Radek, Ernst Martin.</t>
  </si>
  <si>
    <t>25:24</t>
  </si>
  <si>
    <t>33:15</t>
  </si>
  <si>
    <t>37:21</t>
  </si>
  <si>
    <t>Třebětice - Ledenice 3:3 (1:1)</t>
  </si>
  <si>
    <t xml:space="preserve"> Barva Karel - Prinz Štěpán, Vican Miroslav.</t>
  </si>
  <si>
    <t>Olešnice - Č. Velenice 2:2 (0:1)</t>
  </si>
  <si>
    <t xml:space="preserve"> Křížek Danek - Hladík Pavel, Špelina Miloslav.</t>
  </si>
  <si>
    <t>K. Řečice - D. Voda 1:0 (1:0)</t>
  </si>
  <si>
    <t xml:space="preserve"> Vican Miroslav - Blažek Vladislav, Havlík Zdeněk. Delegát: Urban Jiří</t>
  </si>
  <si>
    <t>Klikov - Mladé</t>
  </si>
  <si>
    <t>Slavonice - Suchdol / Luž. 4:0 (2:0)</t>
  </si>
  <si>
    <t xml:space="preserve"> Talíř Milan - Hošek Jan, Janák Pavel.</t>
  </si>
  <si>
    <t>Lomnice /Luž. - N. Bystřice 2:0 (1:0)</t>
  </si>
  <si>
    <t xml:space="preserve"> Křížovský Jiří - Šťastný Radek, Rous Zdeněk.</t>
  </si>
  <si>
    <t>Studená - Třeboň "B 5:0 (2:0)</t>
  </si>
  <si>
    <t xml:space="preserve"> Hošek Jan - Talíř Milan, Janák Pavel.</t>
  </si>
  <si>
    <t>43:30</t>
  </si>
  <si>
    <t>37:20</t>
  </si>
  <si>
    <t>44:29</t>
  </si>
  <si>
    <t>34:31</t>
  </si>
  <si>
    <t>36:29</t>
  </si>
  <si>
    <t>35:41</t>
  </si>
  <si>
    <t>27:29</t>
  </si>
  <si>
    <t>31:32</t>
  </si>
  <si>
    <t>33:45</t>
  </si>
  <si>
    <t>25:38</t>
  </si>
  <si>
    <t>28:47</t>
  </si>
  <si>
    <t>14´</t>
  </si>
  <si>
    <t>Mladé - Olešnice 3:2 (0:1)</t>
  </si>
  <si>
    <t xml:space="preserve"> Hučík Michal - Barva Karel, Škuthan Jaroslav. Delegát: Urban Michal.</t>
  </si>
  <si>
    <t>Č. Velenice - Třebětice 1:4 (0:4)</t>
  </si>
  <si>
    <t xml:space="preserve"> Picka Pavel - Rous Zdeněk, Bumba František.</t>
  </si>
  <si>
    <t>Suchdol / Luž. - K. Řečice 2:1 (1:1)</t>
  </si>
  <si>
    <t xml:space="preserve"> Pečenka Miroslav - Ernst Martin, Kříž Karel.</t>
  </si>
  <si>
    <t>D. Voda - Studená 1:1 (0:1)</t>
  </si>
  <si>
    <t xml:space="preserve"> Frček Filip - Mráz Marek, Buřič Josef. Delegát: Bicek Roman.</t>
  </si>
  <si>
    <t>Třeboň "B - Klikov Poznámka: ev. UMT Třeboň</t>
  </si>
  <si>
    <t>Slavonice - Lomnice /Luž. 2:1 (1:0)</t>
  </si>
  <si>
    <t>Ledenice - N. Bystřice 3:2 (1:2)</t>
  </si>
  <si>
    <t xml:space="preserve"> Landík Filip - Trkovský Tomáš, Hora Karel. Delegát: Pípal Pavel.</t>
  </si>
  <si>
    <t>45:33</t>
  </si>
  <si>
    <t>46:30</t>
  </si>
  <si>
    <t>38:32</t>
  </si>
  <si>
    <t>38:22</t>
  </si>
  <si>
    <t>38:30</t>
  </si>
  <si>
    <t>35:31</t>
  </si>
  <si>
    <t>27:31</t>
  </si>
  <si>
    <t>28:30</t>
  </si>
  <si>
    <t>32:36</t>
  </si>
  <si>
    <t>34:47</t>
  </si>
  <si>
    <t>26:39</t>
  </si>
  <si>
    <t>30:50</t>
  </si>
  <si>
    <t>Dostál J.</t>
  </si>
  <si>
    <t>30´</t>
  </si>
  <si>
    <t>37´</t>
  </si>
  <si>
    <t>45´</t>
  </si>
  <si>
    <t>64´</t>
  </si>
  <si>
    <t>17:09</t>
  </si>
  <si>
    <t>20:14</t>
  </si>
  <si>
    <t>19:07</t>
  </si>
  <si>
    <t>15:06</t>
  </si>
  <si>
    <t>18:07</t>
  </si>
  <si>
    <t>12:08</t>
  </si>
  <si>
    <t>10:09</t>
  </si>
  <si>
    <t>12:09</t>
  </si>
  <si>
    <t>12:12</t>
  </si>
  <si>
    <t>18:12</t>
  </si>
  <si>
    <t>15:07</t>
  </si>
  <si>
    <t>16:12</t>
  </si>
  <si>
    <t>12:14</t>
  </si>
  <si>
    <t>12:11</t>
  </si>
  <si>
    <t>07:10</t>
  </si>
  <si>
    <t>09:13</t>
  </si>
  <si>
    <t>05:15</t>
  </si>
  <si>
    <t>09:18</t>
  </si>
  <si>
    <t>07:19</t>
  </si>
  <si>
    <t>06:22</t>
  </si>
  <si>
    <t>07:16</t>
  </si>
  <si>
    <t>09:23</t>
  </si>
  <si>
    <t>87´</t>
  </si>
  <si>
    <t>26´</t>
  </si>
  <si>
    <t>vs</t>
  </si>
  <si>
    <t>ob</t>
  </si>
  <si>
    <t>48:33</t>
  </si>
  <si>
    <t>49:31</t>
  </si>
  <si>
    <t>43:33</t>
  </si>
  <si>
    <t>42:24</t>
  </si>
  <si>
    <t>38:34</t>
  </si>
  <si>
    <t>37:35</t>
  </si>
  <si>
    <t>28:36</t>
  </si>
  <si>
    <t>35:44</t>
  </si>
  <si>
    <t>29:33</t>
  </si>
  <si>
    <t>34:38</t>
  </si>
  <si>
    <t>38:47</t>
  </si>
  <si>
    <t>32:52</t>
  </si>
  <si>
    <t>Třebětice - Mladé 5:1 (0:1)</t>
  </si>
  <si>
    <t xml:space="preserve"> Vican Miroslav - Picka Pavel, Brož Miroslav.</t>
  </si>
  <si>
    <t>Olešnice - Třeboň "B 3:0 (1:0)</t>
  </si>
  <si>
    <t xml:space="preserve"> Hladík Pavel - Studený Josef, Feitl Jaroslav.</t>
  </si>
  <si>
    <t>Klikov - D. Voda</t>
  </si>
  <si>
    <t>N. Bystřice - Č. Velenice 2:2 (2:1)</t>
  </si>
  <si>
    <t xml:space="preserve"> Kocina Martin - Valeš Radek, Písek Martin. Delegát: Eibl Vladimír.</t>
  </si>
  <si>
    <t>K. Řečice - Slavonice 4:0 (2:0)</t>
  </si>
  <si>
    <t xml:space="preserve"> Bezpalec Martin - Vican Miroslav, Janák Pavel.</t>
  </si>
  <si>
    <t>Lomnice /Luž. - Ledenice 4:2 (3:1)</t>
  </si>
  <si>
    <t xml:space="preserve"> Křížek Danek - Rous Zdeněk, Saidl Radek.</t>
  </si>
  <si>
    <t>Studená - Suchdol / Luž. 1:3 (0:1)</t>
  </si>
  <si>
    <t xml:space="preserve"> Prinz Štěpán - Ovčáček Josef, Janák Pavel.</t>
  </si>
  <si>
    <t>Studená - N. Bystřice 2:1 (2:1)</t>
  </si>
  <si>
    <t xml:space="preserve"> Vican Miroslav - Svoboda Jan, Janák Pavel. Delegát: Bicek Roman.</t>
  </si>
  <si>
    <t>K. Řečice - Třebětice 2:2 (0:1)</t>
  </si>
  <si>
    <t xml:space="preserve"> Bumba František - Rous Zdeněk, Juráň Karel.</t>
  </si>
  <si>
    <t>Nikrmajer Z.</t>
  </si>
  <si>
    <t>39´</t>
  </si>
  <si>
    <t>Krejčí M</t>
  </si>
  <si>
    <t>32´</t>
  </si>
  <si>
    <t>Suchdol / Luž. - Klikov</t>
  </si>
  <si>
    <t>Mladé - N. Bystřice 4:1 (2:1)</t>
  </si>
  <si>
    <t xml:space="preserve"> Pícha Karel - Hladík Pavel, Skvašík Pavel. Delegát: Hanzal Jan.</t>
  </si>
  <si>
    <t>D. Voda - Olešnice 2:2 (1:1)</t>
  </si>
  <si>
    <t xml:space="preserve"> Ondra Milan - Zabilka Luboš, Škuthan Jaroslav. Delegát: Řezáč Michal.</t>
  </si>
  <si>
    <t>Třeboň "B - Třebětice 1:1 (1:1)</t>
  </si>
  <si>
    <t xml:space="preserve"> Pečenka Miroslav - Blažek Vladislav, Saidl Radek.</t>
  </si>
  <si>
    <t>K. Řečice - Lomnice /Luž. 2:3 (2:1)</t>
  </si>
  <si>
    <t xml:space="preserve"> Kadlec Lukáš - Klimeš Jiří, Boček Petr. Delegát: Janíček Marek.</t>
  </si>
  <si>
    <t>Slavonice - Studená 4:0 (2:0)</t>
  </si>
  <si>
    <t xml:space="preserve"> Bumba František - Svoboda Jan, Brož Miroslav.</t>
  </si>
  <si>
    <t>Č. Velenice - Ledenice 2:4 (1:2)</t>
  </si>
  <si>
    <t xml:space="preserve"> Křížek Danek - Blažek Vladislav, Chlaň Jaromír.</t>
  </si>
  <si>
    <t>50:35</t>
  </si>
  <si>
    <t>45:26</t>
  </si>
  <si>
    <t>46:36</t>
  </si>
  <si>
    <t>42:34</t>
  </si>
  <si>
    <t>41:37</t>
  </si>
  <si>
    <t>32:37</t>
  </si>
  <si>
    <t>31:38</t>
  </si>
  <si>
    <t>36:45</t>
  </si>
  <si>
    <t>42:52</t>
  </si>
  <si>
    <t>36:42</t>
  </si>
  <si>
    <t>28:41</t>
  </si>
  <si>
    <t>34:58</t>
  </si>
  <si>
    <t>Třebětice - D. Voda 1:4 (1:0)</t>
  </si>
  <si>
    <t xml:space="preserve"> Šťastný Radek - Černý Jan, Chlaň Jaromír. Delegát: Šafránek Josef.</t>
  </si>
  <si>
    <t>Olešnice - Suchdol / Luž. 2:1 (1:0)</t>
  </si>
  <si>
    <t xml:space="preserve"> Hladík Pavel - Pícha Karel, Feitl Jaroslav. Delegát: Tupý Miroslav.</t>
  </si>
  <si>
    <t>Klikov - Slavonice</t>
  </si>
  <si>
    <t>Lomnice /Luž. - Č. Velenice 2:0 (1:0)</t>
  </si>
  <si>
    <t xml:space="preserve"> Vican Miroslav - Blažek Vladislav, Havlík Zdeněk.</t>
  </si>
  <si>
    <t>N. Bystřice - Třeboň "B 5:1 (1:0)</t>
  </si>
  <si>
    <t xml:space="preserve"> Ovčáček Josef - Zabilka Luboš, Janák Pavel.</t>
  </si>
  <si>
    <t>Ledenice - Mladé 3:3 (1:2)</t>
  </si>
  <si>
    <t xml:space="preserve"> Slepička Vít - Daňhel Tomáš, Buřič Josef.</t>
  </si>
  <si>
    <t>Studená - K. Řečice 3:3 (1:0)</t>
  </si>
  <si>
    <t xml:space="preserve"> Zabilka Luboš - Ovčáček Josef, Janák Pavel.</t>
  </si>
  <si>
    <t>52:36</t>
  </si>
  <si>
    <t>47:26</t>
  </si>
  <si>
    <t>47:40</t>
  </si>
  <si>
    <t>50:33</t>
  </si>
  <si>
    <t>44:40</t>
  </si>
  <si>
    <t>35:40</t>
  </si>
  <si>
    <t>34:41</t>
  </si>
  <si>
    <t>37:50</t>
  </si>
  <si>
    <t>45:55</t>
  </si>
  <si>
    <t>36:44</t>
  </si>
  <si>
    <t>32:42</t>
  </si>
  <si>
    <t>39:59</t>
  </si>
  <si>
    <t>Kubeš M.</t>
  </si>
  <si>
    <t>Přívětivý T.</t>
  </si>
  <si>
    <t>D. Voda - N. Bystřice 2:3 (1:1)</t>
  </si>
  <si>
    <t xml:space="preserve"> Křížovský Jiří - Černý Jan, Skvašík Pavel. Delegát: Štuk Jaromír.</t>
  </si>
  <si>
    <t>Mladé - Č. Velenice 2:4 (2:1)</t>
  </si>
  <si>
    <t xml:space="preserve"> Mráz Marek - Klimeš Jiří, Hora Karel.</t>
  </si>
  <si>
    <t>Třeboň "B - Ledenice 2:7 (2:3)</t>
  </si>
  <si>
    <t xml:space="preserve"> Kovařík Zdeněk - Vejčík Vít, Devera Radek.</t>
  </si>
  <si>
    <t>K. Řečice - Klikov</t>
  </si>
  <si>
    <t>Slavonice - Olešnice 1:5 (0:5)</t>
  </si>
  <si>
    <t xml:space="preserve"> Křížek Danek - Hladík Pavel, Havlík Zdeněk. Delegát: Šnajder Vlastimi</t>
  </si>
  <si>
    <t>Suchdol / Luž. - Třebětice 2:1 (1:0)</t>
  </si>
  <si>
    <t xml:space="preserve"> Novák Roman - Ernst Martin, Janák Pavel. Delegát: Pípal Pavel.</t>
  </si>
  <si>
    <t>Studená - Lomnice /Luž. 2:2 (1:2)</t>
  </si>
  <si>
    <t xml:space="preserve"> Bartůněk Pavel - Blažek Vladislav, Devera Radek.</t>
  </si>
  <si>
    <t>57:37</t>
  </si>
  <si>
    <t>49:28</t>
  </si>
  <si>
    <t>52:34</t>
  </si>
  <si>
    <t>48:42</t>
  </si>
  <si>
    <t>43:39</t>
  </si>
  <si>
    <t>51:42</t>
  </si>
  <si>
    <t>37:44</t>
  </si>
  <si>
    <t>36:43</t>
  </si>
  <si>
    <t>39:57</t>
  </si>
  <si>
    <t>40:46</t>
  </si>
  <si>
    <t>43:61</t>
  </si>
  <si>
    <t>34:45</t>
  </si>
  <si>
    <t>30:21</t>
  </si>
  <si>
    <t>23:18</t>
  </si>
  <si>
    <t>21:23</t>
  </si>
  <si>
    <t>Přívětivý Tomáš</t>
  </si>
  <si>
    <t>73´</t>
  </si>
  <si>
    <t>6´</t>
  </si>
  <si>
    <t>Č. Velenice - Třeboň "B 3:0 (2:0)</t>
  </si>
  <si>
    <t xml:space="preserve"> Bartůněk Pavel - Studený Josef, Devera Radek.</t>
  </si>
  <si>
    <t>Olešnice - K. Řečice 3:3 (1:2)</t>
  </si>
  <si>
    <t xml:space="preserve"> Křížovský Jiří - Černý Jan, Hora Karel.</t>
  </si>
  <si>
    <t>Třebětice - Slavonice 3:0 (1:0)</t>
  </si>
  <si>
    <t xml:space="preserve"> Picka Pavel - Svoboda Jan, Janák Pavel.</t>
  </si>
  <si>
    <t>Ledenice - D. Voda 3:1 (1:1)</t>
  </si>
  <si>
    <t xml:space="preserve"> Dimitrov Nikolaj - Ovčáček Josef, Pileček Josef. Delegát: Chlaň Jarom</t>
  </si>
  <si>
    <t>N. Bystřice - Suchdol / Luž. 1:2 (1:1)</t>
  </si>
  <si>
    <t xml:space="preserve"> Šťastný Petr - Blažek Vladislav, Koudelka Jiří. Delegát: Pípal Pavel.</t>
  </si>
  <si>
    <t>Klikov - Studená</t>
  </si>
  <si>
    <t>Lomnice /Luž. - Mladé 3:1 (1:0)</t>
  </si>
  <si>
    <t xml:space="preserve"> Šťastný Radek - Makovička Milan, Koudelka Jiří.</t>
  </si>
  <si>
    <t>60:40</t>
  </si>
  <si>
    <t>52:29</t>
  </si>
  <si>
    <t>54:35</t>
  </si>
  <si>
    <t>54:43</t>
  </si>
  <si>
    <t>43:42</t>
  </si>
  <si>
    <t>43:46</t>
  </si>
  <si>
    <t>39:60</t>
  </si>
  <si>
    <t>48:58</t>
  </si>
  <si>
    <t>43:63</t>
  </si>
  <si>
    <t>35:48</t>
  </si>
  <si>
    <t>35:22</t>
  </si>
  <si>
    <t>D. Voda - Č. Velenice 1:2 (1:1)</t>
  </si>
  <si>
    <t xml:space="preserve"> Hladík Pavel - Křížek Danek, Stach Josef. Delegát: Pípal Pavel.</t>
  </si>
  <si>
    <t>Suchdol / Luž. - Ledenice 1:0 (1:0)</t>
  </si>
  <si>
    <t xml:space="preserve"> Hnilička Jaroslav - Studený Josef, Kořínek Luboš.</t>
  </si>
  <si>
    <t>Třeboň "B - Mladé 1:3 (0:2)</t>
  </si>
  <si>
    <t xml:space="preserve"> Ambrožová Hana - Šíma Václav, Saidl Radek.</t>
  </si>
  <si>
    <t>Slavonice - N. Bystřice 1:2 (0:0)</t>
  </si>
  <si>
    <t xml:space="preserve"> Talíř Milan - Crkva Robert, Blažek Vladislav. Delegát: Bicek Roman.</t>
  </si>
  <si>
    <t>Klikov - Lomnice /Luž.</t>
  </si>
  <si>
    <t>Studená - Olešnice 7:0 (3:0)</t>
  </si>
  <si>
    <t xml:space="preserve"> Crkva Robert - Talíř Milan, Blažek Vladislav.</t>
  </si>
  <si>
    <t>60:47</t>
  </si>
  <si>
    <t>55:35</t>
  </si>
  <si>
    <t>54:44</t>
  </si>
  <si>
    <t>44:44</t>
  </si>
  <si>
    <t>43:43</t>
  </si>
  <si>
    <t>41:48</t>
  </si>
  <si>
    <t>45:47</t>
  </si>
  <si>
    <t>40:63</t>
  </si>
  <si>
    <t>45:64</t>
  </si>
  <si>
    <t>36:50</t>
  </si>
  <si>
    <t>32:12</t>
  </si>
  <si>
    <t>29:24</t>
  </si>
  <si>
    <t>31:24</t>
  </si>
  <si>
    <t>25:28</t>
  </si>
  <si>
    <t>20:29</t>
  </si>
  <si>
    <t>20:42</t>
  </si>
  <si>
    <t>Dostál Jakub</t>
  </si>
  <si>
    <t>1.B třída - skupina D - Jihočeský kraj Sezona 2018/2019</t>
  </si>
  <si>
    <t>38´</t>
  </si>
  <si>
    <t>Olešnice - Klikov</t>
  </si>
  <si>
    <t>Třebětice - Studená 3:1 (2:1)</t>
  </si>
  <si>
    <t xml:space="preserve"> Bumba František - Juráň Karel, Rous Zdeněk.</t>
  </si>
  <si>
    <t>N. Bystřice - K. Řečice 3:2 (2:1)</t>
  </si>
  <si>
    <t xml:space="preserve"> Svoboda Jan - Rous Zdeněk, Janák Pavel.</t>
  </si>
  <si>
    <t>Lomnice /Luž. - Třeboň "B 0:3 (0:2)</t>
  </si>
  <si>
    <t xml:space="preserve"> Vican Miroslav - Blažek Vladislav, Koudelka Jiří. Delegát: Tupý Miros</t>
  </si>
  <si>
    <t>Mladé - D. Voda 3:2 (1:1)</t>
  </si>
  <si>
    <t xml:space="preserve"> Dimitrov Nikolaj - Kocina Martin, Hora Karel.</t>
  </si>
  <si>
    <t>Ledenice - Slavonice 8:0 (5:0)</t>
  </si>
  <si>
    <t xml:space="preserve"> Křížovský Jiří - Makovička Milan, Kubeša Erik.</t>
  </si>
  <si>
    <t>Č. Velenice - Suchdol / Luž. 2:1 (1:1)</t>
  </si>
  <si>
    <t xml:space="preserve"> Šíma Václav - Votava Pavel, Tauber Lukáš. Delegát: Albrecht Václav.</t>
  </si>
  <si>
    <t>56:37</t>
  </si>
  <si>
    <t>52:32</t>
  </si>
  <si>
    <t>62:44</t>
  </si>
  <si>
    <t>44:50</t>
  </si>
  <si>
    <t>47:48</t>
  </si>
  <si>
    <t>44:52</t>
  </si>
  <si>
    <t>44:46</t>
  </si>
  <si>
    <t>50:61</t>
  </si>
  <si>
    <t>48:66</t>
  </si>
  <si>
    <t>38:53</t>
  </si>
  <si>
    <t>33:20</t>
  </si>
  <si>
    <t>29:14</t>
  </si>
  <si>
    <t>24:21</t>
  </si>
  <si>
    <t>31:20</t>
  </si>
  <si>
    <t>08:26</t>
  </si>
  <si>
    <t>11:34</t>
  </si>
  <si>
    <t>14:33</t>
  </si>
  <si>
    <t>20:40</t>
  </si>
  <si>
    <t>14:39</t>
  </si>
  <si>
    <t>TABULKA CELKEM</t>
  </si>
  <si>
    <t>1.B třída - skupina D - podzim 2018/19</t>
  </si>
  <si>
    <t>1.B třída - skupina D - jaro 2018/19</t>
  </si>
  <si>
    <t>odehráno celkem</t>
  </si>
  <si>
    <t>zruš.</t>
  </si>
  <si>
    <t>Olešnice - Třebětice</t>
  </si>
  <si>
    <t>Ledenice - Třebětice</t>
  </si>
  <si>
    <t>Mladé - Třebětice</t>
  </si>
  <si>
    <t>Třebětice - Olešnice</t>
  </si>
  <si>
    <t>Třebětice - Lomnice</t>
  </si>
  <si>
    <t xml:space="preserve">Č.Velenice - Třebětice </t>
  </si>
  <si>
    <t>Třeboň"B" - Třebětice</t>
  </si>
  <si>
    <t>TABULKA DOMA</t>
  </si>
  <si>
    <t>TABULKA VENKU</t>
  </si>
  <si>
    <t xml:space="preserve">I.B třída,sk.D,JČK, sezona 2018/2019   </t>
  </si>
  <si>
    <r>
      <rPr>
        <b/>
        <sz val="18"/>
        <rFont val="Arial CE"/>
        <charset val="238"/>
      </rPr>
      <t>S T A T I S T I K A</t>
    </r>
    <r>
      <rPr>
        <sz val="14"/>
        <rFont val="Arial CE"/>
        <charset val="238"/>
      </rPr>
      <t xml:space="preserve">
</t>
    </r>
    <r>
      <rPr>
        <b/>
        <sz val="12"/>
        <rFont val="Arial CE"/>
        <charset val="238"/>
      </rPr>
      <t>odehraných utkání,vstřelených branek a udělených trestů - I.B třída, sk.D</t>
    </r>
  </si>
  <si>
    <t>G</t>
  </si>
  <si>
    <t>Vojtěch Habr</t>
  </si>
  <si>
    <t>Fotbalový klub Sokol Třebětice, z.s.</t>
  </si>
  <si>
    <t>Miroslav Kadlec</t>
  </si>
  <si>
    <t>TJ Slavoj Ledenice z.s.</t>
  </si>
  <si>
    <t>Milan Fiala</t>
  </si>
  <si>
    <t>TJ Lokomotiva z.s.</t>
  </si>
  <si>
    <t>Tomáš Linhart</t>
  </si>
  <si>
    <t>SK Mladé z.s.</t>
  </si>
  <si>
    <t>David Frühauf</t>
  </si>
  <si>
    <t>TJ Jiskra Nová Bystřice, z.s.</t>
  </si>
  <si>
    <t>Petr Pancíř</t>
  </si>
  <si>
    <t>TJ TATRAN Lomnice nad Lužnicí, z.s.</t>
  </si>
  <si>
    <t>Jan Pavlík</t>
  </si>
  <si>
    <t>Jakub Marek</t>
  </si>
  <si>
    <t>Jiří Havel</t>
  </si>
  <si>
    <t>Radek Arenberger</t>
  </si>
  <si>
    <t>"Sokol Suchdol nad Lužnicí z.s."</t>
  </si>
  <si>
    <t>Libor Dvořák</t>
  </si>
  <si>
    <t>FK Studená z.s.</t>
  </si>
  <si>
    <t>Radim Horelica</t>
  </si>
  <si>
    <t>TJ Sokol Olešnice</t>
  </si>
  <si>
    <t>Zdeněk Šergl</t>
  </si>
  <si>
    <t>FK Kardašova Řečice 1922, z.s.</t>
  </si>
  <si>
    <t>Michal Hanzal</t>
  </si>
  <si>
    <t>Lukáš Winkler</t>
  </si>
  <si>
    <t>Jakub Záruba</t>
  </si>
  <si>
    <t>Karel Tondr</t>
  </si>
  <si>
    <t>Vojtěch Balík</t>
  </si>
  <si>
    <t>Tělovýchovná jednota Sokol Slavonice, z.s.</t>
  </si>
  <si>
    <t>Michal Bez</t>
  </si>
  <si>
    <t>Jan Klokner</t>
  </si>
  <si>
    <t>Martin Prášek</t>
  </si>
  <si>
    <t>Martin Šťastný</t>
  </si>
  <si>
    <t>Tabulka střelců - I.B třída mužů - sk."D" Sezona 2018/2019</t>
  </si>
  <si>
    <t>Klub</t>
  </si>
  <si>
    <t>Dobrá Voda u Českých Budějovic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</si>
</sst>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m/yy;@"/>
    <numFmt numFmtId="165" formatCode="#,##0&quot; Kč&quot;"/>
    <numFmt numFmtId="166" formatCode="h:mm;@"/>
    <numFmt numFmtId="167" formatCode="0\ %"/>
    <numFmt numFmtId="168" formatCode="m/d/yyyy"/>
  </numFmts>
  <fonts count="2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0000FF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color rgb="FF0000FF"/>
      <name val="Arial CE"/>
      <family val="2"/>
      <charset val="238"/>
    </font>
    <font>
      <sz val="8"/>
      <color rgb="FFC00000"/>
      <name val="Arial CE"/>
      <family val="2"/>
      <charset val="238"/>
    </font>
    <font>
      <b/>
      <i/>
      <sz val="8"/>
      <color rgb="FF0000FF"/>
      <name val="Arial CE"/>
      <family val="2"/>
      <charset val="238"/>
    </font>
    <font>
      <sz val="7"/>
      <color rgb="FFFF0000"/>
      <name val="Arial CE"/>
      <charset val="238"/>
    </font>
    <font>
      <b/>
      <sz val="8"/>
      <color rgb="FF0000FF"/>
      <name val="Arial CE"/>
      <family val="2"/>
      <charset val="238"/>
    </font>
    <font>
      <b/>
      <sz val="8"/>
      <color rgb="FFC0000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7"/>
      <color rgb="FFFF0000"/>
      <name val="Arial CE"/>
      <charset val="238"/>
    </font>
    <font>
      <sz val="7"/>
      <color rgb="FF0000FF"/>
      <name val="Arial CE"/>
      <charset val="238"/>
    </font>
    <font>
      <sz val="7"/>
      <color rgb="FFC00000"/>
      <name val="Arial CE"/>
      <family val="2"/>
      <charset val="238"/>
    </font>
    <font>
      <b/>
      <i/>
      <sz val="8"/>
      <color rgb="FF999933"/>
      <name val="Arial CE"/>
      <family val="2"/>
      <charset val="238"/>
    </font>
    <font>
      <b/>
      <i/>
      <sz val="8"/>
      <color rgb="FF000099"/>
      <name val="Arial CE"/>
      <charset val="238"/>
    </font>
    <font>
      <sz val="8"/>
      <color rgb="FF0000FF"/>
      <name val="Arial CE"/>
      <charset val="238"/>
    </font>
    <font>
      <b/>
      <sz val="8"/>
      <color rgb="FF0033CC"/>
      <name val="Arial CE"/>
      <charset val="238"/>
    </font>
    <font>
      <b/>
      <sz val="8"/>
      <color rgb="FF7030A0"/>
      <name val="Arial CE"/>
      <charset val="238"/>
    </font>
    <font>
      <sz val="8"/>
      <color rgb="FF7030A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9E47"/>
      <name val="Arial"/>
      <family val="2"/>
      <charset val="238"/>
    </font>
    <font>
      <sz val="8"/>
      <color rgb="FF632523"/>
      <name val="Arial"/>
      <family val="2"/>
      <charset val="238"/>
    </font>
    <font>
      <sz val="8"/>
      <color rgb="FF0033CC"/>
      <name val="Arial"/>
      <family val="2"/>
      <charset val="238"/>
    </font>
    <font>
      <i/>
      <sz val="8"/>
      <color rgb="FF0033CC"/>
      <name val="Arial"/>
      <family val="2"/>
      <charset val="238"/>
    </font>
    <font>
      <i/>
      <sz val="8"/>
      <color rgb="FF0000FF"/>
      <name val="Arial"/>
      <family val="2"/>
      <charset val="238"/>
    </font>
    <font>
      <b/>
      <sz val="8"/>
      <color rgb="FF0033CC"/>
      <name val="Arial"/>
      <family val="2"/>
      <charset val="238"/>
    </font>
    <font>
      <b/>
      <sz val="8"/>
      <color rgb="FF632523"/>
      <name val="Arial"/>
      <family val="2"/>
      <charset val="238"/>
    </font>
    <font>
      <i/>
      <sz val="7"/>
      <color rgb="FF666699"/>
      <name val="Arial"/>
      <family val="2"/>
      <charset val="238"/>
    </font>
    <font>
      <i/>
      <sz val="10"/>
      <color rgb="FF666699"/>
      <name val="Arial"/>
      <family val="2"/>
      <charset val="238"/>
    </font>
    <font>
      <b/>
      <i/>
      <sz val="10"/>
      <color rgb="FF666699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name val="Arial CE"/>
      <charset val="238"/>
    </font>
    <font>
      <sz val="8"/>
      <color rgb="FF000099"/>
      <name val="Arial CE"/>
      <charset val="238"/>
    </font>
    <font>
      <i/>
      <sz val="8"/>
      <color rgb="FF7030A0"/>
      <name val="Arial"/>
      <family val="2"/>
      <charset val="238"/>
    </font>
    <font>
      <sz val="11"/>
      <name val="Calibri"/>
      <family val="2"/>
      <charset val="238"/>
    </font>
    <font>
      <sz val="8"/>
      <color rgb="FF7030A0"/>
      <name val="Arial"/>
      <family val="2"/>
      <charset val="238"/>
    </font>
    <font>
      <b/>
      <i/>
      <sz val="8"/>
      <color rgb="FF996633"/>
      <name val="Arial"/>
      <family val="2"/>
      <charset val="238"/>
    </font>
    <font>
      <i/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 CE"/>
      <charset val="238"/>
    </font>
    <font>
      <i/>
      <sz val="8"/>
      <color rgb="FF0000FF"/>
      <name val="Arial CE"/>
      <charset val="238"/>
    </font>
    <font>
      <i/>
      <sz val="8"/>
      <color rgb="FF7030A0"/>
      <name val="Arial CE"/>
      <charset val="238"/>
    </font>
    <font>
      <b/>
      <i/>
      <sz val="8"/>
      <color rgb="FF0000FF"/>
      <name val="Arial"/>
      <family val="2"/>
      <charset val="238"/>
    </font>
    <font>
      <i/>
      <sz val="8"/>
      <color rgb="FF663300"/>
      <name val="Arial"/>
      <family val="2"/>
      <charset val="238"/>
    </font>
    <font>
      <i/>
      <sz val="8"/>
      <color rgb="FF7030A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4F6228"/>
      <name val="Arial"/>
      <family val="2"/>
      <charset val="238"/>
    </font>
    <font>
      <sz val="11"/>
      <color rgb="FF632523"/>
      <name val="Arial"/>
      <family val="2"/>
      <charset val="238"/>
    </font>
    <font>
      <b/>
      <sz val="11"/>
      <color rgb="FF632523"/>
      <name val="Arial"/>
      <family val="2"/>
      <charset val="238"/>
    </font>
    <font>
      <b/>
      <sz val="11"/>
      <color rgb="FF4F6228"/>
      <name val="Calibri"/>
      <family val="2"/>
      <charset val="238"/>
    </font>
    <font>
      <sz val="11"/>
      <color rgb="FF4F622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8064A2"/>
      <name val="Calibri"/>
      <family val="2"/>
      <charset val="238"/>
    </font>
    <font>
      <sz val="11"/>
      <color rgb="FF7030A0"/>
      <name val="Calibri"/>
      <family val="2"/>
      <charset val="238"/>
    </font>
    <font>
      <sz val="8"/>
      <color rgb="FF0033CC"/>
      <name val="Arial CE"/>
      <charset val="238"/>
    </font>
    <font>
      <b/>
      <i/>
      <sz val="8"/>
      <color rgb="FFFF0000"/>
      <name val="Arial CE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u/>
      <sz val="10"/>
      <color rgb="FF0000FF"/>
      <name val="Arial CE"/>
      <charset val="238"/>
    </font>
    <font>
      <u/>
      <sz val="8"/>
      <name val="Arial"/>
      <family val="2"/>
      <charset val="238"/>
    </font>
    <font>
      <b/>
      <i/>
      <sz val="8"/>
      <name val="Arial CE"/>
      <charset val="238"/>
    </font>
    <font>
      <sz val="8"/>
      <color rgb="FF000099"/>
      <name val="Arial"/>
      <family val="2"/>
      <charset val="238"/>
    </font>
    <font>
      <i/>
      <sz val="8"/>
      <color rgb="FF0000FF"/>
      <name val="Arial CE"/>
      <family val="2"/>
      <charset val="238"/>
    </font>
    <font>
      <b/>
      <sz val="8"/>
      <color rgb="FF0000FF"/>
      <name val="Arial CE"/>
      <charset val="238"/>
    </font>
    <font>
      <sz val="9"/>
      <color rgb="FF000000"/>
      <name val="Calibri"/>
      <family val="2"/>
      <charset val="238"/>
    </font>
    <font>
      <b/>
      <i/>
      <sz val="8"/>
      <color rgb="FF0000FF"/>
      <name val="Arial CE"/>
      <charset val="238"/>
    </font>
    <font>
      <sz val="7"/>
      <color rgb="FF0000FF"/>
      <name val="Arial"/>
      <family val="2"/>
      <charset val="238"/>
    </font>
    <font>
      <b/>
      <i/>
      <sz val="7"/>
      <color rgb="FF0000FF"/>
      <name val="Arial"/>
      <family val="2"/>
      <charset val="238"/>
    </font>
    <font>
      <b/>
      <i/>
      <sz val="10"/>
      <color rgb="FF00B050"/>
      <name val="Calibri"/>
      <family val="2"/>
      <charset val="238"/>
    </font>
    <font>
      <i/>
      <sz val="8"/>
      <color rgb="FF00B050"/>
      <name val="Arial"/>
      <family val="2"/>
      <charset val="238"/>
    </font>
    <font>
      <sz val="8"/>
      <color rgb="FF009E47"/>
      <name val="Arial CE"/>
      <family val="2"/>
      <charset val="238"/>
    </font>
    <font>
      <sz val="10"/>
      <name val="Calibri"/>
      <family val="2"/>
      <charset val="238"/>
    </font>
    <font>
      <sz val="9"/>
      <color rgb="FF0033CC"/>
      <name val="Calibri"/>
      <family val="2"/>
      <charset val="238"/>
    </font>
    <font>
      <b/>
      <sz val="10"/>
      <color rgb="FF0033CC"/>
      <name val="Calibri"/>
      <family val="2"/>
      <charset val="238"/>
    </font>
    <font>
      <b/>
      <sz val="8"/>
      <color rgb="FF0033CC"/>
      <name val="Calibri"/>
      <family val="2"/>
      <charset val="238"/>
    </font>
    <font>
      <sz val="10"/>
      <color rgb="FF0033CC"/>
      <name val="Calibri"/>
      <family val="2"/>
      <charset val="238"/>
    </font>
    <font>
      <sz val="8"/>
      <color rgb="FF0033CC"/>
      <name val="Calibri"/>
      <family val="2"/>
      <charset val="238"/>
    </font>
    <font>
      <sz val="10"/>
      <color rgb="FF0000FF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9"/>
      <color rgb="FF0000FF"/>
      <name val="Calibri"/>
      <family val="2"/>
      <charset val="238"/>
    </font>
    <font>
      <sz val="8"/>
      <color rgb="FFFFFFFF"/>
      <name val="Arial CE"/>
      <charset val="238"/>
    </font>
    <font>
      <i/>
      <sz val="8"/>
      <color rgb="FF800000"/>
      <name val="Arial CE"/>
      <charset val="238"/>
    </font>
    <font>
      <i/>
      <sz val="7"/>
      <color rgb="FFFF0000"/>
      <name val="Arial CE"/>
      <charset val="238"/>
    </font>
    <font>
      <sz val="8"/>
      <color rgb="FF0080C0"/>
      <name val="Arial CE"/>
      <charset val="238"/>
    </font>
    <font>
      <sz val="8"/>
      <color rgb="FF3333CC"/>
      <name val="Arial CE"/>
      <family val="2"/>
      <charset val="238"/>
    </font>
    <font>
      <sz val="9"/>
      <color rgb="FF000099"/>
      <name val="Calibri"/>
      <family val="2"/>
      <charset val="238"/>
    </font>
    <font>
      <sz val="9"/>
      <color rgb="FF000099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0033CC"/>
      <name val="Arial CE"/>
      <charset val="238"/>
    </font>
    <font>
      <i/>
      <sz val="8"/>
      <color rgb="FF632523"/>
      <name val="Arial CE"/>
      <charset val="238"/>
    </font>
    <font>
      <sz val="9"/>
      <name val="Calibri"/>
      <family val="2"/>
      <charset val="238"/>
    </font>
    <font>
      <sz val="9"/>
      <name val="Arial CE"/>
      <charset val="238"/>
    </font>
    <font>
      <sz val="8"/>
      <color rgb="FF996633"/>
      <name val="Arial"/>
      <family val="2"/>
      <charset val="238"/>
    </font>
    <font>
      <sz val="8"/>
      <color rgb="FF0033CC"/>
      <name val="Arial CE"/>
      <family val="2"/>
      <charset val="238"/>
    </font>
    <font>
      <i/>
      <sz val="8"/>
      <color rgb="FF0033CC"/>
      <name val="Arial CE"/>
      <family val="2"/>
      <charset val="238"/>
    </font>
    <font>
      <b/>
      <i/>
      <sz val="8"/>
      <color rgb="FF0033CC"/>
      <name val="Arial CE"/>
      <charset val="238"/>
    </font>
    <font>
      <sz val="10"/>
      <color rgb="FF0033CC"/>
      <name val="Arial CE"/>
      <charset val="238"/>
    </font>
    <font>
      <b/>
      <i/>
      <sz val="10"/>
      <name val="Arial CE"/>
      <charset val="238"/>
    </font>
    <font>
      <i/>
      <sz val="7"/>
      <color rgb="FFFF0000"/>
      <name val="Arial CE"/>
      <family val="2"/>
      <charset val="238"/>
    </font>
    <font>
      <sz val="10"/>
      <color rgb="FF632523"/>
      <name val="Arial CE"/>
      <charset val="238"/>
    </font>
    <font>
      <sz val="10"/>
      <color rgb="FFFF0000"/>
      <name val="Arial CE"/>
      <charset val="238"/>
    </font>
    <font>
      <sz val="10"/>
      <color rgb="FF008000"/>
      <name val="Arial CE"/>
      <charset val="238"/>
    </font>
    <font>
      <b/>
      <sz val="10"/>
      <color rgb="FF632523"/>
      <name val="Arial CE"/>
      <charset val="238"/>
    </font>
    <font>
      <b/>
      <sz val="8"/>
      <color rgb="FF632523"/>
      <name val="Arial CE"/>
      <charset val="238"/>
    </font>
    <font>
      <b/>
      <sz val="10"/>
      <color rgb="FF008000"/>
      <name val="Arial CE"/>
      <charset val="238"/>
    </font>
    <font>
      <sz val="8"/>
      <color rgb="FF632523"/>
      <name val="Arial CE"/>
      <charset val="238"/>
    </font>
    <font>
      <sz val="8"/>
      <color rgb="FF008000"/>
      <name val="Arial CE"/>
      <charset val="238"/>
    </font>
    <font>
      <sz val="8"/>
      <color rgb="FF008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FF"/>
      <name val="Arial CE"/>
      <family val="2"/>
      <charset val="238"/>
    </font>
    <font>
      <sz val="8"/>
      <color rgb="FFFF00FF"/>
      <name val="Arial CE"/>
      <charset val="238"/>
    </font>
    <font>
      <i/>
      <sz val="8"/>
      <color rgb="FFFF0000"/>
      <name val="Arial CE"/>
      <charset val="238"/>
    </font>
    <font>
      <sz val="8"/>
      <color rgb="FFFFC000"/>
      <name val="Arial CE"/>
      <charset val="238"/>
    </font>
    <font>
      <sz val="8"/>
      <color rgb="FFC00000"/>
      <name val="Arial CE"/>
      <charset val="238"/>
    </font>
    <font>
      <b/>
      <sz val="8"/>
      <color rgb="FF000000"/>
      <name val="Calibri"/>
      <family val="2"/>
      <charset val="238"/>
    </font>
    <font>
      <sz val="8"/>
      <color rgb="FF333399"/>
      <name val="Arial CE"/>
      <charset val="238"/>
    </font>
    <font>
      <sz val="8"/>
      <color rgb="FF996633"/>
      <name val="Arial CE"/>
      <charset val="238"/>
    </font>
    <font>
      <b/>
      <sz val="8"/>
      <color rgb="FF996633"/>
      <name val="Arial CE"/>
      <charset val="238"/>
    </font>
    <font>
      <b/>
      <sz val="8"/>
      <color rgb="FFD99694"/>
      <name val="Arial CE"/>
      <charset val="238"/>
    </font>
    <font>
      <b/>
      <sz val="8"/>
      <color rgb="FFCC6600"/>
      <name val="Arial CE"/>
      <charset val="238"/>
    </font>
    <font>
      <sz val="8"/>
      <color rgb="FFCC6600"/>
      <name val="Arial CE"/>
      <charset val="238"/>
    </font>
    <font>
      <b/>
      <i/>
      <sz val="8"/>
      <color rgb="FF3333CC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rgb="FF0033CC"/>
      <name val="Arial CE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name val="Arial CE"/>
      <family val="2"/>
      <charset val="238"/>
    </font>
    <font>
      <sz val="10"/>
      <color rgb="FF0033CC"/>
      <name val="Arial CE"/>
      <family val="2"/>
      <charset val="238"/>
    </font>
    <font>
      <i/>
      <sz val="10"/>
      <color rgb="FF0033CC"/>
      <name val="Arial CE"/>
      <family val="2"/>
      <charset val="238"/>
    </font>
    <font>
      <sz val="10"/>
      <color theme="3" tint="0.39997558519241921"/>
      <name val="Calibri"/>
      <family val="2"/>
      <charset val="238"/>
    </font>
    <font>
      <sz val="8"/>
      <color theme="3" tint="0.39997558519241921"/>
      <name val="Arial"/>
      <family val="2"/>
      <charset val="238"/>
    </font>
    <font>
      <sz val="8"/>
      <color theme="1"/>
      <name val="Arial CE"/>
      <charset val="238"/>
    </font>
    <font>
      <sz val="8"/>
      <color rgb="FF000000"/>
      <name val="Arial CE"/>
      <charset val="238"/>
    </font>
    <font>
      <sz val="28"/>
      <color rgb="FFFF0000"/>
      <name val="Arial CE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sz val="12"/>
      <name val="Arial"/>
      <family val="2"/>
      <charset val="238"/>
    </font>
    <font>
      <sz val="12"/>
      <color rgb="FF00009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color rgb="FF000099"/>
      <name val="Arial CE"/>
      <family val="2"/>
      <charset val="238"/>
    </font>
    <font>
      <sz val="8"/>
      <color rgb="FF000099"/>
      <name val="Arial CE"/>
      <family val="2"/>
      <charset val="238"/>
    </font>
    <font>
      <sz val="8"/>
      <color indexed="60"/>
      <name val="Arial CE"/>
      <family val="2"/>
      <charset val="238"/>
    </font>
    <font>
      <i/>
      <sz val="12"/>
      <color rgb="FF3333CC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99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8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i/>
      <sz val="8"/>
      <color rgb="FF9966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i/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99"/>
      <name val="Calibri"/>
      <family val="2"/>
      <charset val="238"/>
      <scheme val="minor"/>
    </font>
    <font>
      <b/>
      <sz val="10"/>
      <color rgb="FF000099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i/>
      <sz val="8"/>
      <color rgb="FF0000FF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i/>
      <sz val="8"/>
      <color rgb="FF663300"/>
      <name val="Calibri"/>
      <family val="2"/>
      <charset val="238"/>
      <scheme val="minor"/>
    </font>
    <font>
      <b/>
      <sz val="10"/>
      <color rgb="FF800000"/>
      <name val="Calibri"/>
      <family val="2"/>
      <charset val="238"/>
      <scheme val="minor"/>
    </font>
    <font>
      <b/>
      <sz val="8"/>
      <color rgb="FF800000"/>
      <name val="Calibri"/>
      <family val="2"/>
      <charset val="238"/>
      <scheme val="minor"/>
    </font>
    <font>
      <b/>
      <sz val="11"/>
      <color rgb="FF632523"/>
      <name val="Calibri"/>
      <family val="2"/>
      <charset val="238"/>
      <scheme val="minor"/>
    </font>
    <font>
      <sz val="10"/>
      <color rgb="FF800000"/>
      <name val="Calibri"/>
      <family val="2"/>
      <charset val="238"/>
      <scheme val="minor"/>
    </font>
    <font>
      <sz val="8"/>
      <color rgb="FF800000"/>
      <name val="Calibri"/>
      <family val="2"/>
      <charset val="238"/>
      <scheme val="minor"/>
    </font>
    <font>
      <sz val="11"/>
      <color rgb="FF63252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rgb="FF632523"/>
      <name val="Calibri"/>
      <family val="2"/>
      <charset val="238"/>
      <scheme val="minor"/>
    </font>
    <font>
      <b/>
      <sz val="12"/>
      <color rgb="FF4F6228"/>
      <name val="Calibri"/>
      <family val="2"/>
      <charset val="238"/>
      <scheme val="minor"/>
    </font>
    <font>
      <b/>
      <sz val="11"/>
      <color rgb="FF4F6228"/>
      <name val="Calibri"/>
      <family val="2"/>
      <charset val="238"/>
      <scheme val="minor"/>
    </font>
    <font>
      <sz val="11"/>
      <color rgb="FF4F622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8064A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4F6228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rgb="FF4F6228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0"/>
      <color rgb="FFFF0000"/>
      <name val="Arial CE"/>
      <charset val="238"/>
    </font>
    <font>
      <i/>
      <sz val="10"/>
      <color rgb="FF0033CC"/>
      <name val="Arial CE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2"/>
      <color rgb="FF0033CC"/>
      <name val="Arial CE"/>
      <family val="2"/>
      <charset val="238"/>
    </font>
    <font>
      <b/>
      <i/>
      <sz val="11"/>
      <name val="Arial CE"/>
      <charset val="238"/>
    </font>
    <font>
      <b/>
      <sz val="11"/>
      <color rgb="FF0033CC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b/>
      <i/>
      <sz val="20"/>
      <name val="Arial CE"/>
      <charset val="238"/>
    </font>
    <font>
      <i/>
      <sz val="12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FFCC"/>
        <bgColor rgb="FFDBEEF4"/>
      </patternFill>
    </fill>
    <fill>
      <patternFill patternType="solid">
        <fgColor rgb="FFE3E3E3"/>
        <bgColor rgb="FFE6E0EC"/>
      </patternFill>
    </fill>
    <fill>
      <patternFill patternType="solid">
        <fgColor rgb="FFA6CAF0"/>
        <bgColor rgb="FFC0C0FF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BCBCBC"/>
      </patternFill>
    </fill>
    <fill>
      <patternFill patternType="solid">
        <fgColor rgb="FFFF0000"/>
        <bgColor rgb="FFC00000"/>
      </patternFill>
    </fill>
    <fill>
      <patternFill patternType="solid">
        <fgColor rgb="FF9D6565"/>
        <bgColor rgb="FF996633"/>
      </patternFill>
    </fill>
    <fill>
      <patternFill patternType="darkGray">
        <fgColor rgb="FFC0C0C0"/>
        <bgColor rgb="FFBCBCBC"/>
      </patternFill>
    </fill>
    <fill>
      <patternFill patternType="solid">
        <fgColor rgb="FF69FFFF"/>
        <bgColor rgb="FFA0E0E0"/>
      </patternFill>
    </fill>
    <fill>
      <patternFill patternType="solid">
        <fgColor rgb="FFD9D9D9"/>
        <bgColor rgb="FFE3E3E3"/>
      </patternFill>
    </fill>
    <fill>
      <patternFill patternType="solid">
        <fgColor rgb="FFDCE6F2"/>
        <bgColor rgb="FFDBEEF4"/>
      </patternFill>
    </fill>
    <fill>
      <patternFill patternType="solid">
        <fgColor rgb="FFFDEBDA"/>
        <bgColor rgb="FFEBF1DE"/>
      </patternFill>
    </fill>
    <fill>
      <patternFill patternType="solid">
        <fgColor rgb="FFE6B9B8"/>
        <bgColor rgb="FFC0C0C0"/>
      </patternFill>
    </fill>
    <fill>
      <patternFill patternType="solid">
        <fgColor rgb="FFD7E4BD"/>
        <bgColor rgb="FFD9D9D9"/>
      </patternFill>
    </fill>
    <fill>
      <patternFill patternType="solid">
        <fgColor rgb="FFE6E0EC"/>
        <bgColor rgb="FFE3E3E3"/>
      </patternFill>
    </fill>
    <fill>
      <patternFill patternType="solid">
        <fgColor rgb="FFEBF1DE"/>
        <bgColor rgb="FFFDEBDA"/>
      </patternFill>
    </fill>
    <fill>
      <patternFill patternType="solid">
        <fgColor rgb="FFFFFF00"/>
        <bgColor rgb="FFFFFF99"/>
      </patternFill>
    </fill>
    <fill>
      <patternFill patternType="solid">
        <fgColor rgb="FFDBEEF4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7" fontId="152" fillId="0" borderId="0" applyBorder="0" applyProtection="0"/>
    <xf numFmtId="0" fontId="87" fillId="0" borderId="0" applyBorder="0" applyProtection="0"/>
    <xf numFmtId="0" fontId="2" fillId="9" borderId="0" applyBorder="0" applyProtection="0"/>
    <xf numFmtId="0" fontId="1" fillId="0" borderId="0"/>
    <xf numFmtId="0" fontId="152" fillId="0" borderId="0"/>
    <xf numFmtId="167" fontId="152" fillId="0" borderId="0" applyBorder="0" applyProtection="0"/>
    <xf numFmtId="0" fontId="2" fillId="9" borderId="0" applyBorder="0" applyProtection="0"/>
  </cellStyleXfs>
  <cellXfs count="1080">
    <xf numFmtId="0" fontId="0" fillId="0" borderId="0" xfId="0"/>
    <xf numFmtId="0" fontId="153" fillId="0" borderId="0" xfId="0" applyFont="1"/>
    <xf numFmtId="0" fontId="156" fillId="0" borderId="0" xfId="0" applyFont="1" applyBorder="1" applyAlignment="1">
      <alignment horizontal="center"/>
    </xf>
    <xf numFmtId="0" fontId="15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5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4" xfId="0" applyFont="1" applyBorder="1"/>
    <xf numFmtId="0" fontId="0" fillId="0" borderId="5" xfId="0" applyBorder="1"/>
    <xf numFmtId="0" fontId="12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0" borderId="0" xfId="0" applyFont="1" applyBorder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9" fillId="0" borderId="0" xfId="0" applyFont="1" applyAlignment="1"/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1" fillId="0" borderId="0" xfId="0" applyFont="1"/>
    <xf numFmtId="0" fontId="19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1" fillId="0" borderId="0" xfId="0" applyFont="1"/>
    <xf numFmtId="0" fontId="11" fillId="0" borderId="0" xfId="0" applyFont="1"/>
    <xf numFmtId="0" fontId="22" fillId="0" borderId="0" xfId="0" applyFont="1"/>
    <xf numFmtId="0" fontId="13" fillId="0" borderId="0" xfId="0" applyFont="1"/>
    <xf numFmtId="0" fontId="14" fillId="0" borderId="0" xfId="0" applyFon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11" fillId="0" borderId="0" xfId="0" applyFont="1" applyBorder="1"/>
    <xf numFmtId="0" fontId="9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Border="1"/>
    <xf numFmtId="0" fontId="11" fillId="7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8" xfId="0" applyFont="1" applyBorder="1"/>
    <xf numFmtId="0" fontId="11" fillId="0" borderId="11" xfId="0" applyFont="1" applyBorder="1"/>
    <xf numFmtId="0" fontId="10" fillId="0" borderId="11" xfId="0" applyFont="1" applyBorder="1"/>
    <xf numFmtId="0" fontId="9" fillId="0" borderId="11" xfId="0" applyFont="1" applyBorder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0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 applyBorder="1"/>
    <xf numFmtId="0" fontId="30" fillId="0" borderId="0" xfId="0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" fillId="0" borderId="0" xfId="3" applyFont="1" applyFill="1" applyBorder="1"/>
    <xf numFmtId="0" fontId="3" fillId="0" borderId="0" xfId="3" applyFont="1" applyFill="1" applyBorder="1"/>
    <xf numFmtId="0" fontId="36" fillId="0" borderId="0" xfId="3" applyFont="1" applyFill="1" applyBorder="1"/>
    <xf numFmtId="0" fontId="37" fillId="0" borderId="3" xfId="3" applyFont="1" applyFill="1" applyBorder="1"/>
    <xf numFmtId="0" fontId="37" fillId="0" borderId="3" xfId="3" applyFont="1" applyFill="1" applyBorder="1" applyAlignment="1">
      <alignment vertical="center"/>
    </xf>
    <xf numFmtId="164" fontId="37" fillId="0" borderId="3" xfId="3" applyNumberFormat="1" applyFont="1" applyFill="1" applyBorder="1" applyAlignment="1">
      <alignment horizontal="center" vertical="center" textRotation="90"/>
    </xf>
    <xf numFmtId="0" fontId="38" fillId="3" borderId="3" xfId="3" applyFont="1" applyFill="1" applyBorder="1" applyAlignment="1">
      <alignment horizontal="center" vertical="center" textRotation="90"/>
    </xf>
    <xf numFmtId="0" fontId="37" fillId="0" borderId="0" xfId="3" applyFont="1" applyFill="1" applyBorder="1"/>
    <xf numFmtId="0" fontId="37" fillId="0" borderId="3" xfId="3" applyFont="1" applyFill="1" applyBorder="1" applyAlignment="1">
      <alignment horizontal="center"/>
    </xf>
    <xf numFmtId="0" fontId="38" fillId="3" borderId="3" xfId="3" applyFont="1" applyFill="1" applyBorder="1"/>
    <xf numFmtId="0" fontId="39" fillId="0" borderId="3" xfId="3" applyFont="1" applyFill="1" applyBorder="1" applyAlignment="1">
      <alignment horizontal="center"/>
    </xf>
    <xf numFmtId="0" fontId="37" fillId="0" borderId="3" xfId="3" applyFont="1" applyFill="1" applyBorder="1"/>
    <xf numFmtId="0" fontId="38" fillId="2" borderId="0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38" fillId="5" borderId="0" xfId="3" applyFont="1" applyFill="1" applyBorder="1"/>
    <xf numFmtId="0" fontId="37" fillId="5" borderId="0" xfId="3" applyFont="1" applyFill="1" applyBorder="1"/>
    <xf numFmtId="0" fontId="37" fillId="0" borderId="0" xfId="3" applyFont="1" applyFill="1" applyBorder="1" applyAlignment="1">
      <alignment horizontal="left"/>
    </xf>
    <xf numFmtId="0" fontId="37" fillId="0" borderId="0" xfId="3" applyFont="1" applyFill="1" applyBorder="1" applyAlignment="1">
      <alignment horizontal="right"/>
    </xf>
    <xf numFmtId="0" fontId="40" fillId="11" borderId="0" xfId="3" applyFont="1" applyFill="1" applyBorder="1"/>
    <xf numFmtId="0" fontId="41" fillId="11" borderId="0" xfId="3" applyFont="1" applyFill="1" applyBorder="1"/>
    <xf numFmtId="0" fontId="37" fillId="11" borderId="0" xfId="3" applyFont="1" applyFill="1" applyBorder="1"/>
    <xf numFmtId="0" fontId="3" fillId="0" borderId="0" xfId="3" applyFont="1" applyFill="1" applyBorder="1"/>
    <xf numFmtId="1" fontId="3" fillId="0" borderId="0" xfId="3" applyNumberFormat="1" applyFont="1" applyFill="1" applyBorder="1"/>
    <xf numFmtId="0" fontId="36" fillId="0" borderId="0" xfId="3" applyFont="1" applyFill="1" applyBorder="1"/>
    <xf numFmtId="1" fontId="36" fillId="0" borderId="0" xfId="3" applyNumberFormat="1" applyFont="1" applyFill="1" applyBorder="1"/>
    <xf numFmtId="0" fontId="36" fillId="3" borderId="0" xfId="3" applyFont="1" applyFill="1" applyBorder="1"/>
    <xf numFmtId="0" fontId="37" fillId="0" borderId="0" xfId="3" applyFont="1" applyFill="1" applyBorder="1"/>
    <xf numFmtId="0" fontId="37" fillId="0" borderId="0" xfId="3" applyFont="1" applyFill="1" applyBorder="1" applyAlignment="1">
      <alignment horizontal="center"/>
    </xf>
    <xf numFmtId="1" fontId="37" fillId="0" borderId="0" xfId="3" applyNumberFormat="1" applyFont="1" applyFill="1" applyBorder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1" fontId="37" fillId="0" borderId="0" xfId="3" applyNumberFormat="1" applyFont="1" applyFill="1" applyBorder="1"/>
    <xf numFmtId="0" fontId="37" fillId="0" borderId="0" xfId="3" applyFont="1" applyFill="1" applyBorder="1"/>
    <xf numFmtId="0" fontId="37" fillId="0" borderId="0" xfId="3" applyFont="1" applyFill="1" applyBorder="1" applyAlignment="1">
      <alignment horizontal="center"/>
    </xf>
    <xf numFmtId="0" fontId="42" fillId="0" borderId="0" xfId="3" applyFont="1" applyFill="1" applyBorder="1"/>
    <xf numFmtId="16" fontId="37" fillId="0" borderId="0" xfId="0" applyNumberFormat="1" applyFont="1" applyAlignment="1">
      <alignment horizontal="center"/>
    </xf>
    <xf numFmtId="0" fontId="43" fillId="0" borderId="0" xfId="3" applyFont="1" applyFill="1" applyBorder="1"/>
    <xf numFmtId="0" fontId="43" fillId="0" borderId="0" xfId="3" applyFont="1" applyFill="1" applyBorder="1"/>
    <xf numFmtId="0" fontId="43" fillId="0" borderId="0" xfId="3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3" applyFont="1" applyFill="1" applyBorder="1"/>
    <xf numFmtId="1" fontId="38" fillId="0" borderId="0" xfId="3" applyNumberFormat="1" applyFont="1" applyFill="1" applyBorder="1"/>
    <xf numFmtId="1" fontId="38" fillId="12" borderId="0" xfId="3" applyNumberFormat="1" applyFont="1" applyFill="1" applyBorder="1"/>
    <xf numFmtId="0" fontId="38" fillId="12" borderId="0" xfId="3" applyFont="1" applyFill="1" applyBorder="1" applyAlignment="1">
      <alignment horizontal="center"/>
    </xf>
    <xf numFmtId="0" fontId="38" fillId="12" borderId="0" xfId="3" applyFont="1" applyFill="1" applyBorder="1"/>
    <xf numFmtId="0" fontId="41" fillId="0" borderId="0" xfId="0" applyFont="1"/>
    <xf numFmtId="0" fontId="41" fillId="0" borderId="0" xfId="3" applyFont="1" applyFill="1" applyBorder="1"/>
    <xf numFmtId="1" fontId="41" fillId="0" borderId="0" xfId="3" applyNumberFormat="1" applyFont="1" applyFill="1" applyBorder="1"/>
    <xf numFmtId="1" fontId="44" fillId="0" borderId="0" xfId="3" applyNumberFormat="1" applyFont="1" applyFill="1" applyBorder="1"/>
    <xf numFmtId="0" fontId="44" fillId="0" borderId="0" xfId="3" applyFont="1" applyFill="1" applyBorder="1"/>
    <xf numFmtId="1" fontId="44" fillId="0" borderId="0" xfId="3" applyNumberFormat="1" applyFont="1" applyFill="1" applyBorder="1"/>
    <xf numFmtId="1" fontId="41" fillId="0" borderId="0" xfId="3" applyNumberFormat="1" applyFont="1" applyFill="1" applyBorder="1"/>
    <xf numFmtId="0" fontId="45" fillId="0" borderId="0" xfId="3" applyFont="1" applyFill="1" applyBorder="1" applyAlignment="1">
      <alignment horizontal="center"/>
    </xf>
    <xf numFmtId="1" fontId="46" fillId="0" borderId="0" xfId="3" applyNumberFormat="1" applyFont="1" applyFill="1" applyBorder="1"/>
    <xf numFmtId="1" fontId="45" fillId="0" borderId="0" xfId="3" applyNumberFormat="1" applyFont="1" applyFill="1" applyBorder="1"/>
    <xf numFmtId="1" fontId="47" fillId="13" borderId="0" xfId="3" applyNumberFormat="1" applyFont="1" applyFill="1" applyBorder="1"/>
    <xf numFmtId="0" fontId="47" fillId="13" borderId="0" xfId="3" applyFont="1" applyFill="1" applyBorder="1"/>
    <xf numFmtId="20" fontId="38" fillId="0" borderId="0" xfId="3" applyNumberFormat="1" applyFont="1" applyFill="1" applyBorder="1"/>
    <xf numFmtId="1" fontId="48" fillId="14" borderId="0" xfId="3" applyNumberFormat="1" applyFont="1" applyFill="1" applyBorder="1"/>
    <xf numFmtId="0" fontId="48" fillId="14" borderId="0" xfId="3" applyFont="1" applyFill="1" applyBorder="1" applyAlignment="1">
      <alignment horizontal="center"/>
    </xf>
    <xf numFmtId="0" fontId="48" fillId="14" borderId="0" xfId="3" applyFont="1" applyFill="1" applyBorder="1"/>
    <xf numFmtId="20" fontId="37" fillId="0" borderId="0" xfId="3" applyNumberFormat="1" applyFont="1" applyFill="1" applyBorder="1"/>
    <xf numFmtId="0" fontId="49" fillId="0" borderId="0" xfId="3" applyFont="1" applyFill="1" applyBorder="1"/>
    <xf numFmtId="3" fontId="50" fillId="0" borderId="0" xfId="3" applyNumberFormat="1" applyFont="1" applyFill="1" applyBorder="1" applyAlignment="1">
      <alignment horizontal="center"/>
    </xf>
    <xf numFmtId="3" fontId="51" fillId="0" borderId="0" xfId="3" applyNumberFormat="1" applyFont="1" applyFill="1" applyBorder="1" applyAlignment="1">
      <alignment horizontal="center"/>
    </xf>
    <xf numFmtId="0" fontId="54" fillId="0" borderId="0" xfId="0" applyFont="1"/>
    <xf numFmtId="0" fontId="0" fillId="0" borderId="0" xfId="0" applyFont="1"/>
    <xf numFmtId="0" fontId="20" fillId="0" borderId="0" xfId="0" applyFont="1" applyBorder="1"/>
    <xf numFmtId="0" fontId="0" fillId="0" borderId="0" xfId="0" applyFont="1"/>
    <xf numFmtId="0" fontId="20" fillId="12" borderId="0" xfId="0" applyFont="1" applyFill="1" applyBorder="1"/>
    <xf numFmtId="0" fontId="54" fillId="0" borderId="0" xfId="0" applyFont="1" applyAlignment="1">
      <alignment horizontal="center"/>
    </xf>
    <xf numFmtId="0" fontId="36" fillId="12" borderId="12" xfId="3" applyFont="1" applyFill="1" applyBorder="1" applyAlignment="1">
      <alignment horizontal="center"/>
    </xf>
    <xf numFmtId="0" fontId="36" fillId="12" borderId="13" xfId="3" applyFont="1" applyFill="1" applyBorder="1" applyAlignment="1">
      <alignment horizontal="center"/>
    </xf>
    <xf numFmtId="0" fontId="36" fillId="12" borderId="14" xfId="3" applyFont="1" applyFill="1" applyBorder="1" applyAlignment="1">
      <alignment horizontal="center"/>
    </xf>
    <xf numFmtId="0" fontId="56" fillId="0" borderId="0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3" applyFont="1" applyFill="1" applyBorder="1" applyAlignment="1">
      <alignment horizontal="center"/>
    </xf>
    <xf numFmtId="0" fontId="57" fillId="0" borderId="10" xfId="0" applyFont="1" applyBorder="1"/>
    <xf numFmtId="0" fontId="55" fillId="0" borderId="0" xfId="0" applyFont="1"/>
    <xf numFmtId="0" fontId="3" fillId="0" borderId="17" xfId="3" applyFont="1" applyFill="1" applyBorder="1" applyAlignment="1">
      <alignment horizontal="center"/>
    </xf>
    <xf numFmtId="0" fontId="57" fillId="0" borderId="3" xfId="0" applyFont="1" applyBorder="1"/>
    <xf numFmtId="0" fontId="57" fillId="0" borderId="18" xfId="0" applyFont="1" applyBorder="1"/>
    <xf numFmtId="0" fontId="58" fillId="0" borderId="0" xfId="3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49" fontId="37" fillId="0" borderId="3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3" fillId="0" borderId="24" xfId="3" applyFont="1" applyFill="1" applyBorder="1" applyAlignment="1">
      <alignment horizontal="center"/>
    </xf>
    <xf numFmtId="0" fontId="3" fillId="0" borderId="22" xfId="3" applyFont="1" applyFill="1" applyBorder="1"/>
    <xf numFmtId="0" fontId="3" fillId="0" borderId="22" xfId="3" applyFont="1" applyFill="1" applyBorder="1" applyAlignment="1">
      <alignment horizontal="center"/>
    </xf>
    <xf numFmtId="46" fontId="3" fillId="0" borderId="22" xfId="3" applyNumberFormat="1" applyFont="1" applyFill="1" applyBorder="1" applyAlignment="1">
      <alignment horizontal="center"/>
    </xf>
    <xf numFmtId="0" fontId="3" fillId="0" borderId="23" xfId="3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9" fillId="0" borderId="0" xfId="3" applyFont="1" applyFill="1" applyBorder="1"/>
    <xf numFmtId="0" fontId="59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"/>
    </xf>
    <xf numFmtId="0" fontId="36" fillId="0" borderId="0" xfId="3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3" fillId="0" borderId="0" xfId="0" applyFont="1" applyBorder="1"/>
    <xf numFmtId="0" fontId="12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37" fillId="0" borderId="0" xfId="0" applyFont="1" applyBorder="1"/>
    <xf numFmtId="0" fontId="64" fillId="0" borderId="0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3" xfId="0" applyFont="1" applyBorder="1"/>
    <xf numFmtId="3" fontId="55" fillId="0" borderId="0" xfId="0" applyNumberFormat="1" applyFont="1"/>
    <xf numFmtId="0" fontId="37" fillId="0" borderId="2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7" fillId="0" borderId="0" xfId="3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2" fillId="0" borderId="0" xfId="0" applyFont="1" applyAlignment="1">
      <alignment horizontal="left"/>
    </xf>
    <xf numFmtId="0" fontId="37" fillId="0" borderId="10" xfId="0" applyFont="1" applyBorder="1" applyAlignment="1">
      <alignment horizontal="center"/>
    </xf>
    <xf numFmtId="0" fontId="54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Border="1"/>
    <xf numFmtId="0" fontId="46" fillId="0" borderId="0" xfId="0" applyFont="1" applyBorder="1"/>
    <xf numFmtId="0" fontId="19" fillId="0" borderId="0" xfId="0" applyFont="1" applyBorder="1"/>
    <xf numFmtId="0" fontId="69" fillId="0" borderId="0" xfId="3" applyFont="1" applyFill="1" applyBorder="1" applyAlignment="1">
      <alignment horizontal="left"/>
    </xf>
    <xf numFmtId="0" fontId="69" fillId="0" borderId="0" xfId="3" applyFont="1" applyFill="1" applyBorder="1"/>
    <xf numFmtId="0" fontId="70" fillId="0" borderId="0" xfId="3" applyFont="1" applyFill="1" applyBorder="1" applyAlignment="1">
      <alignment horizontal="center"/>
    </xf>
    <xf numFmtId="0" fontId="71" fillId="0" borderId="0" xfId="3" applyFont="1" applyFill="1" applyBorder="1" applyAlignment="1">
      <alignment horizontal="center"/>
    </xf>
    <xf numFmtId="0" fontId="72" fillId="16" borderId="27" xfId="3" applyFont="1" applyFill="1" applyBorder="1" applyAlignment="1">
      <alignment horizontal="center"/>
    </xf>
    <xf numFmtId="0" fontId="72" fillId="16" borderId="12" xfId="3" applyFont="1" applyFill="1" applyBorder="1" applyAlignment="1">
      <alignment horizontal="center"/>
    </xf>
    <xf numFmtId="0" fontId="72" fillId="16" borderId="13" xfId="3" applyFont="1" applyFill="1" applyBorder="1" applyAlignment="1">
      <alignment horizontal="center"/>
    </xf>
    <xf numFmtId="0" fontId="72" fillId="16" borderId="31" xfId="3" applyFont="1" applyFill="1" applyBorder="1" applyAlignment="1">
      <alignment horizontal="center"/>
    </xf>
    <xf numFmtId="0" fontId="72" fillId="16" borderId="14" xfId="3" applyFont="1" applyFill="1" applyBorder="1" applyAlignment="1">
      <alignment horizontal="center"/>
    </xf>
    <xf numFmtId="0" fontId="73" fillId="0" borderId="29" xfId="3" applyFont="1" applyFill="1" applyBorder="1" applyAlignment="1">
      <alignment horizontal="center"/>
    </xf>
    <xf numFmtId="0" fontId="57" fillId="0" borderId="17" xfId="0" applyFont="1" applyBorder="1"/>
    <xf numFmtId="0" fontId="0" fillId="0" borderId="0" xfId="0" applyFont="1" applyAlignment="1">
      <alignment horizontal="center"/>
    </xf>
    <xf numFmtId="0" fontId="73" fillId="0" borderId="19" xfId="3" applyFont="1" applyFill="1" applyBorder="1" applyAlignment="1">
      <alignment horizontal="center"/>
    </xf>
    <xf numFmtId="0" fontId="73" fillId="0" borderId="24" xfId="3" applyFont="1" applyFill="1" applyBorder="1"/>
    <xf numFmtId="0" fontId="73" fillId="0" borderId="22" xfId="3" applyFont="1" applyFill="1" applyBorder="1" applyAlignment="1">
      <alignment horizontal="center"/>
    </xf>
    <xf numFmtId="0" fontId="73" fillId="0" borderId="23" xfId="3" applyFont="1" applyFill="1" applyBorder="1" applyAlignment="1">
      <alignment horizontal="center"/>
    </xf>
    <xf numFmtId="0" fontId="74" fillId="0" borderId="0" xfId="3" applyFont="1" applyFill="1" applyBorder="1" applyAlignment="1">
      <alignment horizontal="center"/>
    </xf>
    <xf numFmtId="0" fontId="75" fillId="0" borderId="0" xfId="3" applyFont="1" applyFill="1" applyBorder="1"/>
    <xf numFmtId="0" fontId="75" fillId="0" borderId="0" xfId="3" applyFont="1" applyFill="1" applyBorder="1" applyAlignment="1">
      <alignment horizontal="center"/>
    </xf>
    <xf numFmtId="0" fontId="76" fillId="0" borderId="0" xfId="3" applyFont="1" applyFill="1" applyBorder="1" applyAlignment="1">
      <alignment horizontal="left"/>
    </xf>
    <xf numFmtId="0" fontId="77" fillId="0" borderId="0" xfId="3" applyFont="1" applyFill="1" applyBorder="1"/>
    <xf numFmtId="0" fontId="78" fillId="0" borderId="0" xfId="3" applyFont="1" applyFill="1" applyBorder="1" applyAlignment="1">
      <alignment horizontal="center"/>
    </xf>
    <xf numFmtId="0" fontId="77" fillId="0" borderId="0" xfId="3" applyFont="1" applyFill="1" applyBorder="1" applyAlignment="1">
      <alignment horizontal="center"/>
    </xf>
    <xf numFmtId="0" fontId="77" fillId="17" borderId="27" xfId="3" applyFont="1" applyFill="1" applyBorder="1" applyAlignment="1">
      <alignment horizontal="center"/>
    </xf>
    <xf numFmtId="0" fontId="77" fillId="17" borderId="12" xfId="3" applyFont="1" applyFill="1" applyBorder="1"/>
    <xf numFmtId="0" fontId="77" fillId="17" borderId="13" xfId="3" applyFont="1" applyFill="1" applyBorder="1" applyAlignment="1">
      <alignment horizontal="center"/>
    </xf>
    <xf numFmtId="0" fontId="77" fillId="17" borderId="14" xfId="3" applyFont="1" applyFill="1" applyBorder="1" applyAlignment="1">
      <alignment horizontal="center"/>
    </xf>
    <xf numFmtId="0" fontId="60" fillId="0" borderId="0" xfId="3" applyFont="1" applyFill="1" applyBorder="1" applyAlignment="1">
      <alignment horizontal="center"/>
    </xf>
    <xf numFmtId="0" fontId="78" fillId="0" borderId="28" xfId="3" applyFont="1" applyFill="1" applyBorder="1" applyAlignment="1">
      <alignment horizontal="center"/>
    </xf>
    <xf numFmtId="0" fontId="79" fillId="0" borderId="17" xfId="0" applyFont="1" applyBorder="1"/>
    <xf numFmtId="0" fontId="79" fillId="0" borderId="3" xfId="0" applyFont="1" applyBorder="1"/>
    <xf numFmtId="0" fontId="78" fillId="0" borderId="29" xfId="3" applyFont="1" applyFill="1" applyBorder="1" applyAlignment="1">
      <alignment horizontal="center"/>
    </xf>
    <xf numFmtId="0" fontId="78" fillId="0" borderId="19" xfId="3" applyFont="1" applyFill="1" applyBorder="1" applyAlignment="1">
      <alignment horizontal="center"/>
    </xf>
    <xf numFmtId="0" fontId="80" fillId="0" borderId="24" xfId="3" applyFont="1" applyFill="1" applyBorder="1"/>
    <xf numFmtId="0" fontId="80" fillId="0" borderId="22" xfId="3" applyFont="1" applyFill="1" applyBorder="1" applyAlignment="1">
      <alignment horizontal="center"/>
    </xf>
    <xf numFmtId="0" fontId="80" fillId="0" borderId="23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9" fillId="6" borderId="0" xfId="0" applyFont="1" applyFill="1"/>
    <xf numFmtId="0" fontId="44" fillId="0" borderId="0" xfId="0" applyFont="1"/>
    <xf numFmtId="0" fontId="81" fillId="0" borderId="0" xfId="0" applyFont="1"/>
    <xf numFmtId="0" fontId="82" fillId="0" borderId="0" xfId="0" applyFont="1"/>
    <xf numFmtId="0" fontId="38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37" fillId="0" borderId="0" xfId="0" applyFont="1"/>
    <xf numFmtId="0" fontId="84" fillId="0" borderId="0" xfId="0" applyFont="1"/>
    <xf numFmtId="0" fontId="85" fillId="0" borderId="0" xfId="0" applyFont="1"/>
    <xf numFmtId="0" fontId="10" fillId="0" borderId="0" xfId="0" applyFont="1" applyAlignment="1">
      <alignment horizontal="center"/>
    </xf>
    <xf numFmtId="0" fontId="86" fillId="0" borderId="0" xfId="3" applyFont="1" applyFill="1" applyBorder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7" fillId="18" borderId="0" xfId="0" applyFont="1" applyFill="1" applyAlignment="1">
      <alignment horizontal="center"/>
    </xf>
    <xf numFmtId="0" fontId="37" fillId="18" borderId="0" xfId="0" applyFont="1" applyFill="1"/>
    <xf numFmtId="0" fontId="19" fillId="18" borderId="0" xfId="0" applyFont="1" applyFill="1"/>
    <xf numFmtId="0" fontId="11" fillId="0" borderId="0" xfId="0" applyFont="1" applyAlignment="1">
      <alignment horizontal="right"/>
    </xf>
    <xf numFmtId="0" fontId="37" fillId="0" borderId="0" xfId="0" applyFont="1" applyBorder="1" applyAlignment="1">
      <alignment horizontal="center" wrapText="1"/>
    </xf>
    <xf numFmtId="0" fontId="88" fillId="0" borderId="0" xfId="2" applyFont="1" applyBorder="1" applyAlignment="1" applyProtection="1">
      <alignment horizontal="left" wrapText="1"/>
    </xf>
    <xf numFmtId="20" fontId="37" fillId="0" borderId="0" xfId="0" applyNumberFormat="1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41" fillId="0" borderId="0" xfId="0" applyFont="1"/>
    <xf numFmtId="0" fontId="86" fillId="0" borderId="0" xfId="3" applyFont="1" applyFill="1" applyBorder="1"/>
    <xf numFmtId="0" fontId="20" fillId="0" borderId="0" xfId="0" applyFont="1"/>
    <xf numFmtId="0" fontId="37" fillId="0" borderId="11" xfId="0" applyFont="1" applyBorder="1" applyAlignment="1">
      <alignment horizontal="center"/>
    </xf>
    <xf numFmtId="0" fontId="37" fillId="0" borderId="11" xfId="0" applyFont="1" applyBorder="1"/>
    <xf numFmtId="0" fontId="37" fillId="0" borderId="32" xfId="0" applyFont="1" applyBorder="1"/>
    <xf numFmtId="0" fontId="37" fillId="0" borderId="10" xfId="0" applyFont="1" applyBorder="1"/>
    <xf numFmtId="20" fontId="37" fillId="0" borderId="10" xfId="0" applyNumberFormat="1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20" fontId="37" fillId="0" borderId="3" xfId="0" applyNumberFormat="1" applyFont="1" applyBorder="1" applyAlignment="1">
      <alignment horizontal="center"/>
    </xf>
    <xf numFmtId="0" fontId="24" fillId="0" borderId="0" xfId="0" applyFont="1"/>
    <xf numFmtId="0" fontId="8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19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37" fillId="0" borderId="0" xfId="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1" fillId="0" borderId="0" xfId="3" applyFont="1" applyFill="1" applyBorder="1" applyAlignment="1">
      <alignment horizontal="center"/>
    </xf>
    <xf numFmtId="0" fontId="41" fillId="0" borderId="0" xfId="3" applyFont="1" applyFill="1" applyBorder="1"/>
    <xf numFmtId="0" fontId="13" fillId="0" borderId="0" xfId="0" applyFont="1" applyAlignment="1">
      <alignment horizontal="left"/>
    </xf>
    <xf numFmtId="0" fontId="63" fillId="0" borderId="0" xfId="0" applyFont="1"/>
    <xf numFmtId="0" fontId="90" fillId="0" borderId="11" xfId="0" applyFont="1" applyBorder="1" applyAlignment="1">
      <alignment horizontal="center"/>
    </xf>
    <xf numFmtId="0" fontId="90" fillId="0" borderId="11" xfId="0" applyFont="1" applyBorder="1"/>
    <xf numFmtId="0" fontId="90" fillId="0" borderId="10" xfId="0" applyFont="1" applyBorder="1" applyAlignment="1">
      <alignment horizontal="center"/>
    </xf>
    <xf numFmtId="0" fontId="90" fillId="0" borderId="10" xfId="0" applyFont="1" applyBorder="1"/>
    <xf numFmtId="166" fontId="90" fillId="0" borderId="10" xfId="0" applyNumberFormat="1" applyFont="1" applyBorder="1" applyAlignment="1">
      <alignment horizontal="center"/>
    </xf>
    <xf numFmtId="0" fontId="90" fillId="0" borderId="33" xfId="0" applyFont="1" applyBorder="1" applyAlignment="1">
      <alignment horizontal="center"/>
    </xf>
    <xf numFmtId="0" fontId="90" fillId="0" borderId="3" xfId="0" applyFont="1" applyBorder="1" applyAlignment="1">
      <alignment horizontal="center"/>
    </xf>
    <xf numFmtId="0" fontId="90" fillId="0" borderId="3" xfId="0" applyFont="1" applyBorder="1"/>
    <xf numFmtId="166" fontId="90" fillId="0" borderId="3" xfId="0" applyNumberFormat="1" applyFont="1" applyBorder="1" applyAlignment="1">
      <alignment horizontal="center"/>
    </xf>
    <xf numFmtId="0" fontId="90" fillId="0" borderId="25" xfId="0" applyFont="1" applyBorder="1" applyAlignment="1">
      <alignment horizontal="center"/>
    </xf>
    <xf numFmtId="0" fontId="91" fillId="0" borderId="0" xfId="0" applyFont="1"/>
    <xf numFmtId="0" fontId="92" fillId="0" borderId="0" xfId="0" applyFont="1" applyAlignment="1">
      <alignment horizontal="center"/>
    </xf>
    <xf numFmtId="0" fontId="92" fillId="0" borderId="0" xfId="0" applyFont="1"/>
    <xf numFmtId="0" fontId="32" fillId="0" borderId="0" xfId="0" applyFont="1" applyAlignment="1">
      <alignment horizontal="center"/>
    </xf>
    <xf numFmtId="0" fontId="9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19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41" fillId="0" borderId="0" xfId="0" applyFont="1" applyBorder="1" applyAlignment="1">
      <alignment horizontal="center" wrapText="1"/>
    </xf>
    <xf numFmtId="20" fontId="41" fillId="0" borderId="0" xfId="0" applyNumberFormat="1" applyFont="1" applyBorder="1" applyAlignment="1">
      <alignment horizontal="center" wrapText="1"/>
    </xf>
    <xf numFmtId="0" fontId="93" fillId="0" borderId="0" xfId="0" applyFont="1" applyAlignment="1">
      <alignment horizontal="center"/>
    </xf>
    <xf numFmtId="0" fontId="93" fillId="0" borderId="0" xfId="0" applyFont="1"/>
    <xf numFmtId="0" fontId="68" fillId="0" borderId="0" xfId="0" applyFont="1"/>
    <xf numFmtId="0" fontId="41" fillId="0" borderId="0" xfId="0" applyFont="1" applyAlignment="1">
      <alignment horizontal="center"/>
    </xf>
    <xf numFmtId="0" fontId="32" fillId="0" borderId="0" xfId="0" applyFont="1"/>
    <xf numFmtId="0" fontId="13" fillId="0" borderId="0" xfId="0" applyFont="1" applyAlignment="1">
      <alignment horizontal="right"/>
    </xf>
    <xf numFmtId="0" fontId="32" fillId="0" borderId="0" xfId="0" applyFont="1" applyBorder="1"/>
    <xf numFmtId="0" fontId="94" fillId="0" borderId="0" xfId="0" applyFont="1"/>
    <xf numFmtId="0" fontId="65" fillId="0" borderId="0" xfId="0" applyFont="1"/>
    <xf numFmtId="0" fontId="95" fillId="0" borderId="0" xfId="0" applyFont="1"/>
    <xf numFmtId="20" fontId="90" fillId="0" borderId="3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92" fillId="19" borderId="0" xfId="0" applyFont="1" applyFill="1"/>
    <xf numFmtId="0" fontId="94" fillId="8" borderId="0" xfId="0" applyFont="1" applyFill="1"/>
    <xf numFmtId="0" fontId="37" fillId="0" borderId="0" xfId="0" applyFont="1" applyBorder="1" applyAlignment="1">
      <alignment horizontal="center"/>
    </xf>
    <xf numFmtId="20" fontId="41" fillId="0" borderId="0" xfId="0" applyNumberFormat="1" applyFont="1" applyBorder="1"/>
    <xf numFmtId="0" fontId="83" fillId="0" borderId="0" xfId="0" applyFont="1"/>
    <xf numFmtId="46" fontId="37" fillId="0" borderId="3" xfId="0" applyNumberFormat="1" applyFont="1" applyBorder="1" applyAlignment="1">
      <alignment horizontal="center"/>
    </xf>
    <xf numFmtId="0" fontId="12" fillId="19" borderId="0" xfId="0" applyFont="1" applyFill="1"/>
    <xf numFmtId="0" fontId="12" fillId="8" borderId="0" xfId="0" applyFont="1" applyFill="1"/>
    <xf numFmtId="0" fontId="96" fillId="0" borderId="0" xfId="0" applyFont="1"/>
    <xf numFmtId="0" fontId="92" fillId="0" borderId="0" xfId="0" applyFont="1"/>
    <xf numFmtId="46" fontId="90" fillId="0" borderId="3" xfId="0" applyNumberFormat="1" applyFont="1" applyBorder="1" applyAlignment="1">
      <alignment horizontal="center"/>
    </xf>
    <xf numFmtId="0" fontId="81" fillId="0" borderId="0" xfId="0" applyFont="1"/>
    <xf numFmtId="0" fontId="81" fillId="0" borderId="0" xfId="0" applyFont="1" applyAlignment="1">
      <alignment horizontal="left"/>
    </xf>
    <xf numFmtId="0" fontId="97" fillId="18" borderId="0" xfId="3" applyFont="1" applyFill="1" applyBorder="1"/>
    <xf numFmtId="0" fontId="98" fillId="18" borderId="0" xfId="3" applyFont="1" applyFill="1" applyBorder="1"/>
    <xf numFmtId="0" fontId="98" fillId="0" borderId="0" xfId="3" applyFont="1" applyFill="1" applyBorder="1"/>
    <xf numFmtId="0" fontId="37" fillId="0" borderId="0" xfId="3" applyFont="1" applyFill="1" applyBorder="1"/>
    <xf numFmtId="0" fontId="68" fillId="0" borderId="0" xfId="3" applyFont="1" applyFill="1" applyBorder="1"/>
    <xf numFmtId="0" fontId="99" fillId="0" borderId="0" xfId="0" applyFont="1"/>
    <xf numFmtId="0" fontId="100" fillId="0" borderId="0" xfId="3" applyFont="1" applyFill="1" applyBorder="1"/>
    <xf numFmtId="0" fontId="101" fillId="0" borderId="0" xfId="0" applyFont="1" applyAlignment="1">
      <alignment horizontal="center"/>
    </xf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40" fillId="0" borderId="0" xfId="0" applyFont="1"/>
    <xf numFmtId="0" fontId="104" fillId="0" borderId="0" xfId="0" applyFont="1"/>
    <xf numFmtId="0" fontId="105" fillId="0" borderId="0" xfId="0" applyFont="1"/>
    <xf numFmtId="0" fontId="92" fillId="19" borderId="0" xfId="0" applyFont="1" applyFill="1" applyAlignment="1">
      <alignment horizontal="center"/>
    </xf>
    <xf numFmtId="0" fontId="92" fillId="8" borderId="0" xfId="0" applyFont="1" applyFill="1" applyAlignment="1">
      <alignment horizontal="center"/>
    </xf>
    <xf numFmtId="0" fontId="12" fillId="0" borderId="0" xfId="0" applyFont="1" applyBorder="1"/>
    <xf numFmtId="166" fontId="37" fillId="0" borderId="0" xfId="0" applyNumberFormat="1" applyFont="1" applyBorder="1" applyAlignment="1">
      <alignment horizontal="center"/>
    </xf>
    <xf numFmtId="49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166" fontId="37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6" fillId="0" borderId="0" xfId="0" applyFont="1"/>
    <xf numFmtId="0" fontId="94" fillId="0" borderId="0" xfId="0" applyFont="1"/>
    <xf numFmtId="0" fontId="41" fillId="0" borderId="11" xfId="0" applyFont="1" applyBorder="1" applyAlignment="1">
      <alignment horizontal="center"/>
    </xf>
    <xf numFmtId="0" fontId="41" fillId="0" borderId="11" xfId="0" applyFont="1" applyBorder="1"/>
    <xf numFmtId="0" fontId="41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3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3" xfId="0" applyFont="1" applyBorder="1"/>
    <xf numFmtId="0" fontId="41" fillId="0" borderId="25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32" fillId="19" borderId="0" xfId="0" applyFont="1" applyFill="1"/>
    <xf numFmtId="0" fontId="63" fillId="8" borderId="0" xfId="0" applyFont="1" applyFill="1"/>
    <xf numFmtId="0" fontId="91" fillId="0" borderId="0" xfId="0" applyFont="1"/>
    <xf numFmtId="0" fontId="63" fillId="0" borderId="0" xfId="0" applyFont="1"/>
    <xf numFmtId="0" fontId="13" fillId="0" borderId="0" xfId="0" applyFont="1" applyAlignment="1">
      <alignment horizontal="left"/>
    </xf>
    <xf numFmtId="0" fontId="100" fillId="0" borderId="0" xfId="0" applyFont="1" applyAlignment="1">
      <alignment horizontal="center"/>
    </xf>
    <xf numFmtId="0" fontId="100" fillId="0" borderId="0" xfId="0" applyFont="1"/>
    <xf numFmtId="0" fontId="100" fillId="0" borderId="0" xfId="3" applyFont="1" applyFill="1" applyBorder="1"/>
    <xf numFmtId="0" fontId="100" fillId="0" borderId="0" xfId="3" applyFont="1" applyFill="1" applyBorder="1" applyAlignment="1">
      <alignment horizontal="center"/>
    </xf>
    <xf numFmtId="0" fontId="107" fillId="0" borderId="0" xfId="3" applyFont="1" applyFill="1" applyBorder="1"/>
    <xf numFmtId="0" fontId="108" fillId="0" borderId="0" xfId="3" applyFont="1" applyFill="1" applyBorder="1"/>
    <xf numFmtId="0" fontId="107" fillId="0" borderId="0" xfId="0" applyFont="1"/>
    <xf numFmtId="49" fontId="37" fillId="0" borderId="10" xfId="0" applyNumberFormat="1" applyFont="1" applyBorder="1" applyAlignment="1">
      <alignment horizontal="center"/>
    </xf>
    <xf numFmtId="20" fontId="37" fillId="0" borderId="0" xfId="0" applyNumberFormat="1" applyFont="1"/>
    <xf numFmtId="0" fontId="109" fillId="0" borderId="0" xfId="0" applyFont="1"/>
    <xf numFmtId="0" fontId="89" fillId="0" borderId="0" xfId="0" applyFont="1"/>
    <xf numFmtId="49" fontId="104" fillId="0" borderId="0" xfId="0" applyNumberFormat="1" applyFont="1" applyBorder="1" applyAlignment="1" applyProtection="1">
      <alignment horizontal="center"/>
    </xf>
    <xf numFmtId="49" fontId="41" fillId="0" borderId="0" xfId="0" applyNumberFormat="1" applyFont="1" applyBorder="1" applyAlignment="1">
      <alignment horizontal="center"/>
    </xf>
    <xf numFmtId="0" fontId="61" fillId="0" borderId="0" xfId="3" applyFont="1" applyFill="1" applyBorder="1"/>
    <xf numFmtId="0" fontId="110" fillId="0" borderId="0" xfId="0" applyFont="1"/>
    <xf numFmtId="20" fontId="37" fillId="0" borderId="0" xfId="0" applyNumberFormat="1" applyFont="1" applyAlignment="1">
      <alignment horizontal="center"/>
    </xf>
    <xf numFmtId="167" fontId="19" fillId="0" borderId="0" xfId="1" applyFont="1" applyBorder="1" applyAlignment="1" applyProtection="1"/>
    <xf numFmtId="0" fontId="10" fillId="1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9" fontId="41" fillId="0" borderId="0" xfId="3" applyNumberFormat="1" applyFont="1" applyFill="1" applyBorder="1"/>
    <xf numFmtId="0" fontId="82" fillId="0" borderId="0" xfId="0" applyFont="1"/>
    <xf numFmtId="0" fontId="111" fillId="0" borderId="0" xfId="0" applyFont="1"/>
    <xf numFmtId="0" fontId="12" fillId="8" borderId="0" xfId="0" applyFont="1" applyFill="1" applyAlignment="1">
      <alignment horizontal="center"/>
    </xf>
    <xf numFmtId="0" fontId="44" fillId="0" borderId="0" xfId="3" applyFont="1" applyFill="1" applyBorder="1" applyAlignment="1">
      <alignment horizontal="center"/>
    </xf>
    <xf numFmtId="0" fontId="44" fillId="0" borderId="0" xfId="3" applyFont="1" applyFill="1" applyBorder="1"/>
    <xf numFmtId="0" fontId="81" fillId="0" borderId="0" xfId="0" applyFont="1" applyAlignment="1">
      <alignment horizontal="center"/>
    </xf>
    <xf numFmtId="0" fontId="44" fillId="0" borderId="0" xfId="0" applyFont="1" applyBorder="1"/>
    <xf numFmtId="0" fontId="81" fillId="0" borderId="0" xfId="0" applyFont="1" applyBorder="1"/>
    <xf numFmtId="0" fontId="32" fillId="0" borderId="0" xfId="0" applyFont="1" applyBorder="1"/>
    <xf numFmtId="0" fontId="37" fillId="0" borderId="0" xfId="3" applyFont="1" applyFill="1" applyBorder="1" applyAlignment="1">
      <alignment horizontal="center"/>
    </xf>
    <xf numFmtId="0" fontId="37" fillId="0" borderId="0" xfId="3" applyFont="1" applyFill="1" applyBorder="1"/>
    <xf numFmtId="49" fontId="41" fillId="0" borderId="0" xfId="0" applyNumberFormat="1" applyFont="1"/>
    <xf numFmtId="0" fontId="41" fillId="0" borderId="8" xfId="0" applyFont="1" applyBorder="1" applyAlignment="1">
      <alignment horizontal="center"/>
    </xf>
    <xf numFmtId="0" fontId="41" fillId="0" borderId="8" xfId="0" applyFont="1" applyBorder="1"/>
    <xf numFmtId="0" fontId="19" fillId="0" borderId="8" xfId="0" applyFont="1" applyBorder="1" applyAlignment="1">
      <alignment horizontal="center"/>
    </xf>
    <xf numFmtId="0" fontId="81" fillId="0" borderId="8" xfId="0" applyFont="1" applyBorder="1"/>
    <xf numFmtId="0" fontId="33" fillId="19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0" fontId="112" fillId="0" borderId="0" xfId="0" applyFont="1"/>
    <xf numFmtId="0" fontId="113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114" fillId="0" borderId="0" xfId="0" applyFont="1"/>
    <xf numFmtId="49" fontId="56" fillId="0" borderId="0" xfId="0" applyNumberFormat="1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15" fillId="0" borderId="0" xfId="3" applyFont="1" applyFill="1" applyBorder="1" applyAlignment="1">
      <alignment horizontal="center"/>
    </xf>
    <xf numFmtId="0" fontId="115" fillId="0" borderId="0" xfId="3" applyFont="1" applyFill="1" applyBorder="1"/>
    <xf numFmtId="0" fontId="116" fillId="0" borderId="0" xfId="0" applyFont="1"/>
    <xf numFmtId="0" fontId="90" fillId="0" borderId="0" xfId="0" applyFont="1"/>
    <xf numFmtId="0" fontId="93" fillId="0" borderId="0" xfId="0" applyFont="1"/>
    <xf numFmtId="0" fontId="3" fillId="0" borderId="0" xfId="0" applyFont="1"/>
    <xf numFmtId="0" fontId="60" fillId="0" borderId="0" xfId="0" applyFont="1"/>
    <xf numFmtId="0" fontId="117" fillId="0" borderId="0" xfId="0" applyFont="1"/>
    <xf numFmtId="0" fontId="60" fillId="0" borderId="0" xfId="0" applyFont="1" applyBorder="1"/>
    <xf numFmtId="0" fontId="81" fillId="0" borderId="0" xfId="0" applyFont="1" applyAlignment="1"/>
    <xf numFmtId="46" fontId="90" fillId="0" borderId="10" xfId="0" applyNumberFormat="1" applyFont="1" applyBorder="1" applyAlignment="1">
      <alignment horizontal="center"/>
    </xf>
    <xf numFmtId="0" fontId="118" fillId="0" borderId="0" xfId="0" applyFont="1"/>
    <xf numFmtId="0" fontId="119" fillId="0" borderId="0" xfId="0" applyFont="1" applyAlignment="1">
      <alignment horizontal="center"/>
    </xf>
    <xf numFmtId="0" fontId="119" fillId="0" borderId="0" xfId="0" applyFont="1"/>
    <xf numFmtId="0" fontId="33" fillId="0" borderId="0" xfId="0" applyFont="1" applyAlignment="1">
      <alignment horizontal="center"/>
    </xf>
    <xf numFmtId="0" fontId="120" fillId="0" borderId="0" xfId="3" applyFont="1" applyFill="1" applyBorder="1" applyAlignment="1">
      <alignment horizontal="center"/>
    </xf>
    <xf numFmtId="0" fontId="120" fillId="0" borderId="0" xfId="3" applyFont="1" applyFill="1" applyBorder="1"/>
    <xf numFmtId="0" fontId="121" fillId="0" borderId="0" xfId="0" applyFont="1" applyAlignment="1">
      <alignment horizontal="center"/>
    </xf>
    <xf numFmtId="49" fontId="37" fillId="0" borderId="0" xfId="0" applyNumberFormat="1" applyFont="1" applyBorder="1"/>
    <xf numFmtId="0" fontId="122" fillId="0" borderId="0" xfId="0" applyFont="1"/>
    <xf numFmtId="49" fontId="122" fillId="0" borderId="0" xfId="0" applyNumberFormat="1" applyFont="1" applyBorder="1"/>
    <xf numFmtId="49" fontId="37" fillId="0" borderId="0" xfId="0" applyNumberFormat="1" applyFont="1"/>
    <xf numFmtId="0" fontId="118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3" fillId="0" borderId="0" xfId="0" applyFont="1" applyAlignment="1">
      <alignment horizontal="center"/>
    </xf>
    <xf numFmtId="0" fontId="125" fillId="8" borderId="0" xfId="0" applyFont="1" applyFill="1" applyAlignment="1">
      <alignment horizontal="center"/>
    </xf>
    <xf numFmtId="0" fontId="123" fillId="0" borderId="0" xfId="0" applyFont="1" applyBorder="1" applyAlignment="1">
      <alignment horizontal="center"/>
    </xf>
    <xf numFmtId="0" fontId="123" fillId="0" borderId="0" xfId="0" applyFont="1" applyBorder="1" applyAlignment="1">
      <alignment horizontal="right"/>
    </xf>
    <xf numFmtId="0" fontId="123" fillId="0" borderId="0" xfId="0" applyFont="1" applyBorder="1"/>
    <xf numFmtId="0" fontId="82" fillId="0" borderId="0" xfId="0" applyFont="1" applyBorder="1"/>
    <xf numFmtId="0" fontId="126" fillId="0" borderId="0" xfId="0" applyFont="1"/>
    <xf numFmtId="0" fontId="127" fillId="0" borderId="1" xfId="0" applyFont="1" applyBorder="1"/>
    <xf numFmtId="0" fontId="4" fillId="0" borderId="1" xfId="0" applyFont="1" applyBorder="1"/>
    <xf numFmtId="0" fontId="0" fillId="0" borderId="2" xfId="0" applyBorder="1"/>
    <xf numFmtId="0" fontId="4" fillId="0" borderId="4" xfId="0" applyFont="1" applyBorder="1"/>
    <xf numFmtId="0" fontId="0" fillId="0" borderId="34" xfId="0" applyBorder="1"/>
    <xf numFmtId="0" fontId="54" fillId="0" borderId="1" xfId="0" applyFont="1" applyBorder="1"/>
    <xf numFmtId="0" fontId="54" fillId="0" borderId="34" xfId="0" applyFont="1" applyBorder="1"/>
    <xf numFmtId="0" fontId="0" fillId="0" borderId="11" xfId="0" applyBorder="1"/>
    <xf numFmtId="0" fontId="11" fillId="0" borderId="5" xfId="0" applyFont="1" applyBorder="1" applyAlignment="1">
      <alignment horizontal="center" textRotation="90"/>
    </xf>
    <xf numFmtId="0" fontId="20" fillId="0" borderId="6" xfId="0" applyFont="1" applyBorder="1" applyAlignment="1">
      <alignment horizontal="center" textRotation="90"/>
    </xf>
    <xf numFmtId="0" fontId="11" fillId="0" borderId="6" xfId="0" applyFont="1" applyBorder="1" applyAlignment="1">
      <alignment horizontal="center" textRotation="90"/>
    </xf>
    <xf numFmtId="0" fontId="128" fillId="0" borderId="6" xfId="0" applyFont="1" applyBorder="1" applyAlignment="1">
      <alignment horizontal="center" textRotation="90"/>
    </xf>
    <xf numFmtId="0" fontId="0" fillId="0" borderId="10" xfId="0" applyBorder="1"/>
    <xf numFmtId="0" fontId="54" fillId="0" borderId="4" xfId="0" applyFont="1" applyBorder="1"/>
    <xf numFmtId="0" fontId="1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0" fontId="24" fillId="7" borderId="0" xfId="0" applyFont="1" applyFill="1" applyAlignment="1">
      <alignment horizontal="center"/>
    </xf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54" fillId="0" borderId="2" xfId="0" applyFont="1" applyBorder="1"/>
    <xf numFmtId="0" fontId="54" fillId="0" borderId="7" xfId="0" applyFont="1" applyBorder="1"/>
    <xf numFmtId="0" fontId="12" fillId="4" borderId="0" xfId="0" applyFont="1" applyFill="1"/>
    <xf numFmtId="0" fontId="54" fillId="4" borderId="0" xfId="0" applyFont="1" applyFill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54" fillId="0" borderId="5" xfId="0" applyFont="1" applyBorder="1"/>
    <xf numFmtId="0" fontId="11" fillId="0" borderId="11" xfId="0" applyFont="1" applyBorder="1" applyAlignment="1">
      <alignment horizontal="center" textRotation="90"/>
    </xf>
    <xf numFmtId="0" fontId="13" fillId="0" borderId="5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11" fillId="0" borderId="0" xfId="0" applyFont="1" applyAlignment="1">
      <alignment horizontal="center" vertical="center" textRotation="90" wrapText="1"/>
    </xf>
    <xf numFmtId="0" fontId="135" fillId="0" borderId="0" xfId="0" applyFont="1" applyAlignment="1">
      <alignment horizontal="center" vertical="center" textRotation="90" wrapText="1"/>
    </xf>
    <xf numFmtId="0" fontId="22" fillId="0" borderId="0" xfId="0" applyFont="1" applyAlignment="1">
      <alignment horizontal="center" vertical="center" textRotation="90" wrapText="1"/>
    </xf>
    <xf numFmtId="0" fontId="136" fillId="0" borderId="0" xfId="0" applyFont="1" applyAlignment="1">
      <alignment horizontal="center" vertical="center" textRotation="90" wrapText="1"/>
    </xf>
    <xf numFmtId="0" fontId="135" fillId="6" borderId="0" xfId="0" applyFont="1" applyFill="1"/>
    <xf numFmtId="0" fontId="135" fillId="6" borderId="0" xfId="0" applyFont="1" applyFill="1" applyAlignment="1">
      <alignment horizontal="center"/>
    </xf>
    <xf numFmtId="0" fontId="136" fillId="6" borderId="0" xfId="0" applyFont="1" applyFill="1"/>
    <xf numFmtId="0" fontId="136" fillId="6" borderId="0" xfId="0" applyFont="1" applyFill="1" applyAlignment="1">
      <alignment horizontal="center"/>
    </xf>
    <xf numFmtId="0" fontId="17" fillId="0" borderId="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5" fillId="0" borderId="0" xfId="0" applyFont="1"/>
    <xf numFmtId="0" fontId="136" fillId="0" borderId="0" xfId="0" applyFont="1"/>
    <xf numFmtId="0" fontId="17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3" fillId="7" borderId="0" xfId="0" applyFont="1" applyFill="1"/>
    <xf numFmtId="0" fontId="4" fillId="0" borderId="34" xfId="0" applyFont="1" applyBorder="1"/>
    <xf numFmtId="0" fontId="0" fillId="0" borderId="7" xfId="0" applyBorder="1"/>
    <xf numFmtId="0" fontId="11" fillId="0" borderId="34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8" xfId="0" applyFont="1" applyBorder="1"/>
    <xf numFmtId="0" fontId="11" fillId="0" borderId="10" xfId="0" applyFont="1" applyBorder="1"/>
    <xf numFmtId="1" fontId="19" fillId="0" borderId="0" xfId="0" applyNumberFormat="1" applyFont="1"/>
    <xf numFmtId="3" fontId="11" fillId="0" borderId="0" xfId="0" applyNumberFormat="1" applyFont="1"/>
    <xf numFmtId="3" fontId="13" fillId="0" borderId="0" xfId="0" applyNumberFormat="1" applyFont="1"/>
    <xf numFmtId="0" fontId="137" fillId="0" borderId="0" xfId="0" applyFont="1" applyAlignment="1">
      <alignment textRotation="90"/>
    </xf>
    <xf numFmtId="0" fontId="11" fillId="0" borderId="0" xfId="0" applyFont="1" applyAlignment="1">
      <alignment textRotation="90"/>
    </xf>
    <xf numFmtId="1" fontId="19" fillId="0" borderId="0" xfId="0" applyNumberFormat="1" applyFont="1" applyAlignment="1">
      <alignment textRotation="90" wrapText="1"/>
    </xf>
    <xf numFmtId="3" fontId="13" fillId="0" borderId="0" xfId="0" applyNumberFormat="1" applyFont="1" applyAlignment="1">
      <alignment textRotation="90" wrapText="1"/>
    </xf>
    <xf numFmtId="0" fontId="138" fillId="0" borderId="0" xfId="0" applyFont="1" applyAlignment="1">
      <alignment textRotation="90" wrapText="1"/>
    </xf>
    <xf numFmtId="3" fontId="13" fillId="0" borderId="0" xfId="0" applyNumberFormat="1" applyFont="1" applyAlignment="1">
      <alignment horizontal="center" vertical="center" textRotation="90" wrapText="1"/>
    </xf>
    <xf numFmtId="3" fontId="99" fillId="0" borderId="0" xfId="0" applyNumberFormat="1" applyFont="1" applyAlignment="1">
      <alignment horizontal="center" vertical="center" textRotation="90" wrapText="1"/>
    </xf>
    <xf numFmtId="0" fontId="137" fillId="0" borderId="0" xfId="0" applyFont="1"/>
    <xf numFmtId="0" fontId="138" fillId="0" borderId="0" xfId="0" applyFont="1"/>
    <xf numFmtId="1" fontId="10" fillId="0" borderId="0" xfId="0" applyNumberFormat="1" applyFont="1"/>
    <xf numFmtId="1" fontId="138" fillId="0" borderId="0" xfId="0" applyNumberFormat="1" applyFont="1"/>
    <xf numFmtId="0" fontId="139" fillId="0" borderId="0" xfId="0" applyFont="1"/>
    <xf numFmtId="3" fontId="19" fillId="0" borderId="0" xfId="0" applyNumberFormat="1" applyFont="1"/>
    <xf numFmtId="3" fontId="32" fillId="0" borderId="0" xfId="0" applyNumberFormat="1" applyFont="1"/>
    <xf numFmtId="1" fontId="140" fillId="0" borderId="0" xfId="0" applyNumberFormat="1" applyFont="1"/>
    <xf numFmtId="3" fontId="140" fillId="0" borderId="0" xfId="0" applyNumberFormat="1" applyFont="1"/>
    <xf numFmtId="0" fontId="140" fillId="0" borderId="0" xfId="0" applyFont="1"/>
    <xf numFmtId="0" fontId="15" fillId="0" borderId="0" xfId="0" applyFont="1"/>
    <xf numFmtId="1" fontId="139" fillId="0" borderId="0" xfId="0" applyNumberFormat="1" applyFont="1"/>
    <xf numFmtId="0" fontId="141" fillId="0" borderId="0" xfId="0" applyFont="1"/>
    <xf numFmtId="0" fontId="23" fillId="0" borderId="0" xfId="0" applyFont="1"/>
    <xf numFmtId="0" fontId="142" fillId="0" borderId="0" xfId="0" applyFont="1"/>
    <xf numFmtId="0" fontId="143" fillId="0" borderId="0" xfId="0" applyFont="1"/>
    <xf numFmtId="0" fontId="141" fillId="0" borderId="0" xfId="0" applyFont="1" applyBorder="1"/>
    <xf numFmtId="0" fontId="112" fillId="0" borderId="0" xfId="0" applyFont="1" applyBorder="1" applyAlignment="1">
      <alignment horizontal="center" vertical="center" textRotation="90" wrapText="1"/>
    </xf>
    <xf numFmtId="0" fontId="112" fillId="21" borderId="0" xfId="0" applyFont="1" applyFill="1" applyBorder="1" applyAlignment="1">
      <alignment horizontal="center" vertical="center" textRotation="90" wrapText="1"/>
    </xf>
    <xf numFmtId="0" fontId="12" fillId="0" borderId="0" xfId="0" applyFont="1" applyBorder="1"/>
    <xf numFmtId="0" fontId="141" fillId="21" borderId="0" xfId="0" applyFont="1" applyFill="1"/>
    <xf numFmtId="0" fontId="10" fillId="0" borderId="38" xfId="0" applyFont="1" applyBorder="1" applyAlignment="1">
      <alignment horizontal="left"/>
    </xf>
    <xf numFmtId="0" fontId="8" fillId="0" borderId="7" xfId="0" applyFont="1" applyBorder="1"/>
    <xf numFmtId="0" fontId="10" fillId="7" borderId="3" xfId="0" applyFont="1" applyFill="1" applyBorder="1"/>
    <xf numFmtId="0" fontId="17" fillId="7" borderId="3" xfId="0" applyFont="1" applyFill="1" applyBorder="1" applyAlignment="1">
      <alignment horizontal="center"/>
    </xf>
    <xf numFmtId="3" fontId="10" fillId="0" borderId="0" xfId="0" applyNumberFormat="1" applyFont="1"/>
    <xf numFmtId="3" fontId="63" fillId="0" borderId="0" xfId="0" applyNumberFormat="1" applyFont="1"/>
    <xf numFmtId="3" fontId="12" fillId="0" borderId="0" xfId="0" applyNumberFormat="1" applyFont="1"/>
    <xf numFmtId="3" fontId="11" fillId="0" borderId="0" xfId="0" applyNumberFormat="1" applyFont="1" applyAlignment="1">
      <alignment horizontal="center" vertical="center" textRotation="90"/>
    </xf>
    <xf numFmtId="0" fontId="11" fillId="0" borderId="0" xfId="0" applyFont="1" applyBorder="1" applyAlignment="1">
      <alignment horizontal="center" textRotation="90"/>
    </xf>
    <xf numFmtId="0" fontId="20" fillId="0" borderId="0" xfId="0" applyFont="1" applyBorder="1" applyAlignment="1">
      <alignment horizontal="center" textRotation="90"/>
    </xf>
    <xf numFmtId="0" fontId="11" fillId="0" borderId="38" xfId="0" applyFont="1" applyBorder="1" applyAlignment="1">
      <alignment horizontal="center" textRotation="90"/>
    </xf>
    <xf numFmtId="0" fontId="20" fillId="0" borderId="7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/>
    </xf>
    <xf numFmtId="0" fontId="13" fillId="0" borderId="0" xfId="0" applyFont="1" applyBorder="1" applyAlignment="1">
      <alignment horizontal="center" textRotation="90"/>
    </xf>
    <xf numFmtId="0" fontId="13" fillId="0" borderId="7" xfId="0" applyFont="1" applyBorder="1" applyAlignment="1">
      <alignment horizontal="center" textRotation="90"/>
    </xf>
    <xf numFmtId="0" fontId="11" fillId="0" borderId="34" xfId="0" applyFont="1" applyBorder="1" applyAlignment="1">
      <alignment horizontal="center" textRotation="90"/>
    </xf>
    <xf numFmtId="0" fontId="128" fillId="0" borderId="7" xfId="0" applyFont="1" applyBorder="1" applyAlignment="1">
      <alignment horizontal="center" textRotation="90"/>
    </xf>
    <xf numFmtId="0" fontId="10" fillId="0" borderId="0" xfId="0" applyFont="1" applyAlignment="1">
      <alignment horizontal="left"/>
    </xf>
    <xf numFmtId="0" fontId="10" fillId="7" borderId="3" xfId="0" applyFont="1" applyFill="1" applyBorder="1" applyAlignment="1">
      <alignment horizontal="left"/>
    </xf>
    <xf numFmtId="0" fontId="121" fillId="0" borderId="0" xfId="0" applyFont="1"/>
    <xf numFmtId="168" fontId="19" fillId="0" borderId="0" xfId="0" applyNumberFormat="1" applyFont="1"/>
    <xf numFmtId="0" fontId="144" fillId="0" borderId="0" xfId="0" applyFont="1"/>
    <xf numFmtId="164" fontId="19" fillId="0" borderId="0" xfId="0" applyNumberFormat="1" applyFont="1"/>
    <xf numFmtId="0" fontId="38" fillId="0" borderId="11" xfId="3" applyFont="1" applyFill="1" applyBorder="1"/>
    <xf numFmtId="0" fontId="38" fillId="0" borderId="11" xfId="3" applyFont="1" applyFill="1" applyBorder="1" applyAlignment="1">
      <alignment horizontal="center"/>
    </xf>
    <xf numFmtId="0" fontId="38" fillId="0" borderId="0" xfId="3" applyFont="1" applyFill="1" applyBorder="1" applyAlignment="1">
      <alignment horizontal="center"/>
    </xf>
    <xf numFmtId="0" fontId="145" fillId="0" borderId="0" xfId="0" applyFont="1"/>
    <xf numFmtId="0" fontId="37" fillId="0" borderId="10" xfId="3" applyFont="1" applyFill="1" applyBorder="1" applyAlignment="1">
      <alignment horizontal="center"/>
    </xf>
    <xf numFmtId="0" fontId="37" fillId="0" borderId="10" xfId="3" applyFont="1" applyFill="1" applyBorder="1"/>
    <xf numFmtId="0" fontId="37" fillId="0" borderId="0" xfId="3" applyFont="1" applyFill="1" applyBorder="1" applyAlignment="1">
      <alignment horizontal="center"/>
    </xf>
    <xf numFmtId="0" fontId="37" fillId="0" borderId="3" xfId="3" applyFont="1" applyFill="1" applyBorder="1" applyAlignment="1">
      <alignment horizontal="center"/>
    </xf>
    <xf numFmtId="0" fontId="37" fillId="0" borderId="3" xfId="3" applyFont="1" applyFill="1" applyBorder="1"/>
    <xf numFmtId="0" fontId="38" fillId="5" borderId="3" xfId="3" applyFont="1" applyFill="1" applyBorder="1" applyAlignment="1">
      <alignment horizontal="center"/>
    </xf>
    <xf numFmtId="0" fontId="38" fillId="5" borderId="3" xfId="3" applyFont="1" applyFill="1" applyBorder="1"/>
    <xf numFmtId="0" fontId="38" fillId="0" borderId="0" xfId="3" applyFont="1" applyFill="1" applyBorder="1" applyAlignment="1">
      <alignment horizontal="center"/>
    </xf>
    <xf numFmtId="0" fontId="37" fillId="0" borderId="0" xfId="3" applyFont="1" applyFill="1" applyBorder="1"/>
    <xf numFmtId="0" fontId="37" fillId="0" borderId="0" xfId="3" applyFont="1" applyFill="1" applyBorder="1" applyAlignment="1">
      <alignment horizontal="center"/>
    </xf>
    <xf numFmtId="49" fontId="37" fillId="0" borderId="0" xfId="3" applyNumberFormat="1" applyFont="1" applyFill="1" applyBorder="1" applyAlignment="1">
      <alignment horizontal="center"/>
    </xf>
    <xf numFmtId="0" fontId="92" fillId="0" borderId="0" xfId="0" applyFont="1" applyBorder="1"/>
    <xf numFmtId="0" fontId="92" fillId="0" borderId="0" xfId="0" applyFont="1" applyBorder="1" applyAlignment="1">
      <alignment horizontal="center"/>
    </xf>
    <xf numFmtId="0" fontId="40" fillId="0" borderId="12" xfId="0" applyFont="1" applyBorder="1"/>
    <xf numFmtId="0" fontId="40" fillId="0" borderId="13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32" fillId="0" borderId="22" xfId="0" applyFont="1" applyBorder="1"/>
    <xf numFmtId="0" fontId="32" fillId="0" borderId="22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146" fillId="0" borderId="0" xfId="0" applyFont="1"/>
    <xf numFmtId="0" fontId="54" fillId="6" borderId="0" xfId="0" applyFont="1" applyFill="1"/>
    <xf numFmtId="0" fontId="146" fillId="0" borderId="0" xfId="0" applyFont="1"/>
    <xf numFmtId="0" fontId="54" fillId="0" borderId="0" xfId="0" applyFont="1"/>
    <xf numFmtId="0" fontId="147" fillId="0" borderId="0" xfId="0" applyFont="1"/>
    <xf numFmtId="0" fontId="148" fillId="0" borderId="0" xfId="0" applyFont="1"/>
    <xf numFmtId="0" fontId="147" fillId="0" borderId="0" xfId="0" applyFont="1"/>
    <xf numFmtId="0" fontId="148" fillId="0" borderId="0" xfId="0" applyFont="1"/>
    <xf numFmtId="0" fontId="92" fillId="0" borderId="0" xfId="0" applyFont="1" applyAlignment="1">
      <alignment horizontal="center"/>
    </xf>
    <xf numFmtId="0" fontId="147" fillId="0" borderId="0" xfId="0" applyFont="1" applyAlignment="1">
      <alignment horizontal="center"/>
    </xf>
    <xf numFmtId="0" fontId="147" fillId="0" borderId="0" xfId="0" applyFont="1" applyAlignment="1">
      <alignment horizontal="center"/>
    </xf>
    <xf numFmtId="0" fontId="149" fillId="0" borderId="0" xfId="0" applyFont="1" applyAlignment="1">
      <alignment horizontal="center"/>
    </xf>
    <xf numFmtId="0" fontId="150" fillId="0" borderId="0" xfId="0" applyFont="1"/>
    <xf numFmtId="0" fontId="151" fillId="0" borderId="0" xfId="0" applyFont="1"/>
    <xf numFmtId="49" fontId="19" fillId="0" borderId="0" xfId="0" applyNumberFormat="1" applyFont="1"/>
    <xf numFmtId="0" fontId="4" fillId="10" borderId="3" xfId="0" applyFont="1" applyFill="1" applyBorder="1" applyAlignment="1">
      <alignment horizontal="center"/>
    </xf>
    <xf numFmtId="0" fontId="153" fillId="7" borderId="33" xfId="0" applyFont="1" applyFill="1" applyBorder="1"/>
    <xf numFmtId="0" fontId="153" fillId="7" borderId="8" xfId="0" applyFont="1" applyFill="1" applyBorder="1"/>
    <xf numFmtId="0" fontId="157" fillId="7" borderId="8" xfId="0" applyFont="1" applyFill="1" applyBorder="1" applyAlignment="1">
      <alignment horizontal="center"/>
    </xf>
    <xf numFmtId="0" fontId="158" fillId="7" borderId="8" xfId="0" applyFont="1" applyFill="1" applyBorder="1"/>
    <xf numFmtId="0" fontId="159" fillId="7" borderId="8" xfId="0" applyFont="1" applyFill="1" applyBorder="1" applyAlignment="1">
      <alignment horizontal="center"/>
    </xf>
    <xf numFmtId="0" fontId="154" fillId="7" borderId="8" xfId="0" applyFont="1" applyFill="1" applyBorder="1" applyAlignment="1">
      <alignment horizontal="center"/>
    </xf>
    <xf numFmtId="0" fontId="153" fillId="7" borderId="3" xfId="0" applyFont="1" applyFill="1" applyBorder="1"/>
    <xf numFmtId="0" fontId="90" fillId="0" borderId="0" xfId="0" applyFont="1" applyBorder="1" applyAlignment="1">
      <alignment horizontal="center"/>
    </xf>
    <xf numFmtId="0" fontId="90" fillId="0" borderId="0" xfId="0" applyFont="1" applyBorder="1"/>
    <xf numFmtId="0" fontId="160" fillId="0" borderId="0" xfId="0" applyFont="1" applyAlignment="1">
      <alignment horizontal="center"/>
    </xf>
    <xf numFmtId="0" fontId="161" fillId="0" borderId="0" xfId="0" applyFont="1" applyBorder="1" applyAlignment="1">
      <alignment horizontal="center"/>
    </xf>
    <xf numFmtId="49" fontId="90" fillId="0" borderId="10" xfId="0" applyNumberFormat="1" applyFont="1" applyBorder="1" applyAlignment="1">
      <alignment horizontal="center"/>
    </xf>
    <xf numFmtId="49" fontId="90" fillId="0" borderId="3" xfId="0" applyNumberFormat="1" applyFont="1" applyBorder="1" applyAlignment="1">
      <alignment horizontal="center"/>
    </xf>
    <xf numFmtId="0" fontId="37" fillId="0" borderId="36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49" fontId="32" fillId="0" borderId="10" xfId="0" applyNumberFormat="1" applyFont="1" applyBorder="1" applyAlignment="1">
      <alignment horizontal="center"/>
    </xf>
    <xf numFmtId="49" fontId="32" fillId="0" borderId="3" xfId="0" applyNumberFormat="1" applyFont="1" applyBorder="1" applyAlignment="1">
      <alignment horizontal="center"/>
    </xf>
    <xf numFmtId="20" fontId="32" fillId="0" borderId="3" xfId="0" applyNumberFormat="1" applyFont="1" applyBorder="1" applyAlignment="1">
      <alignment horizontal="center"/>
    </xf>
    <xf numFmtId="0" fontId="19" fillId="0" borderId="3" xfId="0" applyFont="1" applyBorder="1"/>
    <xf numFmtId="49" fontId="90" fillId="0" borderId="0" xfId="0" applyNumberFormat="1" applyFont="1" applyBorder="1" applyAlignment="1">
      <alignment horizontal="center"/>
    </xf>
    <xf numFmtId="0" fontId="37" fillId="22" borderId="3" xfId="0" applyFont="1" applyFill="1" applyBorder="1" applyAlignment="1">
      <alignment horizontal="center"/>
    </xf>
    <xf numFmtId="0" fontId="37" fillId="22" borderId="3" xfId="0" applyFont="1" applyFill="1" applyBorder="1"/>
    <xf numFmtId="49" fontId="37" fillId="22" borderId="3" xfId="0" applyNumberFormat="1" applyFont="1" applyFill="1" applyBorder="1" applyAlignment="1">
      <alignment horizontal="center"/>
    </xf>
    <xf numFmtId="0" fontId="37" fillId="22" borderId="25" xfId="0" applyFont="1" applyFill="1" applyBorder="1" applyAlignment="1">
      <alignment horizontal="center"/>
    </xf>
    <xf numFmtId="0" fontId="37" fillId="22" borderId="32" xfId="0" applyFont="1" applyFill="1" applyBorder="1" applyAlignment="1">
      <alignment horizontal="center"/>
    </xf>
    <xf numFmtId="0" fontId="19" fillId="22" borderId="0" xfId="0" applyFont="1" applyFill="1"/>
    <xf numFmtId="0" fontId="19" fillId="22" borderId="0" xfId="0" applyFont="1" applyFill="1" applyAlignment="1">
      <alignment horizontal="center"/>
    </xf>
    <xf numFmtId="0" fontId="20" fillId="22" borderId="0" xfId="0" applyFont="1" applyFill="1"/>
    <xf numFmtId="0" fontId="86" fillId="22" borderId="0" xfId="3" applyFont="1" applyFill="1" applyBorder="1"/>
    <xf numFmtId="0" fontId="10" fillId="22" borderId="0" xfId="0" applyFont="1" applyFill="1" applyAlignment="1">
      <alignment horizontal="center"/>
    </xf>
    <xf numFmtId="0" fontId="10" fillId="22" borderId="0" xfId="0" applyFont="1" applyFill="1"/>
    <xf numFmtId="0" fontId="89" fillId="22" borderId="0" xfId="0" applyFont="1" applyFill="1"/>
    <xf numFmtId="0" fontId="24" fillId="22" borderId="0" xfId="0" applyFont="1" applyFill="1"/>
    <xf numFmtId="20" fontId="90" fillId="0" borderId="0" xfId="0" applyNumberFormat="1" applyFont="1" applyBorder="1" applyAlignment="1">
      <alignment horizontal="center"/>
    </xf>
    <xf numFmtId="0" fontId="120" fillId="0" borderId="0" xfId="0" applyFont="1"/>
    <xf numFmtId="20" fontId="37" fillId="0" borderId="0" xfId="0" applyNumberFormat="1" applyFont="1" applyBorder="1" applyAlignment="1">
      <alignment horizontal="center"/>
    </xf>
    <xf numFmtId="0" fontId="32" fillId="20" borderId="0" xfId="0" applyFont="1" applyFill="1"/>
    <xf numFmtId="0" fontId="37" fillId="0" borderId="0" xfId="0" applyFont="1" applyBorder="1" applyAlignment="1"/>
    <xf numFmtId="0" fontId="13" fillId="0" borderId="0" xfId="0" applyFont="1" applyAlignment="1">
      <alignment horizontal="center"/>
    </xf>
    <xf numFmtId="0" fontId="163" fillId="0" borderId="0" xfId="0" applyFont="1"/>
    <xf numFmtId="0" fontId="57" fillId="0" borderId="10" xfId="0" applyFont="1" applyBorder="1" applyAlignment="1">
      <alignment horizontal="center"/>
    </xf>
    <xf numFmtId="0" fontId="72" fillId="16" borderId="40" xfId="3" applyFont="1" applyFill="1" applyBorder="1" applyAlignment="1">
      <alignment horizontal="center"/>
    </xf>
    <xf numFmtId="0" fontId="72" fillId="16" borderId="41" xfId="3" applyFont="1" applyFill="1" applyBorder="1" applyAlignment="1">
      <alignment horizontal="center"/>
    </xf>
    <xf numFmtId="0" fontId="72" fillId="16" borderId="42" xfId="3" applyFont="1" applyFill="1" applyBorder="1" applyAlignment="1">
      <alignment horizontal="center"/>
    </xf>
    <xf numFmtId="0" fontId="73" fillId="0" borderId="43" xfId="3" applyFont="1" applyFill="1" applyBorder="1" applyAlignment="1">
      <alignment horizontal="center"/>
    </xf>
    <xf numFmtId="0" fontId="57" fillId="0" borderId="44" xfId="0" applyFont="1" applyBorder="1"/>
    <xf numFmtId="0" fontId="57" fillId="0" borderId="45" xfId="0" applyFont="1" applyBorder="1"/>
    <xf numFmtId="0" fontId="73" fillId="0" borderId="17" xfId="3" applyFont="1" applyFill="1" applyBorder="1" applyAlignment="1">
      <alignment horizontal="center"/>
    </xf>
    <xf numFmtId="0" fontId="73" fillId="0" borderId="24" xfId="3" applyFont="1" applyFill="1" applyBorder="1" applyAlignment="1">
      <alignment horizontal="center"/>
    </xf>
    <xf numFmtId="0" fontId="57" fillId="0" borderId="22" xfId="0" applyFont="1" applyBorder="1"/>
    <xf numFmtId="0" fontId="57" fillId="0" borderId="23" xfId="0" applyFont="1" applyBorder="1"/>
    <xf numFmtId="20" fontId="79" fillId="0" borderId="17" xfId="0" applyNumberFormat="1" applyFont="1" applyBorder="1" applyAlignment="1">
      <alignment horizontal="right"/>
    </xf>
    <xf numFmtId="20" fontId="57" fillId="0" borderId="44" xfId="0" applyNumberFormat="1" applyFont="1" applyBorder="1"/>
    <xf numFmtId="20" fontId="79" fillId="0" borderId="17" xfId="0" applyNumberFormat="1" applyFont="1" applyBorder="1"/>
    <xf numFmtId="0" fontId="36" fillId="12" borderId="0" xfId="3" applyFont="1" applyFill="1" applyBorder="1" applyAlignment="1">
      <alignment horizontal="center"/>
    </xf>
    <xf numFmtId="0" fontId="57" fillId="0" borderId="0" xfId="0" applyFont="1" applyBorder="1"/>
    <xf numFmtId="0" fontId="72" fillId="16" borderId="0" xfId="3" applyFont="1" applyFill="1" applyBorder="1" applyAlignment="1">
      <alignment horizontal="center"/>
    </xf>
    <xf numFmtId="0" fontId="77" fillId="17" borderId="0" xfId="3" applyFont="1" applyFill="1" applyBorder="1" applyAlignment="1">
      <alignment horizontal="center"/>
    </xf>
    <xf numFmtId="0" fontId="79" fillId="0" borderId="0" xfId="0" applyFont="1" applyBorder="1"/>
    <xf numFmtId="0" fontId="36" fillId="12" borderId="46" xfId="3" applyFont="1" applyFill="1" applyBorder="1" applyAlignment="1">
      <alignment horizontal="center"/>
    </xf>
    <xf numFmtId="0" fontId="72" fillId="16" borderId="47" xfId="3" applyFont="1" applyFill="1" applyBorder="1" applyAlignment="1">
      <alignment horizontal="center"/>
    </xf>
    <xf numFmtId="20" fontId="57" fillId="0" borderId="48" xfId="0" applyNumberFormat="1" applyFont="1" applyBorder="1" applyAlignment="1">
      <alignment horizontal="center"/>
    </xf>
    <xf numFmtId="20" fontId="57" fillId="0" borderId="49" xfId="0" applyNumberFormat="1" applyFont="1" applyBorder="1" applyAlignment="1">
      <alignment horizontal="center"/>
    </xf>
    <xf numFmtId="0" fontId="77" fillId="17" borderId="46" xfId="3" applyFont="1" applyFill="1" applyBorder="1" applyAlignment="1">
      <alignment horizontal="center"/>
    </xf>
    <xf numFmtId="46" fontId="3" fillId="0" borderId="49" xfId="3" applyNumberFormat="1" applyFont="1" applyFill="1" applyBorder="1" applyAlignment="1">
      <alignment horizontal="center"/>
    </xf>
    <xf numFmtId="0" fontId="80" fillId="0" borderId="49" xfId="3" applyFont="1" applyFill="1" applyBorder="1" applyAlignment="1">
      <alignment horizontal="center"/>
    </xf>
    <xf numFmtId="20" fontId="57" fillId="0" borderId="44" xfId="0" applyNumberFormat="1" applyFont="1" applyBorder="1" applyAlignment="1">
      <alignment horizontal="left"/>
    </xf>
    <xf numFmtId="0" fontId="57" fillId="0" borderId="44" xfId="0" applyNumberFormat="1" applyFont="1" applyBorder="1" applyAlignment="1">
      <alignment horizontal="center"/>
    </xf>
    <xf numFmtId="49" fontId="79" fillId="0" borderId="17" xfId="0" applyNumberFormat="1" applyFont="1" applyBorder="1" applyAlignment="1">
      <alignment horizontal="center"/>
    </xf>
    <xf numFmtId="0" fontId="79" fillId="0" borderId="17" xfId="0" applyNumberFormat="1" applyFont="1" applyBorder="1"/>
    <xf numFmtId="49" fontId="57" fillId="0" borderId="44" xfId="0" applyNumberFormat="1" applyFont="1" applyBorder="1"/>
    <xf numFmtId="49" fontId="79" fillId="0" borderId="17" xfId="0" applyNumberFormat="1" applyFont="1" applyBorder="1"/>
    <xf numFmtId="0" fontId="57" fillId="0" borderId="10" xfId="0" applyNumberFormat="1" applyFont="1" applyBorder="1"/>
    <xf numFmtId="0" fontId="13" fillId="0" borderId="0" xfId="0" applyFont="1" applyAlignment="1">
      <alignment horizontal="center"/>
    </xf>
    <xf numFmtId="49" fontId="57" fillId="0" borderId="3" xfId="0" applyNumberFormat="1" applyFont="1" applyBorder="1"/>
    <xf numFmtId="0" fontId="13" fillId="0" borderId="0" xfId="0" applyFont="1" applyAlignment="1">
      <alignment horizontal="center"/>
    </xf>
    <xf numFmtId="0" fontId="164" fillId="0" borderId="0" xfId="0" applyFont="1"/>
    <xf numFmtId="0" fontId="19" fillId="0" borderId="0" xfId="0" applyFont="1" applyAlignment="1">
      <alignment textRotation="180"/>
    </xf>
    <xf numFmtId="0" fontId="143" fillId="0" borderId="0" xfId="0" applyFont="1" applyAlignment="1">
      <alignment textRotation="180"/>
    </xf>
    <xf numFmtId="0" fontId="19" fillId="0" borderId="0" xfId="0" applyFont="1" applyAlignment="1">
      <alignment horizontal="center"/>
    </xf>
    <xf numFmtId="0" fontId="36" fillId="0" borderId="0" xfId="3" applyFont="1" applyFill="1" applyBorder="1" applyAlignment="1">
      <alignment horizontal="center"/>
    </xf>
    <xf numFmtId="0" fontId="10" fillId="23" borderId="3" xfId="0" applyFont="1" applyFill="1" applyBorder="1" applyAlignment="1">
      <alignment horizontal="center"/>
    </xf>
    <xf numFmtId="0" fontId="16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66" fillId="0" borderId="0" xfId="0" applyFont="1" applyBorder="1" applyAlignment="1">
      <alignment horizontal="center" wrapText="1"/>
    </xf>
    <xf numFmtId="0" fontId="166" fillId="0" borderId="8" xfId="0" applyFont="1" applyBorder="1" applyAlignment="1">
      <alignment wrapText="1"/>
    </xf>
    <xf numFmtId="0" fontId="166" fillId="0" borderId="33" xfId="0" applyFont="1" applyBorder="1" applyAlignment="1">
      <alignment wrapText="1"/>
    </xf>
    <xf numFmtId="0" fontId="166" fillId="0" borderId="9" xfId="0" applyFont="1" applyBorder="1" applyAlignment="1">
      <alignment wrapText="1"/>
    </xf>
    <xf numFmtId="1" fontId="19" fillId="0" borderId="0" xfId="0" applyNumberFormat="1" applyFont="1" applyAlignment="1"/>
    <xf numFmtId="3" fontId="11" fillId="0" borderId="0" xfId="0" applyNumberFormat="1" applyFont="1" applyAlignment="1"/>
    <xf numFmtId="0" fontId="168" fillId="0" borderId="15" xfId="3" applyFont="1" applyFill="1" applyBorder="1" applyAlignment="1">
      <alignment horizontal="center"/>
    </xf>
    <xf numFmtId="0" fontId="168" fillId="0" borderId="10" xfId="3" applyFont="1" applyFill="1" applyBorder="1" applyAlignment="1">
      <alignment horizontal="center"/>
    </xf>
    <xf numFmtId="0" fontId="168" fillId="0" borderId="10" xfId="3" applyFont="1" applyFill="1" applyBorder="1"/>
    <xf numFmtId="20" fontId="168" fillId="0" borderId="10" xfId="3" applyNumberFormat="1" applyFont="1" applyFill="1" applyBorder="1" applyAlignment="1">
      <alignment horizontal="center"/>
    </xf>
    <xf numFmtId="1" fontId="168" fillId="0" borderId="3" xfId="3" applyNumberFormat="1" applyFont="1" applyFill="1" applyBorder="1" applyAlignment="1">
      <alignment horizontal="center"/>
    </xf>
    <xf numFmtId="0" fontId="169" fillId="0" borderId="10" xfId="3" applyFont="1" applyFill="1" applyBorder="1"/>
    <xf numFmtId="1" fontId="169" fillId="0" borderId="10" xfId="3" applyNumberFormat="1" applyFont="1" applyFill="1" applyBorder="1" applyAlignment="1">
      <alignment horizontal="center"/>
    </xf>
    <xf numFmtId="0" fontId="168" fillId="0" borderId="17" xfId="3" applyFont="1" applyFill="1" applyBorder="1" applyAlignment="1">
      <alignment horizontal="center"/>
    </xf>
    <xf numFmtId="0" fontId="168" fillId="0" borderId="3" xfId="3" applyFont="1" applyFill="1" applyBorder="1" applyAlignment="1">
      <alignment horizontal="center"/>
    </xf>
    <xf numFmtId="0" fontId="168" fillId="0" borderId="3" xfId="3" applyFont="1" applyFill="1" applyBorder="1"/>
    <xf numFmtId="0" fontId="169" fillId="0" borderId="3" xfId="3" applyFont="1" applyFill="1" applyBorder="1" applyAlignment="1">
      <alignment horizontal="center"/>
    </xf>
    <xf numFmtId="0" fontId="169" fillId="0" borderId="3" xfId="3" applyFont="1" applyFill="1" applyBorder="1"/>
    <xf numFmtId="1" fontId="169" fillId="0" borderId="3" xfId="3" applyNumberFormat="1" applyFont="1" applyFill="1" applyBorder="1" applyAlignment="1">
      <alignment horizontal="center"/>
    </xf>
    <xf numFmtId="0" fontId="170" fillId="0" borderId="3" xfId="3" applyFont="1" applyFill="1" applyBorder="1" applyAlignment="1">
      <alignment horizontal="center"/>
    </xf>
    <xf numFmtId="0" fontId="170" fillId="11" borderId="3" xfId="3" applyFont="1" applyFill="1" applyBorder="1"/>
    <xf numFmtId="0" fontId="170" fillId="11" borderId="3" xfId="3" applyFont="1" applyFill="1" applyBorder="1" applyAlignment="1">
      <alignment horizontal="center"/>
    </xf>
    <xf numFmtId="1" fontId="170" fillId="11" borderId="3" xfId="3" applyNumberFormat="1" applyFont="1" applyFill="1" applyBorder="1" applyAlignment="1">
      <alignment horizontal="center"/>
    </xf>
    <xf numFmtId="1" fontId="170" fillId="2" borderId="3" xfId="3" applyNumberFormat="1" applyFont="1" applyFill="1" applyBorder="1" applyAlignment="1">
      <alignment horizontal="center"/>
    </xf>
    <xf numFmtId="1" fontId="170" fillId="3" borderId="22" xfId="3" applyNumberFormat="1" applyFont="1" applyFill="1" applyBorder="1" applyAlignment="1">
      <alignment horizontal="center"/>
    </xf>
    <xf numFmtId="0" fontId="170" fillId="2" borderId="3" xfId="3" applyFont="1" applyFill="1" applyBorder="1" applyAlignment="1">
      <alignment horizontal="center"/>
    </xf>
    <xf numFmtId="0" fontId="170" fillId="3" borderId="19" xfId="3" applyFont="1" applyFill="1" applyBorder="1" applyAlignment="1">
      <alignment horizontal="center"/>
    </xf>
    <xf numFmtId="16" fontId="169" fillId="0" borderId="3" xfId="3" applyNumberFormat="1" applyFont="1" applyFill="1" applyBorder="1" applyAlignment="1">
      <alignment horizontal="center"/>
    </xf>
    <xf numFmtId="0" fontId="171" fillId="0" borderId="0" xfId="0" applyFont="1"/>
    <xf numFmtId="0" fontId="172" fillId="0" borderId="0" xfId="0" applyFont="1"/>
    <xf numFmtId="0" fontId="173" fillId="0" borderId="0" xfId="0" applyFont="1"/>
    <xf numFmtId="1" fontId="153" fillId="0" borderId="0" xfId="0" applyNumberFormat="1" applyFont="1"/>
    <xf numFmtId="0" fontId="170" fillId="0" borderId="12" xfId="3" applyFont="1" applyFill="1" applyBorder="1" applyAlignment="1">
      <alignment horizontal="center"/>
    </xf>
    <xf numFmtId="0" fontId="170" fillId="0" borderId="13" xfId="3" applyFont="1" applyFill="1" applyBorder="1" applyAlignment="1">
      <alignment horizontal="center"/>
    </xf>
    <xf numFmtId="20" fontId="170" fillId="0" borderId="13" xfId="3" applyNumberFormat="1" applyFont="1" applyFill="1" applyBorder="1" applyAlignment="1">
      <alignment horizontal="center"/>
    </xf>
    <xf numFmtId="0" fontId="170" fillId="0" borderId="14" xfId="3" applyFont="1" applyFill="1" applyBorder="1" applyAlignment="1">
      <alignment horizontal="center"/>
    </xf>
    <xf numFmtId="0" fontId="174" fillId="0" borderId="3" xfId="3" applyFont="1" applyFill="1" applyBorder="1"/>
    <xf numFmtId="0" fontId="169" fillId="0" borderId="16" xfId="3" applyFont="1" applyFill="1" applyBorder="1" applyAlignment="1">
      <alignment horizontal="center"/>
    </xf>
    <xf numFmtId="0" fontId="169" fillId="0" borderId="18" xfId="3" applyFont="1" applyFill="1" applyBorder="1" applyAlignment="1">
      <alignment horizontal="center"/>
    </xf>
    <xf numFmtId="0" fontId="170" fillId="2" borderId="18" xfId="3" applyFont="1" applyFill="1" applyBorder="1" applyAlignment="1">
      <alignment horizontal="center"/>
    </xf>
    <xf numFmtId="0" fontId="170" fillId="3" borderId="23" xfId="3" applyFont="1" applyFill="1" applyBorder="1" applyAlignment="1">
      <alignment horizontal="center"/>
    </xf>
    <xf numFmtId="0" fontId="177" fillId="0" borderId="0" xfId="0" applyFont="1"/>
    <xf numFmtId="0" fontId="178" fillId="0" borderId="0" xfId="0" applyFont="1"/>
    <xf numFmtId="0" fontId="178" fillId="0" borderId="0" xfId="0" applyFont="1" applyAlignment="1">
      <alignment horizontal="center"/>
    </xf>
    <xf numFmtId="3" fontId="178" fillId="0" borderId="0" xfId="0" applyNumberFormat="1" applyFont="1" applyAlignment="1">
      <alignment horizontal="center"/>
    </xf>
    <xf numFmtId="3" fontId="179" fillId="0" borderId="0" xfId="0" applyNumberFormat="1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181" fillId="0" borderId="0" xfId="0" applyFont="1" applyAlignment="1"/>
    <xf numFmtId="0" fontId="182" fillId="0" borderId="0" xfId="0" applyFont="1" applyBorder="1"/>
    <xf numFmtId="0" fontId="183" fillId="0" borderId="51" xfId="0" applyFont="1" applyBorder="1" applyAlignment="1"/>
    <xf numFmtId="0" fontId="183" fillId="12" borderId="12" xfId="3" applyFont="1" applyFill="1" applyBorder="1" applyAlignment="1">
      <alignment horizontal="center"/>
    </xf>
    <xf numFmtId="0" fontId="183" fillId="12" borderId="13" xfId="3" applyFont="1" applyFill="1" applyBorder="1" applyAlignment="1">
      <alignment horizontal="center"/>
    </xf>
    <xf numFmtId="0" fontId="183" fillId="12" borderId="14" xfId="3" applyFont="1" applyFill="1" applyBorder="1" applyAlignment="1"/>
    <xf numFmtId="0" fontId="184" fillId="0" borderId="0" xfId="3" applyFont="1" applyFill="1" applyBorder="1" applyAlignment="1">
      <alignment horizontal="center"/>
    </xf>
    <xf numFmtId="0" fontId="185" fillId="0" borderId="10" xfId="0" applyFont="1" applyBorder="1"/>
    <xf numFmtId="49" fontId="185" fillId="0" borderId="10" xfId="0" applyNumberFormat="1" applyFont="1" applyBorder="1" applyAlignment="1">
      <alignment horizontal="center"/>
    </xf>
    <xf numFmtId="0" fontId="185" fillId="0" borderId="16" xfId="0" applyFont="1" applyBorder="1" applyAlignment="1"/>
    <xf numFmtId="0" fontId="178" fillId="0" borderId="3" xfId="0" applyFont="1" applyBorder="1" applyAlignment="1">
      <alignment horizontal="center"/>
    </xf>
    <xf numFmtId="0" fontId="177" fillId="0" borderId="3" xfId="3" applyFont="1" applyFill="1" applyBorder="1"/>
    <xf numFmtId="0" fontId="178" fillId="0" borderId="3" xfId="0" applyFont="1" applyBorder="1"/>
    <xf numFmtId="49" fontId="178" fillId="0" borderId="3" xfId="0" applyNumberFormat="1" applyFont="1" applyBorder="1" applyAlignment="1">
      <alignment horizontal="center"/>
    </xf>
    <xf numFmtId="0" fontId="179" fillId="0" borderId="0" xfId="0" applyFont="1"/>
    <xf numFmtId="0" fontId="185" fillId="0" borderId="3" xfId="0" applyFont="1" applyBorder="1"/>
    <xf numFmtId="49" fontId="185" fillId="0" borderId="3" xfId="0" applyNumberFormat="1" applyFont="1" applyBorder="1" applyAlignment="1">
      <alignment horizontal="center"/>
    </xf>
    <xf numFmtId="0" fontId="185" fillId="0" borderId="18" xfId="0" applyFont="1" applyBorder="1" applyAlignment="1"/>
    <xf numFmtId="20" fontId="185" fillId="0" borderId="3" xfId="0" applyNumberFormat="1" applyFont="1" applyBorder="1" applyAlignment="1">
      <alignment horizontal="center"/>
    </xf>
    <xf numFmtId="0" fontId="186" fillId="0" borderId="0" xfId="3" applyFont="1" applyFill="1" applyBorder="1" applyAlignment="1">
      <alignment horizontal="center"/>
    </xf>
    <xf numFmtId="0" fontId="177" fillId="0" borderId="22" xfId="3" applyFont="1" applyFill="1" applyBorder="1" applyAlignment="1">
      <alignment horizontal="center"/>
    </xf>
    <xf numFmtId="46" fontId="177" fillId="0" borderId="22" xfId="3" applyNumberFormat="1" applyFont="1" applyFill="1" applyBorder="1" applyAlignment="1">
      <alignment horizontal="center"/>
    </xf>
    <xf numFmtId="0" fontId="177" fillId="0" borderId="0" xfId="0" applyFont="1" applyBorder="1" applyAlignment="1">
      <alignment horizontal="center"/>
    </xf>
    <xf numFmtId="0" fontId="187" fillId="0" borderId="0" xfId="3" applyFont="1" applyFill="1" applyBorder="1"/>
    <xf numFmtId="0" fontId="187" fillId="0" borderId="0" xfId="3" applyFont="1" applyFill="1" applyBorder="1" applyAlignment="1">
      <alignment horizontal="center"/>
    </xf>
    <xf numFmtId="0" fontId="177" fillId="0" borderId="0" xfId="3" applyFont="1" applyFill="1" applyBorder="1" applyAlignment="1">
      <alignment horizontal="center"/>
    </xf>
    <xf numFmtId="49" fontId="177" fillId="0" borderId="0" xfId="3" applyNumberFormat="1" applyFont="1" applyFill="1" applyBorder="1" applyAlignment="1">
      <alignment horizontal="center"/>
    </xf>
    <xf numFmtId="0" fontId="188" fillId="0" borderId="0" xfId="3" applyFont="1" applyFill="1" applyBorder="1" applyAlignment="1"/>
    <xf numFmtId="0" fontId="182" fillId="0" borderId="0" xfId="3" applyFont="1" applyFill="1" applyBorder="1" applyAlignment="1">
      <alignment horizontal="center"/>
    </xf>
    <xf numFmtId="0" fontId="188" fillId="0" borderId="0" xfId="0" applyFont="1"/>
    <xf numFmtId="0" fontId="189" fillId="0" borderId="0" xfId="0" applyFont="1" applyBorder="1" applyAlignment="1">
      <alignment horizontal="center"/>
    </xf>
    <xf numFmtId="0" fontId="189" fillId="0" borderId="0" xfId="0" applyFont="1" applyBorder="1"/>
    <xf numFmtId="0" fontId="189" fillId="0" borderId="0" xfId="0" applyFont="1" applyBorder="1" applyAlignment="1"/>
    <xf numFmtId="0" fontId="190" fillId="0" borderId="0" xfId="0" applyFont="1" applyBorder="1"/>
    <xf numFmtId="0" fontId="191" fillId="0" borderId="0" xfId="0" applyFont="1"/>
    <xf numFmtId="0" fontId="191" fillId="0" borderId="0" xfId="0" applyFont="1" applyAlignment="1">
      <alignment horizontal="center"/>
    </xf>
    <xf numFmtId="3" fontId="191" fillId="0" borderId="0" xfId="0" applyNumberFormat="1" applyFont="1" applyAlignment="1">
      <alignment horizontal="center"/>
    </xf>
    <xf numFmtId="3" fontId="192" fillId="0" borderId="0" xfId="0" applyNumberFormat="1" applyFont="1"/>
    <xf numFmtId="0" fontId="193" fillId="0" borderId="0" xfId="0" applyFont="1"/>
    <xf numFmtId="0" fontId="189" fillId="13" borderId="12" xfId="0" applyFont="1" applyFill="1" applyBorder="1" applyAlignment="1">
      <alignment horizontal="center"/>
    </xf>
    <xf numFmtId="0" fontId="189" fillId="13" borderId="13" xfId="0" applyFont="1" applyFill="1" applyBorder="1" applyAlignment="1">
      <alignment horizontal="center"/>
    </xf>
    <xf numFmtId="0" fontId="189" fillId="13" borderId="14" xfId="0" applyFont="1" applyFill="1" applyBorder="1" applyAlignment="1"/>
    <xf numFmtId="0" fontId="184" fillId="0" borderId="0" xfId="0" applyFont="1" applyBorder="1" applyAlignment="1">
      <alignment horizontal="center"/>
    </xf>
    <xf numFmtId="0" fontId="178" fillId="0" borderId="0" xfId="0" applyFont="1" applyBorder="1"/>
    <xf numFmtId="0" fontId="194" fillId="0" borderId="15" xfId="0" applyFont="1" applyBorder="1" applyAlignment="1">
      <alignment horizontal="center"/>
    </xf>
    <xf numFmtId="0" fontId="194" fillId="0" borderId="10" xfId="0" applyFont="1" applyBorder="1"/>
    <xf numFmtId="0" fontId="194" fillId="0" borderId="10" xfId="0" applyFont="1" applyBorder="1" applyAlignment="1">
      <alignment horizontal="center"/>
    </xf>
    <xf numFmtId="0" fontId="194" fillId="0" borderId="16" xfId="0" applyFont="1" applyBorder="1" applyAlignment="1"/>
    <xf numFmtId="0" fontId="178" fillId="0" borderId="25" xfId="0" applyFont="1" applyBorder="1" applyAlignment="1">
      <alignment horizontal="center"/>
    </xf>
    <xf numFmtId="0" fontId="194" fillId="0" borderId="17" xfId="0" applyFont="1" applyBorder="1" applyAlignment="1">
      <alignment horizontal="center"/>
    </xf>
    <xf numFmtId="0" fontId="194" fillId="0" borderId="3" xfId="0" applyFont="1" applyBorder="1"/>
    <xf numFmtId="0" fontId="194" fillId="0" borderId="3" xfId="0" applyFont="1" applyBorder="1" applyAlignment="1">
      <alignment horizontal="center"/>
    </xf>
    <xf numFmtId="0" fontId="194" fillId="0" borderId="18" xfId="0" applyFont="1" applyBorder="1" applyAlignment="1"/>
    <xf numFmtId="0" fontId="195" fillId="0" borderId="0" xfId="0" applyFont="1" applyBorder="1" applyAlignment="1">
      <alignment horizontal="center"/>
    </xf>
    <xf numFmtId="0" fontId="194" fillId="0" borderId="24" xfId="0" applyFont="1" applyBorder="1" applyAlignment="1">
      <alignment horizontal="center"/>
    </xf>
    <xf numFmtId="0" fontId="194" fillId="0" borderId="22" xfId="0" applyFont="1" applyBorder="1"/>
    <xf numFmtId="0" fontId="194" fillId="0" borderId="22" xfId="0" applyFont="1" applyBorder="1" applyAlignment="1">
      <alignment horizontal="center"/>
    </xf>
    <xf numFmtId="0" fontId="194" fillId="0" borderId="26" xfId="0" applyFont="1" applyBorder="1" applyAlignment="1">
      <alignment horizontal="center"/>
    </xf>
    <xf numFmtId="0" fontId="194" fillId="0" borderId="23" xfId="0" applyFont="1" applyBorder="1" applyAlignment="1"/>
    <xf numFmtId="0" fontId="194" fillId="0" borderId="0" xfId="0" applyFont="1" applyBorder="1" applyAlignment="1">
      <alignment horizontal="center"/>
    </xf>
    <xf numFmtId="0" fontId="196" fillId="0" borderId="0" xfId="3" applyFont="1" applyFill="1" applyBorder="1"/>
    <xf numFmtId="0" fontId="194" fillId="0" borderId="0" xfId="0" applyFont="1" applyBorder="1"/>
    <xf numFmtId="0" fontId="197" fillId="0" borderId="0" xfId="0" applyFont="1" applyBorder="1" applyAlignment="1">
      <alignment horizontal="center"/>
    </xf>
    <xf numFmtId="0" fontId="197" fillId="0" borderId="0" xfId="0" applyFont="1"/>
    <xf numFmtId="0" fontId="197" fillId="0" borderId="0" xfId="0" applyFont="1" applyBorder="1" applyAlignment="1"/>
    <xf numFmtId="0" fontId="198" fillId="0" borderId="0" xfId="0" applyFont="1" applyBorder="1" applyAlignment="1">
      <alignment horizontal="center"/>
    </xf>
    <xf numFmtId="0" fontId="199" fillId="0" borderId="0" xfId="0" applyFont="1"/>
    <xf numFmtId="0" fontId="200" fillId="0" borderId="0" xfId="0" applyFont="1"/>
    <xf numFmtId="0" fontId="200" fillId="0" borderId="0" xfId="0" applyFont="1" applyAlignment="1">
      <alignment horizontal="center"/>
    </xf>
    <xf numFmtId="3" fontId="200" fillId="0" borderId="0" xfId="0" applyNumberFormat="1" applyFont="1" applyAlignment="1">
      <alignment horizontal="center"/>
    </xf>
    <xf numFmtId="0" fontId="201" fillId="15" borderId="27" xfId="3" applyFont="1" applyFill="1" applyBorder="1" applyAlignment="1">
      <alignment horizontal="center"/>
    </xf>
    <xf numFmtId="0" fontId="201" fillId="15" borderId="12" xfId="3" applyFont="1" applyFill="1" applyBorder="1" applyAlignment="1">
      <alignment horizontal="center"/>
    </xf>
    <xf numFmtId="0" fontId="201" fillId="15" borderId="13" xfId="3" applyFont="1" applyFill="1" applyBorder="1" applyAlignment="1">
      <alignment horizontal="center"/>
    </xf>
    <xf numFmtId="0" fontId="201" fillId="15" borderId="14" xfId="3" applyFont="1" applyFill="1" applyBorder="1" applyAlignment="1"/>
    <xf numFmtId="0" fontId="202" fillId="0" borderId="0" xfId="0" applyFont="1"/>
    <xf numFmtId="0" fontId="203" fillId="0" borderId="0" xfId="0" applyFont="1"/>
    <xf numFmtId="0" fontId="203" fillId="0" borderId="0" xfId="0" applyFont="1" applyAlignment="1">
      <alignment horizontal="center"/>
    </xf>
    <xf numFmtId="3" fontId="203" fillId="0" borderId="0" xfId="0" applyNumberFormat="1" applyFont="1" applyAlignment="1">
      <alignment horizontal="center"/>
    </xf>
    <xf numFmtId="0" fontId="204" fillId="0" borderId="28" xfId="3" applyFont="1" applyFill="1" applyBorder="1" applyAlignment="1">
      <alignment horizontal="center"/>
    </xf>
    <xf numFmtId="0" fontId="205" fillId="0" borderId="15" xfId="0" applyFont="1" applyBorder="1"/>
    <xf numFmtId="49" fontId="205" fillId="0" borderId="10" xfId="0" applyNumberFormat="1" applyFont="1" applyBorder="1" applyAlignment="1">
      <alignment horizontal="right"/>
    </xf>
    <xf numFmtId="0" fontId="205" fillId="0" borderId="16" xfId="0" applyFont="1" applyBorder="1" applyAlignment="1"/>
    <xf numFmtId="0" fontId="180" fillId="0" borderId="0" xfId="3" applyFont="1" applyFill="1" applyBorder="1"/>
    <xf numFmtId="0" fontId="206" fillId="0" borderId="0" xfId="3" applyFont="1" applyFill="1" applyBorder="1"/>
    <xf numFmtId="0" fontId="204" fillId="0" borderId="29" xfId="3" applyFont="1" applyFill="1" applyBorder="1" applyAlignment="1">
      <alignment horizontal="center"/>
    </xf>
    <xf numFmtId="0" fontId="205" fillId="0" borderId="17" xfId="0" applyFont="1" applyBorder="1"/>
    <xf numFmtId="0" fontId="205" fillId="0" borderId="10" xfId="0" applyFont="1" applyBorder="1"/>
    <xf numFmtId="0" fontId="195" fillId="0" borderId="0" xfId="0" applyFont="1"/>
    <xf numFmtId="0" fontId="178" fillId="0" borderId="3" xfId="0" applyFont="1" applyBorder="1" applyAlignment="1">
      <alignment horizontal="left"/>
    </xf>
    <xf numFmtId="0" fontId="195" fillId="0" borderId="0" xfId="0" applyFont="1" applyAlignment="1">
      <alignment horizontal="left"/>
    </xf>
    <xf numFmtId="0" fontId="178" fillId="0" borderId="10" xfId="0" applyFont="1" applyBorder="1" applyAlignment="1">
      <alignment horizontal="center"/>
    </xf>
    <xf numFmtId="20" fontId="205" fillId="0" borderId="10" xfId="0" applyNumberFormat="1" applyFont="1" applyBorder="1"/>
    <xf numFmtId="0" fontId="207" fillId="0" borderId="29" xfId="3" applyFont="1" applyFill="1" applyBorder="1" applyAlignment="1">
      <alignment horizontal="center"/>
    </xf>
    <xf numFmtId="0" fontId="207" fillId="0" borderId="19" xfId="3" applyFont="1" applyFill="1" applyBorder="1" applyAlignment="1">
      <alignment horizontal="center"/>
    </xf>
    <xf numFmtId="0" fontId="204" fillId="0" borderId="24" xfId="3" applyFont="1" applyFill="1" applyBorder="1"/>
    <xf numFmtId="0" fontId="204" fillId="0" borderId="26" xfId="3" applyFont="1" applyFill="1" applyBorder="1" applyAlignment="1">
      <alignment horizontal="center"/>
    </xf>
    <xf numFmtId="46" fontId="204" fillId="0" borderId="26" xfId="3" applyNumberFormat="1" applyFont="1" applyFill="1" applyBorder="1" applyAlignment="1">
      <alignment horizontal="center"/>
    </xf>
    <xf numFmtId="0" fontId="204" fillId="0" borderId="30" xfId="3" applyFont="1" applyFill="1" applyBorder="1" applyAlignment="1"/>
    <xf numFmtId="0" fontId="209" fillId="0" borderId="0" xfId="3" applyFont="1" applyFill="1" applyBorder="1"/>
    <xf numFmtId="0" fontId="204" fillId="0" borderId="0" xfId="3" applyFont="1" applyFill="1" applyBorder="1" applyAlignment="1">
      <alignment horizontal="center"/>
    </xf>
    <xf numFmtId="0" fontId="201" fillId="0" borderId="0" xfId="3" applyFont="1" applyFill="1" applyBorder="1" applyAlignment="1"/>
    <xf numFmtId="0" fontId="208" fillId="16" borderId="27" xfId="3" applyFont="1" applyFill="1" applyBorder="1" applyAlignment="1">
      <alignment horizontal="center"/>
    </xf>
    <xf numFmtId="0" fontId="208" fillId="16" borderId="12" xfId="3" applyFont="1" applyFill="1" applyBorder="1" applyAlignment="1">
      <alignment horizontal="center"/>
    </xf>
    <xf numFmtId="0" fontId="208" fillId="16" borderId="13" xfId="3" applyFont="1" applyFill="1" applyBorder="1" applyAlignment="1">
      <alignment horizontal="center"/>
    </xf>
    <xf numFmtId="0" fontId="208" fillId="16" borderId="31" xfId="3" applyFont="1" applyFill="1" applyBorder="1" applyAlignment="1">
      <alignment horizontal="center"/>
    </xf>
    <xf numFmtId="0" fontId="208" fillId="16" borderId="14" xfId="3" applyFont="1" applyFill="1" applyBorder="1" applyAlignment="1"/>
    <xf numFmtId="0" fontId="177" fillId="0" borderId="0" xfId="0" applyFont="1" applyBorder="1"/>
    <xf numFmtId="0" fontId="177" fillId="0" borderId="0" xfId="0" applyFont="1" applyAlignment="1">
      <alignment horizontal="center"/>
    </xf>
    <xf numFmtId="3" fontId="177" fillId="0" borderId="0" xfId="0" applyNumberFormat="1" applyFont="1" applyAlignment="1">
      <alignment horizontal="center"/>
    </xf>
    <xf numFmtId="3" fontId="180" fillId="0" borderId="0" xfId="0" applyNumberFormat="1" applyFont="1"/>
    <xf numFmtId="0" fontId="210" fillId="0" borderId="29" xfId="3" applyFont="1" applyFill="1" applyBorder="1" applyAlignment="1">
      <alignment horizontal="center"/>
    </xf>
    <xf numFmtId="0" fontId="185" fillId="0" borderId="17" xfId="0" applyFont="1" applyBorder="1"/>
    <xf numFmtId="3" fontId="184" fillId="0" borderId="0" xfId="0" applyNumberFormat="1" applyFont="1" applyBorder="1" applyAlignment="1">
      <alignment horizontal="center"/>
    </xf>
    <xf numFmtId="0" fontId="211" fillId="0" borderId="0" xfId="0" applyFont="1"/>
    <xf numFmtId="3" fontId="184" fillId="0" borderId="0" xfId="3" applyNumberFormat="1" applyFont="1" applyFill="1" applyBorder="1" applyAlignment="1">
      <alignment horizontal="center"/>
    </xf>
    <xf numFmtId="0" fontId="210" fillId="0" borderId="19" xfId="3" applyFont="1" applyFill="1" applyBorder="1" applyAlignment="1">
      <alignment horizontal="center"/>
    </xf>
    <xf numFmtId="0" fontId="210" fillId="0" borderId="24" xfId="3" applyFont="1" applyFill="1" applyBorder="1"/>
    <xf numFmtId="0" fontId="210" fillId="0" borderId="22" xfId="3" applyFont="1" applyFill="1" applyBorder="1" applyAlignment="1">
      <alignment horizontal="center"/>
    </xf>
    <xf numFmtId="0" fontId="210" fillId="0" borderId="23" xfId="3" applyFont="1" applyFill="1" applyBorder="1" applyAlignment="1"/>
    <xf numFmtId="0" fontId="185" fillId="0" borderId="0" xfId="3" applyFont="1" applyFill="1" applyBorder="1" applyAlignment="1">
      <alignment horizontal="center"/>
    </xf>
    <xf numFmtId="0" fontId="212" fillId="0" borderId="0" xfId="3" applyFont="1" applyFill="1" applyBorder="1"/>
    <xf numFmtId="0" fontId="212" fillId="0" borderId="0" xfId="3" applyFont="1" applyFill="1" applyBorder="1" applyAlignment="1"/>
    <xf numFmtId="0" fontId="182" fillId="0" borderId="0" xfId="3" applyFont="1" applyFill="1" applyBorder="1"/>
    <xf numFmtId="0" fontId="214" fillId="0" borderId="0" xfId="3" applyFont="1" applyFill="1" applyBorder="1"/>
    <xf numFmtId="0" fontId="215" fillId="0" borderId="0" xfId="3" applyFont="1" applyFill="1" applyBorder="1" applyAlignment="1">
      <alignment horizontal="center"/>
    </xf>
    <xf numFmtId="0" fontId="214" fillId="0" borderId="0" xfId="3" applyFont="1" applyFill="1" applyBorder="1" applyAlignment="1"/>
    <xf numFmtId="0" fontId="213" fillId="17" borderId="27" xfId="3" applyFont="1" applyFill="1" applyBorder="1" applyAlignment="1">
      <alignment horizontal="center"/>
    </xf>
    <xf numFmtId="0" fontId="213" fillId="17" borderId="12" xfId="3" applyFont="1" applyFill="1" applyBorder="1" applyAlignment="1">
      <alignment horizontal="center"/>
    </xf>
    <xf numFmtId="0" fontId="213" fillId="17" borderId="13" xfId="3" applyFont="1" applyFill="1" applyBorder="1" applyAlignment="1">
      <alignment horizontal="center"/>
    </xf>
    <xf numFmtId="0" fontId="213" fillId="17" borderId="14" xfId="3" applyFont="1" applyFill="1" applyBorder="1" applyAlignment="1"/>
    <xf numFmtId="0" fontId="215" fillId="0" borderId="28" xfId="3" applyFont="1" applyFill="1" applyBorder="1" applyAlignment="1">
      <alignment horizontal="center"/>
    </xf>
    <xf numFmtId="0" fontId="216" fillId="0" borderId="17" xfId="0" applyFont="1" applyBorder="1"/>
    <xf numFmtId="0" fontId="216" fillId="0" borderId="3" xfId="0" applyFont="1" applyBorder="1"/>
    <xf numFmtId="49" fontId="216" fillId="0" borderId="10" xfId="0" applyNumberFormat="1" applyFont="1" applyBorder="1" applyAlignment="1">
      <alignment horizontal="center"/>
    </xf>
    <xf numFmtId="0" fontId="216" fillId="0" borderId="18" xfId="0" applyFont="1" applyBorder="1" applyAlignment="1"/>
    <xf numFmtId="0" fontId="215" fillId="0" borderId="29" xfId="3" applyFont="1" applyFill="1" applyBorder="1" applyAlignment="1">
      <alignment horizontal="center"/>
    </xf>
    <xf numFmtId="49" fontId="216" fillId="0" borderId="3" xfId="0" applyNumberFormat="1" applyFont="1" applyBorder="1" applyAlignment="1">
      <alignment horizontal="center"/>
    </xf>
    <xf numFmtId="0" fontId="182" fillId="0" borderId="0" xfId="0" applyFont="1" applyBorder="1" applyAlignment="1">
      <alignment horizontal="center"/>
    </xf>
    <xf numFmtId="0" fontId="215" fillId="0" borderId="19" xfId="3" applyFont="1" applyFill="1" applyBorder="1" applyAlignment="1">
      <alignment horizontal="center"/>
    </xf>
    <xf numFmtId="0" fontId="215" fillId="0" borderId="24" xfId="3" applyFont="1" applyFill="1" applyBorder="1"/>
    <xf numFmtId="0" fontId="215" fillId="0" borderId="22" xfId="3" applyFont="1" applyFill="1" applyBorder="1" applyAlignment="1">
      <alignment horizontal="center"/>
    </xf>
    <xf numFmtId="0" fontId="215" fillId="0" borderId="23" xfId="3" applyFont="1" applyFill="1" applyBorder="1" applyAlignment="1"/>
    <xf numFmtId="0" fontId="188" fillId="0" borderId="0" xfId="0" applyFont="1" applyAlignment="1"/>
    <xf numFmtId="0" fontId="217" fillId="0" borderId="51" xfId="0" applyFont="1" applyBorder="1" applyAlignment="1"/>
    <xf numFmtId="0" fontId="218" fillId="0" borderId="0" xfId="3" applyFont="1" applyFill="1" applyBorder="1" applyAlignment="1">
      <alignment horizontal="left"/>
    </xf>
    <xf numFmtId="0" fontId="219" fillId="0" borderId="0" xfId="3" applyFont="1" applyFill="1" applyBorder="1" applyAlignment="1">
      <alignment horizontal="left"/>
    </xf>
    <xf numFmtId="0" fontId="185" fillId="0" borderId="22" xfId="3" applyFont="1" applyFill="1" applyBorder="1" applyAlignment="1">
      <alignment horizontal="center"/>
    </xf>
    <xf numFmtId="46" fontId="185" fillId="0" borderId="22" xfId="3" applyNumberFormat="1" applyFont="1" applyFill="1" applyBorder="1" applyAlignment="1">
      <alignment horizontal="center"/>
    </xf>
    <xf numFmtId="0" fontId="185" fillId="0" borderId="23" xfId="3" applyFont="1" applyFill="1" applyBorder="1" applyAlignment="1"/>
    <xf numFmtId="0" fontId="185" fillId="0" borderId="10" xfId="0" applyFont="1" applyBorder="1" applyAlignment="1">
      <alignment horizontal="center"/>
    </xf>
    <xf numFmtId="0" fontId="177" fillId="0" borderId="23" xfId="3" applyFont="1" applyFill="1" applyBorder="1" applyAlignment="1">
      <alignment horizontal="center"/>
    </xf>
    <xf numFmtId="0" fontId="178" fillId="0" borderId="0" xfId="0" applyFont="1" applyBorder="1" applyAlignment="1">
      <alignment horizontal="center"/>
    </xf>
    <xf numFmtId="0" fontId="221" fillId="0" borderId="0" xfId="3" applyFont="1" applyFill="1" applyBorder="1"/>
    <xf numFmtId="0" fontId="201" fillId="0" borderId="0" xfId="3" applyFont="1" applyFill="1" applyBorder="1" applyAlignment="1">
      <alignment horizontal="center"/>
    </xf>
    <xf numFmtId="49" fontId="177" fillId="0" borderId="0" xfId="0" applyNumberFormat="1" applyFont="1" applyBorder="1" applyAlignment="1">
      <alignment horizontal="right"/>
    </xf>
    <xf numFmtId="0" fontId="210" fillId="0" borderId="23" xfId="3" applyFont="1" applyFill="1" applyBorder="1" applyAlignment="1">
      <alignment horizontal="center"/>
    </xf>
    <xf numFmtId="0" fontId="212" fillId="0" borderId="0" xfId="3" applyFont="1" applyFill="1" applyBorder="1" applyAlignment="1">
      <alignment horizontal="center"/>
    </xf>
    <xf numFmtId="0" fontId="214" fillId="0" borderId="0" xfId="3" applyFont="1" applyFill="1" applyBorder="1" applyAlignment="1">
      <alignment horizontal="center"/>
    </xf>
    <xf numFmtId="0" fontId="215" fillId="0" borderId="23" xfId="3" applyFont="1" applyFill="1" applyBorder="1" applyAlignment="1">
      <alignment horizontal="center"/>
    </xf>
    <xf numFmtId="0" fontId="213" fillId="17" borderId="14" xfId="3" applyFont="1" applyFill="1" applyBorder="1" applyAlignment="1">
      <alignment horizontal="center"/>
    </xf>
    <xf numFmtId="0" fontId="208" fillId="16" borderId="14" xfId="3" applyFont="1" applyFill="1" applyBorder="1" applyAlignment="1">
      <alignment horizontal="center"/>
    </xf>
    <xf numFmtId="0" fontId="183" fillId="12" borderId="14" xfId="3" applyFont="1" applyFill="1" applyBorder="1" applyAlignment="1">
      <alignment horizontal="center"/>
    </xf>
    <xf numFmtId="0" fontId="219" fillId="0" borderId="51" xfId="3" applyFont="1" applyFill="1" applyBorder="1" applyAlignment="1"/>
    <xf numFmtId="0" fontId="177" fillId="0" borderId="0" xfId="3" applyFont="1" applyFill="1" applyBorder="1"/>
    <xf numFmtId="49" fontId="178" fillId="0" borderId="0" xfId="0" applyNumberFormat="1" applyFont="1" applyBorder="1" applyAlignment="1">
      <alignment horizontal="center"/>
    </xf>
    <xf numFmtId="0" fontId="177" fillId="0" borderId="52" xfId="0" applyFont="1" applyBorder="1"/>
    <xf numFmtId="0" fontId="178" fillId="0" borderId="52" xfId="0" applyFont="1" applyBorder="1" applyAlignment="1">
      <alignment horizontal="center"/>
    </xf>
    <xf numFmtId="0" fontId="185" fillId="0" borderId="9" xfId="0" applyFont="1" applyBorder="1"/>
    <xf numFmtId="0" fontId="185" fillId="0" borderId="2" xfId="0" applyFont="1" applyBorder="1"/>
    <xf numFmtId="0" fontId="185" fillId="0" borderId="21" xfId="3" applyFont="1" applyFill="1" applyBorder="1"/>
    <xf numFmtId="0" fontId="185" fillId="0" borderId="53" xfId="3" applyFont="1" applyFill="1" applyBorder="1" applyAlignment="1">
      <alignment horizontal="center"/>
    </xf>
    <xf numFmtId="0" fontId="185" fillId="0" borderId="54" xfId="3" applyFont="1" applyFill="1" applyBorder="1" applyAlignment="1">
      <alignment horizontal="center"/>
    </xf>
    <xf numFmtId="0" fontId="185" fillId="0" borderId="55" xfId="3" applyFont="1" applyFill="1" applyBorder="1" applyAlignment="1">
      <alignment horizontal="center"/>
    </xf>
    <xf numFmtId="0" fontId="177" fillId="0" borderId="21" xfId="3" applyFont="1" applyFill="1" applyBorder="1"/>
    <xf numFmtId="0" fontId="177" fillId="0" borderId="53" xfId="3" applyFont="1" applyFill="1" applyBorder="1" applyAlignment="1">
      <alignment horizontal="center"/>
    </xf>
    <xf numFmtId="0" fontId="177" fillId="0" borderId="54" xfId="3" applyFont="1" applyFill="1" applyBorder="1" applyAlignment="1">
      <alignment horizontal="center"/>
    </xf>
    <xf numFmtId="0" fontId="177" fillId="0" borderId="55" xfId="3" applyFont="1" applyFill="1" applyBorder="1" applyAlignment="1">
      <alignment horizontal="center"/>
    </xf>
    <xf numFmtId="0" fontId="208" fillId="16" borderId="41" xfId="3" applyFont="1" applyFill="1" applyBorder="1" applyAlignment="1">
      <alignment horizontal="center"/>
    </xf>
    <xf numFmtId="0" fontId="208" fillId="16" borderId="42" xfId="3" applyFont="1" applyFill="1" applyBorder="1" applyAlignment="1">
      <alignment horizontal="center"/>
    </xf>
    <xf numFmtId="0" fontId="185" fillId="0" borderId="3" xfId="0" applyFont="1" applyBorder="1" applyAlignment="1">
      <alignment horizontal="center"/>
    </xf>
    <xf numFmtId="0" fontId="185" fillId="0" borderId="18" xfId="0" applyFont="1" applyBorder="1"/>
    <xf numFmtId="0" fontId="185" fillId="0" borderId="56" xfId="0" applyFont="1" applyBorder="1"/>
    <xf numFmtId="0" fontId="185" fillId="0" borderId="36" xfId="0" applyFont="1" applyBorder="1"/>
    <xf numFmtId="0" fontId="185" fillId="0" borderId="36" xfId="0" applyFont="1" applyBorder="1" applyAlignment="1">
      <alignment horizontal="center"/>
    </xf>
    <xf numFmtId="0" fontId="185" fillId="0" borderId="57" xfId="0" applyFont="1" applyBorder="1"/>
    <xf numFmtId="0" fontId="213" fillId="17" borderId="41" xfId="3" applyFont="1" applyFill="1" applyBorder="1" applyAlignment="1">
      <alignment horizontal="center"/>
    </xf>
    <xf numFmtId="0" fontId="213" fillId="17" borderId="31" xfId="3" applyFont="1" applyFill="1" applyBorder="1" applyAlignment="1">
      <alignment horizontal="center"/>
    </xf>
    <xf numFmtId="0" fontId="213" fillId="17" borderId="42" xfId="3" applyFont="1" applyFill="1" applyBorder="1" applyAlignment="1">
      <alignment horizontal="center"/>
    </xf>
    <xf numFmtId="0" fontId="216" fillId="0" borderId="43" xfId="0" applyFont="1" applyBorder="1"/>
    <xf numFmtId="0" fontId="216" fillId="0" borderId="44" xfId="0" applyFont="1" applyBorder="1"/>
    <xf numFmtId="0" fontId="216" fillId="0" borderId="44" xfId="0" applyFont="1" applyBorder="1" applyAlignment="1">
      <alignment horizontal="center"/>
    </xf>
    <xf numFmtId="0" fontId="216" fillId="0" borderId="45" xfId="0" applyFont="1" applyBorder="1"/>
    <xf numFmtId="0" fontId="216" fillId="0" borderId="3" xfId="0" applyFont="1" applyBorder="1" applyAlignment="1">
      <alignment horizontal="center"/>
    </xf>
    <xf numFmtId="0" fontId="216" fillId="0" borderId="18" xfId="0" applyFont="1" applyBorder="1"/>
    <xf numFmtId="0" fontId="185" fillId="0" borderId="16" xfId="0" applyFont="1" applyBorder="1"/>
    <xf numFmtId="49" fontId="185" fillId="0" borderId="3" xfId="0" applyNumberFormat="1" applyFont="1" applyBorder="1" applyAlignment="1">
      <alignment horizontal="right"/>
    </xf>
    <xf numFmtId="49" fontId="215" fillId="0" borderId="10" xfId="0" applyNumberFormat="1" applyFont="1" applyBorder="1" applyAlignment="1">
      <alignment horizontal="center"/>
    </xf>
    <xf numFmtId="49" fontId="215" fillId="0" borderId="3" xfId="0" applyNumberFormat="1" applyFont="1" applyBorder="1" applyAlignment="1">
      <alignment horizontal="center"/>
    </xf>
    <xf numFmtId="0" fontId="185" fillId="0" borderId="23" xfId="3" applyFont="1" applyFill="1" applyBorder="1" applyAlignment="1">
      <alignment horizontal="center"/>
    </xf>
    <xf numFmtId="0" fontId="185" fillId="0" borderId="0" xfId="3" applyFont="1" applyFill="1" applyBorder="1"/>
    <xf numFmtId="46" fontId="185" fillId="0" borderId="0" xfId="3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5" fillId="0" borderId="8" xfId="0" applyFont="1" applyBorder="1" applyAlignment="1">
      <alignment horizontal="center"/>
    </xf>
    <xf numFmtId="0" fontId="156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5" fillId="0" borderId="58" xfId="0" applyFont="1" applyBorder="1" applyAlignment="1">
      <alignment horizontal="center"/>
    </xf>
    <xf numFmtId="0" fontId="155" fillId="0" borderId="59" xfId="0" applyFont="1" applyBorder="1" applyAlignment="1">
      <alignment horizontal="center"/>
    </xf>
    <xf numFmtId="0" fontId="155" fillId="0" borderId="9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55" fillId="0" borderId="32" xfId="0" applyFont="1" applyBorder="1" applyAlignment="1">
      <alignment horizontal="center"/>
    </xf>
    <xf numFmtId="0" fontId="155" fillId="0" borderId="33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66" fillId="0" borderId="0" xfId="0" applyFont="1" applyBorder="1" applyAlignment="1">
      <alignment wrapText="1"/>
    </xf>
    <xf numFmtId="0" fontId="0" fillId="0" borderId="4" xfId="0" applyFont="1" applyBorder="1" applyAlignment="1">
      <alignment horizontal="center" textRotation="90"/>
    </xf>
    <xf numFmtId="0" fontId="225" fillId="0" borderId="50" xfId="0" applyFont="1" applyBorder="1" applyAlignment="1">
      <alignment horizontal="center" textRotation="90"/>
    </xf>
    <xf numFmtId="0" fontId="0" fillId="0" borderId="50" xfId="0" applyFont="1" applyBorder="1" applyAlignment="1">
      <alignment horizontal="center" textRotation="90"/>
    </xf>
    <xf numFmtId="0" fontId="226" fillId="0" borderId="50" xfId="0" applyFont="1" applyBorder="1" applyAlignment="1">
      <alignment horizontal="center" textRotation="90"/>
    </xf>
    <xf numFmtId="0" fontId="126" fillId="0" borderId="4" xfId="0" applyFont="1" applyBorder="1" applyAlignment="1">
      <alignment horizontal="center" textRotation="90"/>
    </xf>
    <xf numFmtId="0" fontId="227" fillId="0" borderId="50" xfId="0" applyFont="1" applyBorder="1" applyAlignment="1">
      <alignment horizontal="center" textRotation="90"/>
    </xf>
    <xf numFmtId="0" fontId="126" fillId="0" borderId="50" xfId="0" applyFont="1" applyBorder="1" applyAlignment="1">
      <alignment horizontal="center" textRotation="90"/>
    </xf>
    <xf numFmtId="0" fontId="0" fillId="0" borderId="34" xfId="0" applyFont="1" applyBorder="1" applyAlignment="1">
      <alignment horizontal="center" textRotation="90"/>
    </xf>
    <xf numFmtId="0" fontId="226" fillId="0" borderId="4" xfId="0" applyFont="1" applyBorder="1" applyAlignment="1">
      <alignment horizontal="center" textRotation="90"/>
    </xf>
    <xf numFmtId="0" fontId="224" fillId="0" borderId="33" xfId="0" applyFont="1" applyBorder="1"/>
    <xf numFmtId="0" fontId="231" fillId="0" borderId="8" xfId="0" applyFont="1" applyBorder="1" applyAlignment="1">
      <alignment horizontal="center"/>
    </xf>
    <xf numFmtId="0" fontId="224" fillId="0" borderId="10" xfId="0" applyFont="1" applyBorder="1" applyAlignment="1">
      <alignment horizontal="center"/>
    </xf>
    <xf numFmtId="0" fontId="224" fillId="0" borderId="0" xfId="0" applyFont="1"/>
    <xf numFmtId="0" fontId="228" fillId="0" borderId="62" xfId="0" applyFont="1" applyBorder="1"/>
    <xf numFmtId="0" fontId="228" fillId="0" borderId="63" xfId="0" applyFont="1" applyBorder="1"/>
    <xf numFmtId="0" fontId="233" fillId="0" borderId="38" xfId="0" applyFont="1" applyBorder="1" applyAlignment="1">
      <alignment horizontal="center"/>
    </xf>
    <xf numFmtId="0" fontId="233" fillId="0" borderId="10" xfId="0" applyFont="1" applyBorder="1" applyAlignment="1">
      <alignment horizontal="center"/>
    </xf>
    <xf numFmtId="0" fontId="22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textRotation="90"/>
    </xf>
    <xf numFmtId="0" fontId="229" fillId="0" borderId="0" xfId="0" applyFont="1" applyBorder="1" applyAlignment="1">
      <alignment horizontal="center"/>
    </xf>
    <xf numFmtId="0" fontId="234" fillId="0" borderId="0" xfId="0" applyFont="1"/>
    <xf numFmtId="0" fontId="235" fillId="0" borderId="3" xfId="0" applyFont="1" applyBorder="1" applyAlignment="1">
      <alignment horizontal="center"/>
    </xf>
    <xf numFmtId="0" fontId="235" fillId="0" borderId="3" xfId="0" applyFont="1" applyBorder="1"/>
    <xf numFmtId="0" fontId="234" fillId="0" borderId="3" xfId="0" applyFont="1" applyBorder="1" applyAlignment="1">
      <alignment horizontal="center"/>
    </xf>
    <xf numFmtId="0" fontId="237" fillId="0" borderId="3" xfId="0" applyFont="1" applyBorder="1"/>
    <xf numFmtId="0" fontId="235" fillId="24" borderId="3" xfId="0" applyFont="1" applyFill="1" applyBorder="1"/>
    <xf numFmtId="0" fontId="237" fillId="24" borderId="3" xfId="0" applyFont="1" applyFill="1" applyBorder="1"/>
    <xf numFmtId="0" fontId="235" fillId="24" borderId="3" xfId="0" applyFont="1" applyFill="1" applyBorder="1" applyAlignment="1">
      <alignment horizontal="center"/>
    </xf>
    <xf numFmtId="0" fontId="234" fillId="24" borderId="3" xfId="0" applyFont="1" applyFill="1" applyBorder="1" applyAlignment="1">
      <alignment horizontal="center"/>
    </xf>
    <xf numFmtId="0" fontId="185" fillId="25" borderId="54" xfId="3" applyFont="1" applyFill="1" applyBorder="1" applyAlignment="1">
      <alignment horizontal="center"/>
    </xf>
    <xf numFmtId="0" fontId="185" fillId="25" borderId="2" xfId="0" applyFont="1" applyFill="1" applyBorder="1"/>
    <xf numFmtId="0" fontId="185" fillId="25" borderId="3" xfId="0" applyFont="1" applyFill="1" applyBorder="1"/>
    <xf numFmtId="49" fontId="185" fillId="25" borderId="3" xfId="0" applyNumberFormat="1" applyFont="1" applyFill="1" applyBorder="1" applyAlignment="1">
      <alignment horizontal="center"/>
    </xf>
    <xf numFmtId="0" fontId="185" fillId="25" borderId="18" xfId="0" applyFont="1" applyFill="1" applyBorder="1" applyAlignment="1"/>
    <xf numFmtId="0" fontId="210" fillId="25" borderId="29" xfId="3" applyFont="1" applyFill="1" applyBorder="1" applyAlignment="1">
      <alignment horizontal="center"/>
    </xf>
    <xf numFmtId="0" fontId="185" fillId="25" borderId="17" xfId="0" applyFont="1" applyFill="1" applyBorder="1"/>
    <xf numFmtId="0" fontId="215" fillId="25" borderId="29" xfId="3" applyFont="1" applyFill="1" applyBorder="1" applyAlignment="1">
      <alignment horizontal="center"/>
    </xf>
    <xf numFmtId="0" fontId="216" fillId="25" borderId="17" xfId="0" applyFont="1" applyFill="1" applyBorder="1"/>
    <xf numFmtId="0" fontId="216" fillId="25" borderId="3" xfId="0" applyFont="1" applyFill="1" applyBorder="1"/>
    <xf numFmtId="49" fontId="216" fillId="25" borderId="3" xfId="0" applyNumberFormat="1" applyFont="1" applyFill="1" applyBorder="1" applyAlignment="1">
      <alignment horizontal="center"/>
    </xf>
    <xf numFmtId="0" fontId="216" fillId="25" borderId="18" xfId="0" applyFont="1" applyFill="1" applyBorder="1" applyAlignment="1"/>
    <xf numFmtId="0" fontId="177" fillId="25" borderId="54" xfId="3" applyFont="1" applyFill="1" applyBorder="1" applyAlignment="1">
      <alignment horizontal="center"/>
    </xf>
    <xf numFmtId="0" fontId="185" fillId="25" borderId="9" xfId="0" applyFont="1" applyFill="1" applyBorder="1"/>
    <xf numFmtId="0" fontId="185" fillId="25" borderId="10" xfId="0" applyFont="1" applyFill="1" applyBorder="1"/>
    <xf numFmtId="0" fontId="185" fillId="25" borderId="10" xfId="0" applyFont="1" applyFill="1" applyBorder="1" applyAlignment="1">
      <alignment horizontal="center"/>
    </xf>
    <xf numFmtId="0" fontId="185" fillId="25" borderId="3" xfId="0" applyFont="1" applyFill="1" applyBorder="1" applyAlignment="1">
      <alignment horizontal="center"/>
    </xf>
    <xf numFmtId="0" fontId="185" fillId="25" borderId="18" xfId="0" applyFont="1" applyFill="1" applyBorder="1"/>
    <xf numFmtId="0" fontId="216" fillId="25" borderId="3" xfId="0" applyFont="1" applyFill="1" applyBorder="1" applyAlignment="1">
      <alignment horizontal="center"/>
    </xf>
    <xf numFmtId="0" fontId="216" fillId="25" borderId="18" xfId="0" applyFont="1" applyFill="1" applyBorder="1"/>
    <xf numFmtId="49" fontId="185" fillId="25" borderId="3" xfId="0" applyNumberFormat="1" applyFont="1" applyFill="1" applyBorder="1" applyAlignment="1">
      <alignment horizontal="right"/>
    </xf>
    <xf numFmtId="49" fontId="215" fillId="25" borderId="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38" fillId="5" borderId="0" xfId="3" applyNumberFormat="1" applyFont="1" applyFill="1" applyBorder="1" applyAlignment="1">
      <alignment horizontal="center"/>
    </xf>
    <xf numFmtId="165" fontId="38" fillId="8" borderId="0" xfId="3" applyNumberFormat="1" applyFont="1" applyFill="1" applyBorder="1" applyAlignment="1">
      <alignment horizontal="center"/>
    </xf>
    <xf numFmtId="0" fontId="175" fillId="0" borderId="0" xfId="3" applyFont="1" applyFill="1" applyBorder="1" applyAlignment="1">
      <alignment horizontal="center"/>
    </xf>
    <xf numFmtId="0" fontId="170" fillId="3" borderId="20" xfId="3" applyFont="1" applyFill="1" applyBorder="1" applyAlignment="1">
      <alignment horizontal="center"/>
    </xf>
    <xf numFmtId="0" fontId="170" fillId="3" borderId="21" xfId="3" applyFont="1" applyFill="1" applyBorder="1" applyAlignment="1">
      <alignment horizontal="center"/>
    </xf>
    <xf numFmtId="0" fontId="176" fillId="0" borderId="0" xfId="0" applyFont="1" applyAlignment="1">
      <alignment horizontal="center"/>
    </xf>
    <xf numFmtId="0" fontId="220" fillId="0" borderId="0" xfId="0" applyFont="1" applyAlignment="1">
      <alignment horizontal="center"/>
    </xf>
    <xf numFmtId="0" fontId="217" fillId="0" borderId="51" xfId="0" applyFont="1" applyBorder="1" applyAlignment="1">
      <alignment horizontal="left"/>
    </xf>
    <xf numFmtId="0" fontId="218" fillId="0" borderId="51" xfId="3" applyFont="1" applyFill="1" applyBorder="1" applyAlignment="1">
      <alignment horizontal="left"/>
    </xf>
    <xf numFmtId="0" fontId="2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9" fillId="0" borderId="39" xfId="0" applyFont="1" applyBorder="1" applyAlignment="1">
      <alignment horizontal="center"/>
    </xf>
    <xf numFmtId="0" fontId="229" fillId="0" borderId="5" xfId="0" applyFont="1" applyBorder="1" applyAlignment="1">
      <alignment horizontal="center"/>
    </xf>
    <xf numFmtId="0" fontId="229" fillId="0" borderId="6" xfId="0" applyFont="1" applyBorder="1" applyAlignment="1">
      <alignment horizontal="center"/>
    </xf>
    <xf numFmtId="0" fontId="153" fillId="7" borderId="25" xfId="0" applyFont="1" applyFill="1" applyBorder="1" applyAlignment="1">
      <alignment horizontal="center"/>
    </xf>
    <xf numFmtId="0" fontId="153" fillId="7" borderId="2" xfId="0" applyFont="1" applyFill="1" applyBorder="1" applyAlignment="1">
      <alignment horizontal="center"/>
    </xf>
    <xf numFmtId="0" fontId="166" fillId="0" borderId="37" xfId="0" applyFont="1" applyBorder="1" applyAlignment="1">
      <alignment horizontal="center" wrapText="1"/>
    </xf>
    <xf numFmtId="0" fontId="166" fillId="0" borderId="4" xfId="0" applyFont="1" applyBorder="1" applyAlignment="1">
      <alignment horizontal="center" wrapText="1"/>
    </xf>
    <xf numFmtId="0" fontId="166" fillId="0" borderId="50" xfId="0" applyFont="1" applyBorder="1" applyAlignment="1">
      <alignment horizontal="center" wrapText="1"/>
    </xf>
    <xf numFmtId="0" fontId="166" fillId="0" borderId="32" xfId="0" applyFont="1" applyBorder="1" applyAlignment="1">
      <alignment horizontal="center" wrapText="1"/>
    </xf>
    <xf numFmtId="0" fontId="166" fillId="0" borderId="0" xfId="0" applyFont="1" applyBorder="1" applyAlignment="1">
      <alignment horizontal="center" wrapText="1"/>
    </xf>
    <xf numFmtId="0" fontId="166" fillId="0" borderId="7" xfId="0" applyFont="1" applyBorder="1" applyAlignment="1">
      <alignment horizontal="center" wrapText="1"/>
    </xf>
    <xf numFmtId="0" fontId="223" fillId="0" borderId="9" xfId="0" applyFont="1" applyBorder="1" applyAlignment="1">
      <alignment horizontal="center"/>
    </xf>
    <xf numFmtId="0" fontId="232" fillId="0" borderId="9" xfId="0" applyFont="1" applyBorder="1" applyAlignment="1">
      <alignment horizontal="center"/>
    </xf>
    <xf numFmtId="0" fontId="54" fillId="0" borderId="37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23" fillId="0" borderId="1" xfId="0" applyFont="1" applyBorder="1" applyAlignment="1">
      <alignment horizontal="center"/>
    </xf>
    <xf numFmtId="0" fontId="223" fillId="0" borderId="2" xfId="0" applyFont="1" applyBorder="1" applyAlignment="1">
      <alignment horizontal="center"/>
    </xf>
    <xf numFmtId="0" fontId="232" fillId="0" borderId="25" xfId="0" applyFont="1" applyBorder="1" applyAlignment="1">
      <alignment horizontal="center"/>
    </xf>
    <xf numFmtId="0" fontId="232" fillId="0" borderId="2" xfId="0" applyFont="1" applyBorder="1" applyAlignment="1">
      <alignment horizontal="center"/>
    </xf>
    <xf numFmtId="0" fontId="223" fillId="0" borderId="25" xfId="0" applyFont="1" applyBorder="1" applyAlignment="1">
      <alignment horizontal="center"/>
    </xf>
    <xf numFmtId="0" fontId="229" fillId="0" borderId="64" xfId="0" applyFont="1" applyBorder="1" applyAlignment="1">
      <alignment horizontal="center"/>
    </xf>
    <xf numFmtId="0" fontId="230" fillId="0" borderId="39" xfId="0" applyFont="1" applyBorder="1" applyAlignment="1">
      <alignment horizontal="center"/>
    </xf>
    <xf numFmtId="0" fontId="230" fillId="0" borderId="5" xfId="0" applyFont="1" applyBorder="1" applyAlignment="1">
      <alignment horizontal="center"/>
    </xf>
    <xf numFmtId="0" fontId="230" fillId="0" borderId="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4" fillId="0" borderId="2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36" fillId="0" borderId="37" xfId="0" applyFont="1" applyBorder="1" applyAlignment="1">
      <alignment horizontal="center" wrapText="1"/>
    </xf>
    <xf numFmtId="0" fontId="236" fillId="0" borderId="4" xfId="0" applyFont="1" applyBorder="1" applyAlignment="1">
      <alignment horizontal="center" wrapText="1"/>
    </xf>
    <xf numFmtId="0" fontId="236" fillId="0" borderId="50" xfId="0" applyFont="1" applyBorder="1" applyAlignment="1">
      <alignment horizontal="center" wrapText="1"/>
    </xf>
    <xf numFmtId="0" fontId="236" fillId="0" borderId="33" xfId="0" applyFont="1" applyBorder="1" applyAlignment="1">
      <alignment horizontal="center" wrapText="1"/>
    </xf>
    <xf numFmtId="0" fontId="236" fillId="0" borderId="8" xfId="0" applyFont="1" applyBorder="1" applyAlignment="1">
      <alignment horizontal="center" wrapText="1"/>
    </xf>
    <xf numFmtId="0" fontId="236" fillId="0" borderId="9" xfId="0" applyFont="1" applyBorder="1" applyAlignment="1">
      <alignment horizontal="center" wrapText="1"/>
    </xf>
  </cellXfs>
  <cellStyles count="8">
    <cellStyle name="Hypertextový odkaz" xfId="2" builtinId="8"/>
    <cellStyle name="Normální" xfId="0" builtinId="0"/>
    <cellStyle name="Normální 2" xfId="5" xr:uid="{00000000-0005-0000-0000-000002000000}"/>
    <cellStyle name="Normální 3" xfId="4" xr:uid="{00000000-0005-0000-0000-000003000000}"/>
    <cellStyle name="Procenta" xfId="1" builtinId="5"/>
    <cellStyle name="Procenta 2" xfId="6" xr:uid="{00000000-0005-0000-0000-000005000000}"/>
    <cellStyle name="Vysvětlující text" xfId="3" builtinId="53" customBuiltin="1"/>
    <cellStyle name="Vysvětlující text 2" xfId="7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996633"/>
      <rgbColor rgb="FF800080"/>
      <rgbColor rgb="FF2B6366"/>
      <rgbColor rgb="FFC0C0C0"/>
      <rgbColor rgb="FF808080"/>
      <rgbColor rgb="FFBCBCBC"/>
      <rgbColor rgb="FF8B2463"/>
      <rgbColor rgb="FFFFFFC0"/>
      <rgbColor rgb="FFDBEEF4"/>
      <rgbColor rgb="FFE6E0EC"/>
      <rgbColor rgb="FFFF8080"/>
      <rgbColor rgb="FF017FC8"/>
      <rgbColor rgb="FFC0C0FF"/>
      <rgbColor rgb="FFFDEBDA"/>
      <rgbColor rgb="FFD9D9D9"/>
      <rgbColor rgb="FFD7E4BD"/>
      <rgbColor rgb="FF69FFFF"/>
      <rgbColor rgb="FFF2DCDB"/>
      <rgbColor rgb="FFC00000"/>
      <rgbColor rgb="FF4F6228"/>
      <rgbColor rgb="FFEBF1DE"/>
      <rgbColor rgb="FFA0E0E0"/>
      <rgbColor rgb="FFDCE6F2"/>
      <rgbColor rgb="FFCCFFCC"/>
      <rgbColor rgb="FFFFFF99"/>
      <rgbColor rgb="FFA6CAF0"/>
      <rgbColor rgb="FFCF9BC9"/>
      <rgbColor rgb="FFCC99FF"/>
      <rgbColor rgb="FFFCD5B5"/>
      <rgbColor rgb="FF3333CC"/>
      <rgbColor rgb="FF33CCCC"/>
      <rgbColor rgb="FF98A435"/>
      <rgbColor rgb="FFE6B9B8"/>
      <rgbColor rgb="FF9D6565"/>
      <rgbColor rgb="FFCC6600"/>
      <rgbColor rgb="FF726DD5"/>
      <rgbColor rgb="FF969696"/>
      <rgbColor rgb="FF0033CC"/>
      <rgbColor rgb="FF00AC44"/>
      <rgbColor rgb="FFE3E3E3"/>
      <rgbColor rgb="FF663300"/>
      <rgbColor rgb="FF632523"/>
      <rgbColor rgb="FF7030A0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0000"/>
      <color rgb="FFFFFF66"/>
      <color rgb="FF00FA71"/>
      <color rgb="FF000099"/>
      <color rgb="FF54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3600"/>
            </a:pPr>
            <a:r>
              <a:rPr lang="en-US" sz="3600"/>
              <a:t>Odehran</a:t>
            </a:r>
            <a:r>
              <a:rPr lang="cs-CZ" sz="3600"/>
              <a:t>á</a:t>
            </a:r>
            <a:r>
              <a:rPr lang="en-US" sz="3600"/>
              <a:t> utkání</a:t>
            </a:r>
            <a:r>
              <a:rPr lang="cs-CZ" sz="3600"/>
              <a:t> - </a:t>
            </a:r>
            <a:r>
              <a:rPr lang="cs-CZ" sz="3600" b="1" i="0" u="none" strike="noStrike" baseline="0">
                <a:effectLst/>
              </a:rPr>
              <a:t>I.B třída,sk.D,JČK, ročník 2018/2019   </a:t>
            </a:r>
            <a:endParaRPr lang="en-US" sz="3600"/>
          </a:p>
        </c:rich>
      </c:tx>
      <c:layout>
        <c:manualLayout>
          <c:xMode val="edge"/>
          <c:yMode val="edge"/>
          <c:x val="0.17839154026268247"/>
          <c:y val="3.1029666593274719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0237710437710437"/>
          <c:y val="0.11260296802072164"/>
          <c:w val="0.88654631311816035"/>
          <c:h val="0.85658190917207"/>
        </c:manualLayout>
      </c:layout>
      <c:bar3DChart>
        <c:barDir val="bar"/>
        <c:grouping val="clustered"/>
        <c:varyColors val="0"/>
        <c:ser>
          <c:idx val="0"/>
          <c:order val="0"/>
          <c:tx>
            <c:v>Odehraná utkání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graf'!$B$5:$B$37</c:f>
              <c:strCache>
                <c:ptCount val="33"/>
                <c:pt idx="0">
                  <c:v>Koupil Petr</c:v>
                </c:pt>
                <c:pt idx="1">
                  <c:v>Bastl Vojta</c:v>
                </c:pt>
                <c:pt idx="2">
                  <c:v>Kelbler Petr</c:v>
                </c:pt>
                <c:pt idx="3">
                  <c:v>Habr Vojta</c:v>
                </c:pt>
                <c:pt idx="4">
                  <c:v>Šťastný Martin</c:v>
                </c:pt>
                <c:pt idx="5">
                  <c:v>Zejda Tomáš</c:v>
                </c:pt>
                <c:pt idx="6">
                  <c:v>Švarc Petr</c:v>
                </c:pt>
                <c:pt idx="7">
                  <c:v>Černý Jiří</c:v>
                </c:pt>
                <c:pt idx="8">
                  <c:v>Dolák Jan</c:v>
                </c:pt>
                <c:pt idx="9">
                  <c:v>Bastl Pavel</c:v>
                </c:pt>
                <c:pt idx="10">
                  <c:v>Kelbler David</c:v>
                </c:pt>
                <c:pt idx="11">
                  <c:v>Chvátal Tomáš</c:v>
                </c:pt>
                <c:pt idx="12">
                  <c:v>Tříletý Radim</c:v>
                </c:pt>
                <c:pt idx="13">
                  <c:v>Pokorný Václav</c:v>
                </c:pt>
                <c:pt idx="14">
                  <c:v>Nikrmajer Zdeněk</c:v>
                </c:pt>
                <c:pt idx="15">
                  <c:v>Krejčí Miroslav</c:v>
                </c:pt>
                <c:pt idx="16">
                  <c:v>Novák Bohumír</c:v>
                </c:pt>
                <c:pt idx="17">
                  <c:v>Habr Stanislav</c:v>
                </c:pt>
                <c:pt idx="18">
                  <c:v>Novák Vojta</c:v>
                </c:pt>
                <c:pt idx="19">
                  <c:v>Urbánek Pavel</c:v>
                </c:pt>
                <c:pt idx="20">
                  <c:v>Havlík Martin</c:v>
                </c:pt>
                <c:pt idx="21">
                  <c:v>Kelbler Martin</c:v>
                </c:pt>
                <c:pt idx="22">
                  <c:v>Chvátal Patrik</c:v>
                </c:pt>
                <c:pt idx="23">
                  <c:v>Chvátal Jan</c:v>
                </c:pt>
                <c:pt idx="24">
                  <c:v>Dostál Jakub</c:v>
                </c:pt>
                <c:pt idx="25">
                  <c:v>Minh Cong Nquyen</c:v>
                </c:pt>
                <c:pt idx="26">
                  <c:v>Plachý Karel</c:v>
                </c:pt>
                <c:pt idx="27">
                  <c:v>Šmahel Michal</c:v>
                </c:pt>
                <c:pt idx="28">
                  <c:v>Havlík Roman</c:v>
                </c:pt>
                <c:pt idx="29">
                  <c:v>Kapinus Radek</c:v>
                </c:pt>
                <c:pt idx="30">
                  <c:v>Zejda Vojtěch</c:v>
                </c:pt>
                <c:pt idx="31">
                  <c:v>Pospíchal Tomáš</c:v>
                </c:pt>
                <c:pt idx="32">
                  <c:v>Přívětivý Tomáš</c:v>
                </c:pt>
              </c:strCache>
            </c:strRef>
          </c:cat>
          <c:val>
            <c:numRef>
              <c:f>'Data graf'!$E$5:$E$37</c:f>
              <c:numCache>
                <c:formatCode>General</c:formatCode>
                <c:ptCount val="3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1-4BCB-8406-291C6342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7223296"/>
        <c:axId val="127224832"/>
        <c:axId val="0"/>
      </c:bar3DChart>
      <c:catAx>
        <c:axId val="127223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400" b="1" i="1"/>
            </a:pPr>
            <a:endParaRPr lang="cs-CZ"/>
          </a:p>
        </c:txPr>
        <c:crossAx val="127224832"/>
        <c:crosses val="autoZero"/>
        <c:auto val="1"/>
        <c:lblAlgn val="ctr"/>
        <c:lblOffset val="10"/>
        <c:tickLblSkip val="1"/>
        <c:noMultiLvlLbl val="1"/>
      </c:catAx>
      <c:valAx>
        <c:axId val="127224832"/>
        <c:scaling>
          <c:orientation val="minMax"/>
          <c:max val="26"/>
          <c:min val="0"/>
        </c:scaling>
        <c:delete val="0"/>
        <c:axPos val="t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 i="1"/>
            </a:pPr>
            <a:endParaRPr lang="cs-CZ"/>
          </a:p>
        </c:txPr>
        <c:crossAx val="127223296"/>
        <c:crossesAt val="1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340828074068937"/>
          <c:y val="0.96879178267184163"/>
          <c:w val="0.16658382168271241"/>
          <c:h val="2.9572827916075819E-2"/>
        </c:manualLayout>
      </c:layout>
      <c:overlay val="0"/>
      <c:txPr>
        <a:bodyPr/>
        <a:lstStyle/>
        <a:p>
          <a:pPr>
            <a:defRPr sz="1600" b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800"/>
            </a:pPr>
            <a:r>
              <a:rPr lang="cs-CZ" sz="2800"/>
              <a:t>Branky a nahrávky  -  I.B třída,sk.D,JČK, ročník 2018/2019 </a:t>
            </a:r>
          </a:p>
        </c:rich>
      </c:tx>
      <c:layout>
        <c:manualLayout>
          <c:xMode val="edge"/>
          <c:yMode val="edge"/>
          <c:x val="0.15288365392357703"/>
          <c:y val="1.252663121965368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</a:gradFill>
      </c:spPr>
    </c:sideWall>
    <c:back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  <a:lin ang="18900000" scaled="1"/>
        </a:gradFill>
      </c:spPr>
    </c:backWall>
    <c:plotArea>
      <c:layout>
        <c:manualLayout>
          <c:layoutTarget val="inner"/>
          <c:xMode val="edge"/>
          <c:yMode val="edge"/>
          <c:x val="2.7309307115122035E-2"/>
          <c:y val="5.9054921081712654E-2"/>
          <c:w val="0.97269069288487797"/>
          <c:h val="0.79242087744634437"/>
        </c:manualLayout>
      </c:layout>
      <c:bar3DChart>
        <c:barDir val="col"/>
        <c:grouping val="clustered"/>
        <c:varyColors val="0"/>
        <c:ser>
          <c:idx val="0"/>
          <c:order val="0"/>
          <c:tx>
            <c:v>Branky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graf'!$Z$5:$Z$23</c:f>
              <c:strCache>
                <c:ptCount val="19"/>
                <c:pt idx="0">
                  <c:v>Habr Vojta</c:v>
                </c:pt>
                <c:pt idx="1">
                  <c:v>Kelbler Petr</c:v>
                </c:pt>
                <c:pt idx="2">
                  <c:v>Šťastný Martin</c:v>
                </c:pt>
                <c:pt idx="3">
                  <c:v>Bastl Vojta</c:v>
                </c:pt>
                <c:pt idx="4">
                  <c:v>Švarc Petr</c:v>
                </c:pt>
                <c:pt idx="5">
                  <c:v>Chvátal Tomáš</c:v>
                </c:pt>
                <c:pt idx="6">
                  <c:v>Tříletý Radim</c:v>
                </c:pt>
                <c:pt idx="7">
                  <c:v>Bastl Pavel</c:v>
                </c:pt>
                <c:pt idx="8">
                  <c:v>Dolák Jan</c:v>
                </c:pt>
                <c:pt idx="9">
                  <c:v>Kelbler David</c:v>
                </c:pt>
                <c:pt idx="10">
                  <c:v>Pokorný Václav</c:v>
                </c:pt>
                <c:pt idx="11">
                  <c:v>Kelbler Martin</c:v>
                </c:pt>
                <c:pt idx="12">
                  <c:v>Novák Bohumír</c:v>
                </c:pt>
                <c:pt idx="13">
                  <c:v>Zejda Tomáš</c:v>
                </c:pt>
                <c:pt idx="14">
                  <c:v>Havlík Martin</c:v>
                </c:pt>
                <c:pt idx="15">
                  <c:v>Chvátal Patrik</c:v>
                </c:pt>
                <c:pt idx="16">
                  <c:v>Nikrmajer Zdeněk</c:v>
                </c:pt>
                <c:pt idx="17">
                  <c:v>Novák Vojta</c:v>
                </c:pt>
                <c:pt idx="18">
                  <c:v>Urbánek Pavel</c:v>
                </c:pt>
              </c:strCache>
            </c:strRef>
          </c:cat>
          <c:val>
            <c:numRef>
              <c:f>'Data graf'!$AA$5:$AA$23</c:f>
              <c:numCache>
                <c:formatCode>General</c:formatCode>
                <c:ptCount val="19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A-4035-A8D3-408893B07BD5}"/>
            </c:ext>
          </c:extLst>
        </c:ser>
        <c:ser>
          <c:idx val="1"/>
          <c:order val="1"/>
          <c:tx>
            <c:v>Nahrávky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graf'!$Z$5:$Z$23</c:f>
              <c:strCache>
                <c:ptCount val="19"/>
                <c:pt idx="0">
                  <c:v>Habr Vojta</c:v>
                </c:pt>
                <c:pt idx="1">
                  <c:v>Kelbler Petr</c:v>
                </c:pt>
                <c:pt idx="2">
                  <c:v>Šťastný Martin</c:v>
                </c:pt>
                <c:pt idx="3">
                  <c:v>Bastl Vojta</c:v>
                </c:pt>
                <c:pt idx="4">
                  <c:v>Švarc Petr</c:v>
                </c:pt>
                <c:pt idx="5">
                  <c:v>Chvátal Tomáš</c:v>
                </c:pt>
                <c:pt idx="6">
                  <c:v>Tříletý Radim</c:v>
                </c:pt>
                <c:pt idx="7">
                  <c:v>Bastl Pavel</c:v>
                </c:pt>
                <c:pt idx="8">
                  <c:v>Dolák Jan</c:v>
                </c:pt>
                <c:pt idx="9">
                  <c:v>Kelbler David</c:v>
                </c:pt>
                <c:pt idx="10">
                  <c:v>Pokorný Václav</c:v>
                </c:pt>
                <c:pt idx="11">
                  <c:v>Kelbler Martin</c:v>
                </c:pt>
                <c:pt idx="12">
                  <c:v>Novák Bohumír</c:v>
                </c:pt>
                <c:pt idx="13">
                  <c:v>Zejda Tomáš</c:v>
                </c:pt>
                <c:pt idx="14">
                  <c:v>Havlík Martin</c:v>
                </c:pt>
                <c:pt idx="15">
                  <c:v>Chvátal Patrik</c:v>
                </c:pt>
                <c:pt idx="16">
                  <c:v>Nikrmajer Zdeněk</c:v>
                </c:pt>
                <c:pt idx="17">
                  <c:v>Novák Vojta</c:v>
                </c:pt>
                <c:pt idx="18">
                  <c:v>Urbánek Pavel</c:v>
                </c:pt>
              </c:strCache>
            </c:strRef>
          </c:cat>
          <c:val>
            <c:numRef>
              <c:f>'Data graf'!$AB$5:$AB$23</c:f>
              <c:numCache>
                <c:formatCode>General</c:formatCode>
                <c:ptCount val="19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A-4035-A8D3-408893B0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27076224"/>
        <c:axId val="127077760"/>
        <c:axId val="0"/>
      </c:bar3DChart>
      <c:catAx>
        <c:axId val="1270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 b="1" i="1" u="none"/>
            </a:pPr>
            <a:endParaRPr lang="cs-CZ"/>
          </a:p>
        </c:txPr>
        <c:crossAx val="127077760"/>
        <c:crosses val="autoZero"/>
        <c:auto val="1"/>
        <c:lblAlgn val="ctr"/>
        <c:lblOffset val="100"/>
        <c:noMultiLvlLbl val="1"/>
      </c:catAx>
      <c:valAx>
        <c:axId val="1270777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2707622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36903661886690275"/>
          <c:y val="7.4093389533803011E-2"/>
          <c:w val="0.25561663464257045"/>
          <c:h val="3.2932955754595872E-2"/>
        </c:manualLayout>
      </c:layout>
      <c:overlay val="1"/>
      <c:txPr>
        <a:bodyPr/>
        <a:lstStyle/>
        <a:p>
          <a:pPr>
            <a:defRPr sz="14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2800" b="1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r>
              <a:rPr lang="cs-CZ" sz="2800" b="1" strike="noStrike" spc="-1">
                <a:solidFill>
                  <a:srgbClr val="000000"/>
                </a:solidFill>
                <a:latin typeface="Arial CE"/>
                <a:ea typeface="Arial CE"/>
              </a:rPr>
              <a:t>Odehraný čas(minuty) - I.B třída,sk.D,JČK, ročník 2018/2019   </a:t>
            </a:r>
          </a:p>
        </c:rich>
      </c:tx>
      <c:layout>
        <c:manualLayout>
          <c:xMode val="edge"/>
          <c:yMode val="edge"/>
          <c:x val="0.24363088553159548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  <c:spPr>
        <a:gradFill>
          <a:gsLst>
            <a:gs pos="2000">
              <a:srgbClr val="6DACFF"/>
            </a:gs>
            <a:gs pos="0">
              <a:srgbClr val="5E9EFF"/>
            </a:gs>
            <a:gs pos="10000">
              <a:srgbClr val="85C2FF"/>
            </a:gs>
            <a:gs pos="66000">
              <a:srgbClr val="C4D6EB"/>
            </a:gs>
            <a:gs pos="100000">
              <a:srgbClr val="FFEBFA"/>
            </a:gs>
          </a:gsLst>
          <a:lin ang="2700000" scaled="0"/>
        </a:gradFill>
      </c:spPr>
    </c:sideWall>
    <c:backWall>
      <c:thickness val="0"/>
      <c:spPr>
        <a:gradFill>
          <a:gsLst>
            <a:gs pos="2000">
              <a:srgbClr val="6DACFF"/>
            </a:gs>
            <a:gs pos="0">
              <a:srgbClr val="5E9EFF"/>
            </a:gs>
            <a:gs pos="10000">
              <a:srgbClr val="85C2FF"/>
            </a:gs>
            <a:gs pos="66000">
              <a:srgbClr val="C4D6EB"/>
            </a:gs>
            <a:gs pos="100000">
              <a:srgbClr val="FFEBFA"/>
            </a:gs>
          </a:gsLst>
          <a:lin ang="2700000" scaled="0"/>
        </a:gradFill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9.1314949202617138E-2"/>
          <c:y val="3.8312993483698952E-2"/>
          <c:w val="0.88888204136366578"/>
          <c:h val="0.9265209849600065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'Data graf'!$AL$2</c:f>
              <c:strCache>
                <c:ptCount val="1"/>
                <c:pt idx="0">
                  <c:v>Odehraný čas-minuty</c:v>
                </c:pt>
              </c:strCache>
            </c:strRef>
          </c:tx>
          <c:spPr>
            <a:solidFill>
              <a:srgbClr val="92D05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dLbl>
              <c:idx val="28"/>
              <c:layout>
                <c:manualLayout>
                  <c:x val="1.6219440084494344E-2"/>
                  <c:y val="-1.52637479496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C-4D55-8914-B91FCB4D1B16}"/>
                </c:ext>
              </c:extLst>
            </c:dLbl>
            <c:dLbl>
              <c:idx val="29"/>
              <c:layout>
                <c:manualLayout>
                  <c:x val="1.62194400844943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C-4D55-8914-B91FCB4D1B16}"/>
                </c:ext>
              </c:extLst>
            </c:dLbl>
            <c:dLbl>
              <c:idx val="30"/>
              <c:layout>
                <c:manualLayout>
                  <c:x val="1.92605851003370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C-4D55-8914-B91FCB4D1B16}"/>
                </c:ext>
              </c:extLst>
            </c:dLbl>
            <c:dLbl>
              <c:idx val="31"/>
              <c:layout>
                <c:manualLayout>
                  <c:x val="1.3178295068651653E-2"/>
                  <c:y val="3.052749589921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C-4D55-8914-B91FCB4D1B16}"/>
                </c:ext>
              </c:extLst>
            </c:dLbl>
            <c:dLbl>
              <c:idx val="32"/>
              <c:layout>
                <c:manualLayout>
                  <c:x val="1.9260585100337034E-2"/>
                  <c:y val="3.052749589921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C-4D55-8914-B91FCB4D1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t" anchorCtr="0"/>
              <a:lstStyle/>
              <a:p>
                <a:pPr>
                  <a:defRPr sz="16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graf'!$AP$5:$AP$37</c:f>
              <c:strCache>
                <c:ptCount val="33"/>
                <c:pt idx="0">
                  <c:v>Koupil Petr</c:v>
                </c:pt>
                <c:pt idx="1">
                  <c:v>Bastl Vojta</c:v>
                </c:pt>
                <c:pt idx="2">
                  <c:v>Habr Vojta</c:v>
                </c:pt>
                <c:pt idx="3">
                  <c:v>Kelbler Petr</c:v>
                </c:pt>
                <c:pt idx="4">
                  <c:v>Švarc Petr</c:v>
                </c:pt>
                <c:pt idx="5">
                  <c:v>Černý Jiří</c:v>
                </c:pt>
                <c:pt idx="6">
                  <c:v>Šťastný Martin</c:v>
                </c:pt>
                <c:pt idx="7">
                  <c:v>Zejda Tomáš</c:v>
                </c:pt>
                <c:pt idx="8">
                  <c:v>Chvátal Tomáš</c:v>
                </c:pt>
                <c:pt idx="9">
                  <c:v>Tříletý Radim</c:v>
                </c:pt>
                <c:pt idx="10">
                  <c:v>Bastl Pavel</c:v>
                </c:pt>
                <c:pt idx="11">
                  <c:v>Dolák Jan</c:v>
                </c:pt>
                <c:pt idx="12">
                  <c:v>Novák Bohumír</c:v>
                </c:pt>
                <c:pt idx="13">
                  <c:v>Pokorný Václav</c:v>
                </c:pt>
                <c:pt idx="14">
                  <c:v>Krejčí Miroslav</c:v>
                </c:pt>
                <c:pt idx="15">
                  <c:v>Habr Stanislav</c:v>
                </c:pt>
                <c:pt idx="16">
                  <c:v>Urbánek Pavel</c:v>
                </c:pt>
                <c:pt idx="17">
                  <c:v>Kelbler Martin</c:v>
                </c:pt>
                <c:pt idx="18">
                  <c:v>Novák Vojta</c:v>
                </c:pt>
                <c:pt idx="19">
                  <c:v>Kelbler David</c:v>
                </c:pt>
                <c:pt idx="20">
                  <c:v>Nikrmajer Zdeněk</c:v>
                </c:pt>
                <c:pt idx="21">
                  <c:v>Havlík Martin</c:v>
                </c:pt>
                <c:pt idx="22">
                  <c:v>Chvátal Patrik</c:v>
                </c:pt>
                <c:pt idx="23">
                  <c:v>Kapinus Radek</c:v>
                </c:pt>
                <c:pt idx="24">
                  <c:v>Zejda Vojtěch</c:v>
                </c:pt>
                <c:pt idx="25">
                  <c:v>Chvátal Jan</c:v>
                </c:pt>
                <c:pt idx="26">
                  <c:v>Havlík Roman</c:v>
                </c:pt>
                <c:pt idx="27">
                  <c:v>Přívětivý Tomáš</c:v>
                </c:pt>
                <c:pt idx="28">
                  <c:v>Pospíchal Tomáš</c:v>
                </c:pt>
                <c:pt idx="29">
                  <c:v>Plachý Karel</c:v>
                </c:pt>
                <c:pt idx="30">
                  <c:v>Dostál Jakub</c:v>
                </c:pt>
                <c:pt idx="31">
                  <c:v>Minh Cong Nquyen</c:v>
                </c:pt>
                <c:pt idx="32">
                  <c:v>Šmahel Michal</c:v>
                </c:pt>
              </c:strCache>
            </c:strRef>
          </c:cat>
          <c:val>
            <c:numRef>
              <c:f>'Data graf'!$AQ$5:$AQ$37</c:f>
              <c:numCache>
                <c:formatCode>General</c:formatCode>
                <c:ptCount val="33"/>
                <c:pt idx="0">
                  <c:v>1890</c:v>
                </c:pt>
                <c:pt idx="1">
                  <c:v>1762</c:v>
                </c:pt>
                <c:pt idx="2">
                  <c:v>1695</c:v>
                </c:pt>
                <c:pt idx="3">
                  <c:v>1676</c:v>
                </c:pt>
                <c:pt idx="4">
                  <c:v>1580</c:v>
                </c:pt>
                <c:pt idx="5">
                  <c:v>1530</c:v>
                </c:pt>
                <c:pt idx="6">
                  <c:v>1504</c:v>
                </c:pt>
                <c:pt idx="7">
                  <c:v>1474</c:v>
                </c:pt>
                <c:pt idx="8">
                  <c:v>1223</c:v>
                </c:pt>
                <c:pt idx="9">
                  <c:v>1042</c:v>
                </c:pt>
                <c:pt idx="10">
                  <c:v>937</c:v>
                </c:pt>
                <c:pt idx="11">
                  <c:v>890</c:v>
                </c:pt>
                <c:pt idx="12">
                  <c:v>842</c:v>
                </c:pt>
                <c:pt idx="13">
                  <c:v>794</c:v>
                </c:pt>
                <c:pt idx="14">
                  <c:v>751</c:v>
                </c:pt>
                <c:pt idx="15">
                  <c:v>583</c:v>
                </c:pt>
                <c:pt idx="16">
                  <c:v>583</c:v>
                </c:pt>
                <c:pt idx="17">
                  <c:v>540</c:v>
                </c:pt>
                <c:pt idx="18">
                  <c:v>537</c:v>
                </c:pt>
                <c:pt idx="19">
                  <c:v>517</c:v>
                </c:pt>
                <c:pt idx="20">
                  <c:v>449</c:v>
                </c:pt>
                <c:pt idx="21">
                  <c:v>408</c:v>
                </c:pt>
                <c:pt idx="22">
                  <c:v>121</c:v>
                </c:pt>
                <c:pt idx="23">
                  <c:v>90</c:v>
                </c:pt>
                <c:pt idx="24">
                  <c:v>90</c:v>
                </c:pt>
                <c:pt idx="25">
                  <c:v>55</c:v>
                </c:pt>
                <c:pt idx="26">
                  <c:v>45</c:v>
                </c:pt>
                <c:pt idx="27">
                  <c:v>45</c:v>
                </c:pt>
                <c:pt idx="28">
                  <c:v>20</c:v>
                </c:pt>
                <c:pt idx="29">
                  <c:v>19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FC-4D55-8914-B91FCB4D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gapDepth val="145"/>
        <c:shape val="box"/>
        <c:axId val="127305216"/>
        <c:axId val="127306752"/>
        <c:axId val="0"/>
      </c:bar3DChart>
      <c:catAx>
        <c:axId val="127305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600" b="1" i="1" strike="noStrike" spc="-1">
                <a:solidFill>
                  <a:srgbClr val="000000"/>
                </a:solidFill>
                <a:latin typeface="+mn-lt"/>
                <a:ea typeface="Arial CE"/>
              </a:defRPr>
            </a:pPr>
            <a:endParaRPr lang="cs-CZ"/>
          </a:p>
        </c:txPr>
        <c:crossAx val="127306752"/>
        <c:crosses val="autoZero"/>
        <c:auto val="1"/>
        <c:lblAlgn val="ctr"/>
        <c:lblOffset val="100"/>
        <c:noMultiLvlLbl val="1"/>
      </c:catAx>
      <c:valAx>
        <c:axId val="127306752"/>
        <c:scaling>
          <c:orientation val="minMax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600" b="1" strike="noStrike" spc="-1">
                <a:solidFill>
                  <a:srgbClr val="000000"/>
                </a:solidFill>
                <a:latin typeface="+mn-lt"/>
                <a:ea typeface="Arial CE"/>
              </a:defRPr>
            </a:pPr>
            <a:endParaRPr lang="cs-CZ"/>
          </a:p>
        </c:txPr>
        <c:crossAx val="127305216"/>
        <c:crosses val="max"/>
        <c:crossBetween val="between"/>
        <c:majorUnit val="90"/>
      </c:valAx>
      <c:spPr>
        <a:noFill/>
        <a:ln w="25560">
          <a:noFill/>
        </a:ln>
      </c:spPr>
    </c:plotArea>
    <c:plotVisOnly val="1"/>
    <c:dispBlanksAs val="gap"/>
    <c:showDLblsOverMax val="1"/>
  </c:chart>
  <c:spPr>
    <a:ln w="9360"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2800" b="1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r>
              <a:rPr lang="cs-CZ" sz="2800" b="1" strike="noStrike" spc="-1">
                <a:solidFill>
                  <a:srgbClr val="000000"/>
                </a:solidFill>
                <a:latin typeface="Arial CE"/>
                <a:ea typeface="Arial CE"/>
              </a:rPr>
              <a:t>Odehraný čas (minuty) - I.B třída,sk.D;JČK 2018/2019  </a:t>
            </a:r>
          </a:p>
        </c:rich>
      </c:tx>
      <c:layout>
        <c:manualLayout>
          <c:xMode val="edge"/>
          <c:yMode val="edge"/>
          <c:x val="0.29669583692738649"/>
          <c:y val="1.391453021933241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3500000" scaled="1"/>
          <a:tileRect/>
        </a:gradFill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9.5594664300391943E-2"/>
          <c:y val="5.7152387807602734E-2"/>
          <c:w val="0.8882047088736561"/>
          <c:h val="0.91025844610705864"/>
        </c:manualLayout>
      </c:layout>
      <c:bar3DChart>
        <c:barDir val="bar"/>
        <c:grouping val="stacked"/>
        <c:varyColors val="0"/>
        <c:ser>
          <c:idx val="0"/>
          <c:order val="0"/>
          <c:tx>
            <c:v>Odehráno  P18</c:v>
          </c:tx>
          <c:spPr>
            <a:solidFill>
              <a:srgbClr val="92D05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D-4D8C-8778-329CC7B6571D}"/>
                </c:ext>
              </c:extLst>
            </c:dLbl>
            <c:dLbl>
              <c:idx val="22"/>
              <c:layout>
                <c:manualLayout>
                  <c:x val="5.5361998448992316E-3"/>
                  <c:y val="2.0089915819297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D-4D8C-8778-329CC7B6571D}"/>
                </c:ext>
              </c:extLst>
            </c:dLbl>
            <c:dLbl>
              <c:idx val="25"/>
              <c:layout>
                <c:manualLayout>
                  <c:x val="2.399019932789662E-2"/>
                  <c:y val="1.0044957909649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D-4D8C-8778-329CC7B6571D}"/>
                </c:ext>
              </c:extLst>
            </c:dLbl>
            <c:dLbl>
              <c:idx val="26"/>
              <c:layout>
                <c:manualLayout>
                  <c:x val="1.9069132799097315E-2"/>
                  <c:y val="2.0089915819298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D-4D8C-8778-329CC7B6571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D-4D8C-8778-329CC7B6571D}"/>
                </c:ext>
              </c:extLst>
            </c:dLbl>
            <c:dLbl>
              <c:idx val="28"/>
              <c:layout>
                <c:manualLayout>
                  <c:x val="1.29177996380981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D-4D8C-8778-329CC7B6571D}"/>
                </c:ext>
              </c:extLst>
            </c:dLbl>
            <c:dLbl>
              <c:idx val="29"/>
              <c:layout>
                <c:manualLayout>
                  <c:x val="1.4763199586397921E-2"/>
                  <c:y val="-2.0089124877730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D-4D8C-8778-329CC7B6571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5D-4D8C-8778-329CC7B6571D}"/>
                </c:ext>
              </c:extLst>
            </c:dLbl>
            <c:dLbl>
              <c:idx val="31"/>
              <c:layout>
                <c:manualLayout>
                  <c:x val="9.2269997414987006E-3"/>
                  <c:y val="-3.0134873728947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D-4D8C-8778-329CC7B6571D}"/>
                </c:ext>
              </c:extLst>
            </c:dLbl>
            <c:dLbl>
              <c:idx val="32"/>
              <c:layout>
                <c:manualLayout>
                  <c:x val="1.2302666321998267E-2"/>
                  <c:y val="1.0044957909649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D-4D8C-8778-329CC7B65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i="1" u="none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graf'!$AL$5:$AL$37</c:f>
              <c:strCache>
                <c:ptCount val="33"/>
                <c:pt idx="0">
                  <c:v>Koupil Petr</c:v>
                </c:pt>
                <c:pt idx="1">
                  <c:v>Bastl Vojta</c:v>
                </c:pt>
                <c:pt idx="2">
                  <c:v>Habr Vojta</c:v>
                </c:pt>
                <c:pt idx="3">
                  <c:v>Kelbler Petr</c:v>
                </c:pt>
                <c:pt idx="4">
                  <c:v>Švarc Petr</c:v>
                </c:pt>
                <c:pt idx="5">
                  <c:v>Černý Jiří</c:v>
                </c:pt>
                <c:pt idx="6">
                  <c:v>Šťastný Martin</c:v>
                </c:pt>
                <c:pt idx="7">
                  <c:v>Zejda Tomáš</c:v>
                </c:pt>
                <c:pt idx="8">
                  <c:v>Chvátal Tomáš</c:v>
                </c:pt>
                <c:pt idx="9">
                  <c:v>Tříletý Radim</c:v>
                </c:pt>
                <c:pt idx="10">
                  <c:v>Bastl Pavel</c:v>
                </c:pt>
                <c:pt idx="11">
                  <c:v>Dolák Jan</c:v>
                </c:pt>
                <c:pt idx="12">
                  <c:v>Novák Bohumír</c:v>
                </c:pt>
                <c:pt idx="13">
                  <c:v>Pokorný Václav</c:v>
                </c:pt>
                <c:pt idx="14">
                  <c:v>Krejčí Miroslav</c:v>
                </c:pt>
                <c:pt idx="15">
                  <c:v>Habr Stanislav</c:v>
                </c:pt>
                <c:pt idx="16">
                  <c:v>Urbánek Pavel</c:v>
                </c:pt>
                <c:pt idx="17">
                  <c:v>Kelbler Martin</c:v>
                </c:pt>
                <c:pt idx="18">
                  <c:v>Novák Vojta</c:v>
                </c:pt>
                <c:pt idx="19">
                  <c:v>Kelbler David</c:v>
                </c:pt>
                <c:pt idx="20">
                  <c:v>Nikrmajer Zdeněk</c:v>
                </c:pt>
                <c:pt idx="21">
                  <c:v>Havlík Martin</c:v>
                </c:pt>
                <c:pt idx="22">
                  <c:v>Chvátal Patrik</c:v>
                </c:pt>
                <c:pt idx="23">
                  <c:v>Kapinus Radek</c:v>
                </c:pt>
                <c:pt idx="24">
                  <c:v>Zejda Vojtěch</c:v>
                </c:pt>
                <c:pt idx="25">
                  <c:v>Chvátal Jan</c:v>
                </c:pt>
                <c:pt idx="26">
                  <c:v>Havlík Roman</c:v>
                </c:pt>
                <c:pt idx="27">
                  <c:v>Přívětivý Tomáš</c:v>
                </c:pt>
                <c:pt idx="28">
                  <c:v>Pospíchal Tomáš</c:v>
                </c:pt>
                <c:pt idx="29">
                  <c:v>Plachý Karel</c:v>
                </c:pt>
                <c:pt idx="30">
                  <c:v>Dostál Jakub</c:v>
                </c:pt>
                <c:pt idx="31">
                  <c:v>Minh Cong Nquyen</c:v>
                </c:pt>
                <c:pt idx="32">
                  <c:v>Šmahel Michal</c:v>
                </c:pt>
              </c:strCache>
            </c:strRef>
          </c:cat>
          <c:val>
            <c:numRef>
              <c:f>'Data graf'!$AM$5:$AM$37</c:f>
              <c:numCache>
                <c:formatCode>General</c:formatCode>
                <c:ptCount val="33"/>
                <c:pt idx="0">
                  <c:v>900</c:v>
                </c:pt>
                <c:pt idx="1">
                  <c:v>965</c:v>
                </c:pt>
                <c:pt idx="2">
                  <c:v>898</c:v>
                </c:pt>
                <c:pt idx="3">
                  <c:v>684</c:v>
                </c:pt>
                <c:pt idx="4">
                  <c:v>523</c:v>
                </c:pt>
                <c:pt idx="5">
                  <c:v>990</c:v>
                </c:pt>
                <c:pt idx="6">
                  <c:v>565</c:v>
                </c:pt>
                <c:pt idx="7">
                  <c:v>581</c:v>
                </c:pt>
                <c:pt idx="8">
                  <c:v>720</c:v>
                </c:pt>
                <c:pt idx="9">
                  <c:v>346</c:v>
                </c:pt>
                <c:pt idx="10">
                  <c:v>572</c:v>
                </c:pt>
                <c:pt idx="11">
                  <c:v>277</c:v>
                </c:pt>
                <c:pt idx="12">
                  <c:v>752</c:v>
                </c:pt>
                <c:pt idx="13">
                  <c:v>583</c:v>
                </c:pt>
                <c:pt idx="14">
                  <c:v>180</c:v>
                </c:pt>
                <c:pt idx="15">
                  <c:v>358</c:v>
                </c:pt>
                <c:pt idx="16">
                  <c:v>297</c:v>
                </c:pt>
                <c:pt idx="17">
                  <c:v>540</c:v>
                </c:pt>
                <c:pt idx="18">
                  <c:v>537</c:v>
                </c:pt>
                <c:pt idx="19">
                  <c:v>49</c:v>
                </c:pt>
                <c:pt idx="20">
                  <c:v>0</c:v>
                </c:pt>
                <c:pt idx="21">
                  <c:v>219</c:v>
                </c:pt>
                <c:pt idx="22">
                  <c:v>14</c:v>
                </c:pt>
                <c:pt idx="23">
                  <c:v>90</c:v>
                </c:pt>
                <c:pt idx="24">
                  <c:v>90</c:v>
                </c:pt>
                <c:pt idx="25">
                  <c:v>55</c:v>
                </c:pt>
                <c:pt idx="26">
                  <c:v>45</c:v>
                </c:pt>
                <c:pt idx="27">
                  <c:v>0</c:v>
                </c:pt>
                <c:pt idx="28">
                  <c:v>20</c:v>
                </c:pt>
                <c:pt idx="29">
                  <c:v>11</c:v>
                </c:pt>
                <c:pt idx="30">
                  <c:v>0</c:v>
                </c:pt>
                <c:pt idx="31">
                  <c:v>8</c:v>
                </c:pt>
                <c:pt idx="3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5D-4D8C-8778-329CC7B6571D}"/>
            </c:ext>
          </c:extLst>
        </c:ser>
        <c:ser>
          <c:idx val="1"/>
          <c:order val="1"/>
          <c:tx>
            <c:v>Odehráno J19</c:v>
          </c:tx>
          <c:spPr>
            <a:solidFill>
              <a:srgbClr val="31859C"/>
            </a:solidFill>
            <a:ln>
              <a:noFill/>
            </a:ln>
          </c:spPr>
          <c:invertIfNegative val="0"/>
          <c:dLbls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D-4D8C-8778-329CC7B6571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D-4D8C-8778-329CC7B6571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D-4D8C-8778-329CC7B6571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D-4D8C-8778-329CC7B6571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D-4D8C-8778-329CC7B6571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D-4D8C-8778-329CC7B6571D}"/>
                </c:ext>
              </c:extLst>
            </c:dLbl>
            <c:dLbl>
              <c:idx val="27"/>
              <c:layout>
                <c:manualLayout>
                  <c:x val="1.8453999482997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D-4D8C-8778-329CC7B6571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5D-4D8C-8778-329CC7B6571D}"/>
                </c:ext>
              </c:extLst>
            </c:dLbl>
            <c:dLbl>
              <c:idx val="29"/>
              <c:layout>
                <c:manualLayout>
                  <c:x val="2.399019932789662E-2"/>
                  <c:y val="-3.013408278737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D-4D8C-8778-329CC7B6571D}"/>
                </c:ext>
              </c:extLst>
            </c:dLbl>
            <c:dLbl>
              <c:idx val="30"/>
              <c:layout>
                <c:manualLayout>
                  <c:x val="1.4763199586397921E-2"/>
                  <c:y val="1.0045748851216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5D-4D8C-8778-329CC7B6571D}"/>
                </c:ext>
              </c:extLst>
            </c:dLbl>
            <c:dLbl>
              <c:idx val="31"/>
              <c:layout>
                <c:manualLayout>
                  <c:x val="1.5378332902497833E-2"/>
                  <c:y val="-3.013408278737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5D-4D8C-8778-329CC7B6571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5D-4D8C-8778-329CC7B65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i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graf'!$AL$5:$AL$37</c:f>
              <c:strCache>
                <c:ptCount val="33"/>
                <c:pt idx="0">
                  <c:v>Koupil Petr</c:v>
                </c:pt>
                <c:pt idx="1">
                  <c:v>Bastl Vojta</c:v>
                </c:pt>
                <c:pt idx="2">
                  <c:v>Habr Vojta</c:v>
                </c:pt>
                <c:pt idx="3">
                  <c:v>Kelbler Petr</c:v>
                </c:pt>
                <c:pt idx="4">
                  <c:v>Švarc Petr</c:v>
                </c:pt>
                <c:pt idx="5">
                  <c:v>Černý Jiří</c:v>
                </c:pt>
                <c:pt idx="6">
                  <c:v>Šťastný Martin</c:v>
                </c:pt>
                <c:pt idx="7">
                  <c:v>Zejda Tomáš</c:v>
                </c:pt>
                <c:pt idx="8">
                  <c:v>Chvátal Tomáš</c:v>
                </c:pt>
                <c:pt idx="9">
                  <c:v>Tříletý Radim</c:v>
                </c:pt>
                <c:pt idx="10">
                  <c:v>Bastl Pavel</c:v>
                </c:pt>
                <c:pt idx="11">
                  <c:v>Dolák Jan</c:v>
                </c:pt>
                <c:pt idx="12">
                  <c:v>Novák Bohumír</c:v>
                </c:pt>
                <c:pt idx="13">
                  <c:v>Pokorný Václav</c:v>
                </c:pt>
                <c:pt idx="14">
                  <c:v>Krejčí Miroslav</c:v>
                </c:pt>
                <c:pt idx="15">
                  <c:v>Habr Stanislav</c:v>
                </c:pt>
                <c:pt idx="16">
                  <c:v>Urbánek Pavel</c:v>
                </c:pt>
                <c:pt idx="17">
                  <c:v>Kelbler Martin</c:v>
                </c:pt>
                <c:pt idx="18">
                  <c:v>Novák Vojta</c:v>
                </c:pt>
                <c:pt idx="19">
                  <c:v>Kelbler David</c:v>
                </c:pt>
                <c:pt idx="20">
                  <c:v>Nikrmajer Zdeněk</c:v>
                </c:pt>
                <c:pt idx="21">
                  <c:v>Havlík Martin</c:v>
                </c:pt>
                <c:pt idx="22">
                  <c:v>Chvátal Patrik</c:v>
                </c:pt>
                <c:pt idx="23">
                  <c:v>Kapinus Radek</c:v>
                </c:pt>
                <c:pt idx="24">
                  <c:v>Zejda Vojtěch</c:v>
                </c:pt>
                <c:pt idx="25">
                  <c:v>Chvátal Jan</c:v>
                </c:pt>
                <c:pt idx="26">
                  <c:v>Havlík Roman</c:v>
                </c:pt>
                <c:pt idx="27">
                  <c:v>Přívětivý Tomáš</c:v>
                </c:pt>
                <c:pt idx="28">
                  <c:v>Pospíchal Tomáš</c:v>
                </c:pt>
                <c:pt idx="29">
                  <c:v>Plachý Karel</c:v>
                </c:pt>
                <c:pt idx="30">
                  <c:v>Dostál Jakub</c:v>
                </c:pt>
                <c:pt idx="31">
                  <c:v>Minh Cong Nquyen</c:v>
                </c:pt>
                <c:pt idx="32">
                  <c:v>Šmahel Michal</c:v>
                </c:pt>
              </c:strCache>
            </c:strRef>
          </c:cat>
          <c:val>
            <c:numRef>
              <c:f>'Data graf'!$AO$5:$AO$37</c:f>
              <c:numCache>
                <c:formatCode>General</c:formatCode>
                <c:ptCount val="33"/>
                <c:pt idx="0">
                  <c:v>990</c:v>
                </c:pt>
                <c:pt idx="1">
                  <c:v>797</c:v>
                </c:pt>
                <c:pt idx="2">
                  <c:v>797</c:v>
                </c:pt>
                <c:pt idx="3">
                  <c:v>992</c:v>
                </c:pt>
                <c:pt idx="4">
                  <c:v>1057</c:v>
                </c:pt>
                <c:pt idx="5">
                  <c:v>540</c:v>
                </c:pt>
                <c:pt idx="6">
                  <c:v>939</c:v>
                </c:pt>
                <c:pt idx="7">
                  <c:v>893</c:v>
                </c:pt>
                <c:pt idx="8">
                  <c:v>503</c:v>
                </c:pt>
                <c:pt idx="9">
                  <c:v>696</c:v>
                </c:pt>
                <c:pt idx="10">
                  <c:v>365</c:v>
                </c:pt>
                <c:pt idx="11">
                  <c:v>613</c:v>
                </c:pt>
                <c:pt idx="12">
                  <c:v>90</c:v>
                </c:pt>
                <c:pt idx="13">
                  <c:v>211</c:v>
                </c:pt>
                <c:pt idx="14">
                  <c:v>571</c:v>
                </c:pt>
                <c:pt idx="15">
                  <c:v>225</c:v>
                </c:pt>
                <c:pt idx="16">
                  <c:v>286</c:v>
                </c:pt>
                <c:pt idx="17">
                  <c:v>0</c:v>
                </c:pt>
                <c:pt idx="18">
                  <c:v>0</c:v>
                </c:pt>
                <c:pt idx="19">
                  <c:v>468</c:v>
                </c:pt>
                <c:pt idx="20">
                  <c:v>449</c:v>
                </c:pt>
                <c:pt idx="21">
                  <c:v>189</c:v>
                </c:pt>
                <c:pt idx="22">
                  <c:v>107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45</c:v>
                </c:pt>
                <c:pt idx="28">
                  <c:v>0</c:v>
                </c:pt>
                <c:pt idx="29">
                  <c:v>8</c:v>
                </c:pt>
                <c:pt idx="30">
                  <c:v>15</c:v>
                </c:pt>
                <c:pt idx="31">
                  <c:v>7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65D-4D8C-8778-329CC7B6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451520"/>
        <c:axId val="127453056"/>
        <c:axId val="0"/>
      </c:bar3DChart>
      <c:catAx>
        <c:axId val="127451520"/>
        <c:scaling>
          <c:orientation val="maxMin"/>
        </c:scaling>
        <c:delete val="0"/>
        <c:axPos val="l"/>
        <c:numFmt formatCode="General" sourceLinked="1"/>
        <c:majorTickMark val="out"/>
        <c:minorTickMark val="in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800" b="1" i="1" strike="noStrike" spc="-1">
                <a:solidFill>
                  <a:srgbClr val="000000"/>
                </a:solidFill>
                <a:latin typeface="+mn-lt"/>
                <a:ea typeface="Arial CE"/>
              </a:defRPr>
            </a:pPr>
            <a:endParaRPr lang="cs-CZ"/>
          </a:p>
        </c:txPr>
        <c:crossAx val="127453056"/>
        <c:crosses val="autoZero"/>
        <c:auto val="1"/>
        <c:lblAlgn val="ctr"/>
        <c:lblOffset val="100"/>
        <c:noMultiLvlLbl val="1"/>
      </c:catAx>
      <c:valAx>
        <c:axId val="127453056"/>
        <c:scaling>
          <c:orientation val="minMax"/>
        </c:scaling>
        <c:delete val="0"/>
        <c:axPos val="t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in"/>
        <c:minorTickMark val="none"/>
        <c:tickLblPos val="high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800" b="1" i="1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endParaRPr lang="cs-CZ"/>
          </a:p>
        </c:txPr>
        <c:crossAx val="127451520"/>
        <c:crosses val="autoZero"/>
        <c:crossBetween val="between"/>
        <c:majorUnit val="9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000" b="1" i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2000" b="1" i="1"/>
            </a:pPr>
            <a:endParaRPr lang="cs-CZ"/>
          </a:p>
        </c:txPr>
      </c:legendEntry>
      <c:layout>
        <c:manualLayout>
          <c:xMode val="edge"/>
          <c:yMode val="edge"/>
          <c:x val="0.69679555632621792"/>
          <c:y val="0.89869176178011401"/>
          <c:w val="0.26606245848223103"/>
          <c:h val="4.0877682495358704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sz="2000"/>
          </a:pPr>
          <a:endParaRPr lang="cs-CZ"/>
        </a:p>
      </c:txPr>
    </c:legend>
    <c:plotVisOnly val="1"/>
    <c:dispBlanksAs val="gap"/>
    <c:showDLblsOverMax val="1"/>
  </c:chart>
  <c:spPr>
    <a:ln w="9360">
      <a:noFill/>
    </a:ln>
  </c:spPr>
  <c:printSettings>
    <c:headerFooter/>
    <c:pageMargins b="0.15748031496062992" l="3.937007874015748E-2" r="3.937007874015748E-2" t="0.15748031496062992" header="0.31496062992125984" footer="0.3149606299212598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" A " - jaro 2012 odehraný čas</a:t>
            </a:r>
          </a:p>
        </c:rich>
      </c:tx>
      <c:layout>
        <c:manualLayout>
          <c:xMode val="edge"/>
          <c:yMode val="edge"/>
          <c:x val="0.380005523336095"/>
          <c:y val="2.02724307731661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02300074959561"/>
          <c:y val="6.4270640148366101E-2"/>
          <c:w val="0.87051722097289597"/>
          <c:h val="0.88994052567628001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rgbClr val="3366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119-4C75-9708-D6D7527F90F5}"/>
            </c:ext>
          </c:extLst>
        </c:ser>
        <c:ser>
          <c:idx val="1"/>
          <c:order val="1"/>
          <c:spPr>
            <a:solidFill>
              <a:srgbClr val="00FF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119-4C75-9708-D6D7527F9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565824"/>
        <c:axId val="127567360"/>
        <c:axId val="0"/>
      </c:bar3DChart>
      <c:catAx>
        <c:axId val="12756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7567360"/>
        <c:crosses val="autoZero"/>
        <c:auto val="1"/>
        <c:lblAlgn val="ctr"/>
        <c:lblOffset val="100"/>
        <c:noMultiLvlLbl val="1"/>
      </c:catAx>
      <c:valAx>
        <c:axId val="127567360"/>
        <c:scaling>
          <c:orientation val="minMax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1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7565824"/>
        <c:crosses val="autoZero"/>
        <c:crossBetween val="between"/>
      </c:valAx>
      <c:spPr>
        <a:gradFill>
          <a:gsLst>
            <a:gs pos="0">
              <a:srgbClr val="C0C0C0"/>
            </a:gs>
            <a:gs pos="100000">
              <a:srgbClr val="CCFFCC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3003116739653602"/>
          <c:y val="9.4711261750975204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"A" jaro 2012 branky a nahrávky</a:t>
            </a:r>
          </a:p>
        </c:rich>
      </c:tx>
      <c:layout>
        <c:manualLayout>
          <c:xMode val="edge"/>
          <c:yMode val="edge"/>
          <c:x val="0.36951118475559203"/>
          <c:y val="2.02724307731661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56823292697406E-2"/>
          <c:y val="0.15226705889876599"/>
          <c:w val="0.91438829052747905"/>
          <c:h val="0.710622242118053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7E8-4C64-807B-B48ABBA05324}"/>
            </c:ext>
          </c:extLst>
        </c:ser>
        <c:ser>
          <c:idx val="1"/>
          <c:order val="1"/>
          <c:spPr>
            <a:solidFill>
              <a:srgbClr val="80206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7E8-4C64-807B-B48ABBA0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328064"/>
        <c:axId val="128329600"/>
        <c:axId val="0"/>
      </c:bar3DChart>
      <c:catAx>
        <c:axId val="1283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8329600"/>
        <c:crosses val="autoZero"/>
        <c:auto val="1"/>
        <c:lblAlgn val="ctr"/>
        <c:lblOffset val="100"/>
        <c:noMultiLvlLbl val="1"/>
      </c:catAx>
      <c:valAx>
        <c:axId val="128329600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1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8328064"/>
        <c:crosses val="autoZero"/>
        <c:crossBetween val="between"/>
      </c:valAx>
      <c:spPr>
        <a:gradFill>
          <a:gsLst>
            <a:gs pos="0">
              <a:srgbClr val="C0C0C0"/>
            </a:gs>
            <a:gs pos="100000">
              <a:srgbClr val="FFFF99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3109638221485802"/>
          <c:y val="9.4711261750975204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"A" jaro - žluté karty</a:t>
            </a:r>
          </a:p>
        </c:rich>
      </c:tx>
      <c:layout>
        <c:manualLayout>
          <c:xMode val="edge"/>
          <c:yMode val="edge"/>
          <c:x val="0.41760366118278303"/>
          <c:y val="2.02724307731661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9.7092358069988602E-2"/>
          <c:y val="0.104879452580418"/>
          <c:w val="0.89245275575018701"/>
          <c:h val="0.769840762294558"/>
        </c:manualLayout>
      </c:layout>
      <c:bar3DChart>
        <c:barDir val="col"/>
        <c:grouping val="stacked"/>
        <c:varyColors val="0"/>
        <c:ser>
          <c:idx val="0"/>
          <c:order val="0"/>
          <c:tx>
            <c:v>žluté karty</c:v>
          </c:tx>
          <c:spPr>
            <a:solidFill>
              <a:srgbClr val="FFFF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3E-4AEF-845B-A6E195B3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265600"/>
        <c:axId val="128287872"/>
        <c:axId val="0"/>
      </c:bar3DChart>
      <c:catAx>
        <c:axId val="1282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700" b="1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8287872"/>
        <c:crosses val="autoZero"/>
        <c:auto val="1"/>
        <c:lblAlgn val="ctr"/>
        <c:lblOffset val="100"/>
        <c:noMultiLvlLbl val="1"/>
      </c:catAx>
      <c:valAx>
        <c:axId val="12828787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1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8265600"/>
        <c:crosses val="autoZero"/>
        <c:crossBetween val="between"/>
        <c:majorUnit val="1"/>
      </c:valAx>
      <c:spPr>
        <a:gradFill>
          <a:gsLst>
            <a:gs pos="0">
              <a:srgbClr val="C0C0C0"/>
            </a:gs>
            <a:gs pos="100000">
              <a:srgbClr val="CCFFCC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800"/>
            </a:pPr>
            <a:r>
              <a:rPr lang="cs-CZ" sz="2800"/>
              <a:t>Vstřelené branky a nahrávky  -  I.B třída,sk.D,JČK, ročník 2018/2019 </a:t>
            </a:r>
          </a:p>
        </c:rich>
      </c:tx>
      <c:layout>
        <c:manualLayout>
          <c:xMode val="edge"/>
          <c:yMode val="edge"/>
          <c:x val="0.12605847630405845"/>
          <c:y val="1.252699692747404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27000">
              <a:schemeClr val="bg1"/>
            </a:gs>
            <a:gs pos="100000">
              <a:schemeClr val="accent5">
                <a:lumMod val="40000"/>
                <a:lumOff val="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5349777783324335E-2"/>
          <c:y val="5.9054921081712654E-2"/>
          <c:w val="0.97269069288487797"/>
          <c:h val="0.79006647300095967"/>
        </c:manualLayout>
      </c:layout>
      <c:bar3DChart>
        <c:barDir val="col"/>
        <c:grouping val="stacked"/>
        <c:varyColors val="0"/>
        <c:ser>
          <c:idx val="0"/>
          <c:order val="0"/>
          <c:tx>
            <c:v>Branky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graf'!$Z$5:$Z$23</c:f>
              <c:strCache>
                <c:ptCount val="19"/>
                <c:pt idx="0">
                  <c:v>Habr Vojta</c:v>
                </c:pt>
                <c:pt idx="1">
                  <c:v>Kelbler Petr</c:v>
                </c:pt>
                <c:pt idx="2">
                  <c:v>Šťastný Martin</c:v>
                </c:pt>
                <c:pt idx="3">
                  <c:v>Bastl Vojta</c:v>
                </c:pt>
                <c:pt idx="4">
                  <c:v>Švarc Petr</c:v>
                </c:pt>
                <c:pt idx="5">
                  <c:v>Chvátal Tomáš</c:v>
                </c:pt>
                <c:pt idx="6">
                  <c:v>Tříletý Radim</c:v>
                </c:pt>
                <c:pt idx="7">
                  <c:v>Bastl Pavel</c:v>
                </c:pt>
                <c:pt idx="8">
                  <c:v>Dolák Jan</c:v>
                </c:pt>
                <c:pt idx="9">
                  <c:v>Kelbler David</c:v>
                </c:pt>
                <c:pt idx="10">
                  <c:v>Pokorný Václav</c:v>
                </c:pt>
                <c:pt idx="11">
                  <c:v>Kelbler Martin</c:v>
                </c:pt>
                <c:pt idx="12">
                  <c:v>Novák Bohumír</c:v>
                </c:pt>
                <c:pt idx="13">
                  <c:v>Zejda Tomáš</c:v>
                </c:pt>
                <c:pt idx="14">
                  <c:v>Havlík Martin</c:v>
                </c:pt>
                <c:pt idx="15">
                  <c:v>Chvátal Patrik</c:v>
                </c:pt>
                <c:pt idx="16">
                  <c:v>Nikrmajer Zdeněk</c:v>
                </c:pt>
                <c:pt idx="17">
                  <c:v>Novák Vojta</c:v>
                </c:pt>
                <c:pt idx="18">
                  <c:v>Urbánek Pavel</c:v>
                </c:pt>
              </c:strCache>
            </c:strRef>
          </c:cat>
          <c:val>
            <c:numRef>
              <c:f>'Data graf'!$AA$5:$AA$23</c:f>
              <c:numCache>
                <c:formatCode>General</c:formatCode>
                <c:ptCount val="19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7-4BFC-A5C7-D353521E4948}"/>
            </c:ext>
          </c:extLst>
        </c:ser>
        <c:ser>
          <c:idx val="1"/>
          <c:order val="1"/>
          <c:tx>
            <c:v>Nahrávky</c:v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graf'!$Z$5:$Z$23</c:f>
              <c:strCache>
                <c:ptCount val="19"/>
                <c:pt idx="0">
                  <c:v>Habr Vojta</c:v>
                </c:pt>
                <c:pt idx="1">
                  <c:v>Kelbler Petr</c:v>
                </c:pt>
                <c:pt idx="2">
                  <c:v>Šťastný Martin</c:v>
                </c:pt>
                <c:pt idx="3">
                  <c:v>Bastl Vojta</c:v>
                </c:pt>
                <c:pt idx="4">
                  <c:v>Švarc Petr</c:v>
                </c:pt>
                <c:pt idx="5">
                  <c:v>Chvátal Tomáš</c:v>
                </c:pt>
                <c:pt idx="6">
                  <c:v>Tříletý Radim</c:v>
                </c:pt>
                <c:pt idx="7">
                  <c:v>Bastl Pavel</c:v>
                </c:pt>
                <c:pt idx="8">
                  <c:v>Dolák Jan</c:v>
                </c:pt>
                <c:pt idx="9">
                  <c:v>Kelbler David</c:v>
                </c:pt>
                <c:pt idx="10">
                  <c:v>Pokorný Václav</c:v>
                </c:pt>
                <c:pt idx="11">
                  <c:v>Kelbler Martin</c:v>
                </c:pt>
                <c:pt idx="12">
                  <c:v>Novák Bohumír</c:v>
                </c:pt>
                <c:pt idx="13">
                  <c:v>Zejda Tomáš</c:v>
                </c:pt>
                <c:pt idx="14">
                  <c:v>Havlík Martin</c:v>
                </c:pt>
                <c:pt idx="15">
                  <c:v>Chvátal Patrik</c:v>
                </c:pt>
                <c:pt idx="16">
                  <c:v>Nikrmajer Zdeněk</c:v>
                </c:pt>
                <c:pt idx="17">
                  <c:v>Novák Vojta</c:v>
                </c:pt>
                <c:pt idx="18">
                  <c:v>Urbánek Pavel</c:v>
                </c:pt>
              </c:strCache>
            </c:strRef>
          </c:cat>
          <c:val>
            <c:numRef>
              <c:f>'Data graf'!$AB$5:$AB$23</c:f>
              <c:numCache>
                <c:formatCode>General</c:formatCode>
                <c:ptCount val="19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7-4BFC-A5C7-D353521E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28654720"/>
        <c:axId val="128656512"/>
        <c:axId val="0"/>
      </c:bar3DChart>
      <c:catAx>
        <c:axId val="1286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 b="1" i="1" u="none"/>
            </a:pPr>
            <a:endParaRPr lang="cs-CZ"/>
          </a:p>
        </c:txPr>
        <c:crossAx val="128656512"/>
        <c:crosses val="autoZero"/>
        <c:auto val="1"/>
        <c:lblAlgn val="ctr"/>
        <c:lblOffset val="100"/>
        <c:noMultiLvlLbl val="1"/>
      </c:catAx>
      <c:valAx>
        <c:axId val="1286565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286547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40484095247170887"/>
          <c:y val="6.2786740399335156E-2"/>
          <c:w val="0.22095767292461146"/>
          <c:h val="4.6756812791973149E-2"/>
        </c:manualLayout>
      </c:layout>
      <c:overlay val="1"/>
      <c:txPr>
        <a:bodyPr/>
        <a:lstStyle/>
        <a:p>
          <a:pPr>
            <a:defRPr sz="16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Ročník 2011/2012 - Jaro 2012 - branky a nahrávky</a:t>
            </a:r>
          </a:p>
        </c:rich>
      </c:tx>
      <c:layout>
        <c:manualLayout>
          <c:xMode val="edge"/>
          <c:yMode val="edge"/>
          <c:x val="0.30173196038979"/>
          <c:y val="2.02724307731661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0123486014124"/>
          <c:y val="5.9218520176504398E-2"/>
          <c:w val="0.88827080127825797"/>
          <c:h val="0.802008057811601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Jbn!$K$5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Jbn!$B$7:$B$20</c:f>
              <c:strCache>
                <c:ptCount val="14"/>
                <c:pt idx="0">
                  <c:v>Chvátal Patrik</c:v>
                </c:pt>
                <c:pt idx="1">
                  <c:v>Habr Vojta</c:v>
                </c:pt>
                <c:pt idx="2">
                  <c:v>Havlík Martin</c:v>
                </c:pt>
                <c:pt idx="3">
                  <c:v>Chvátal Tomáš</c:v>
                </c:pt>
                <c:pt idx="4">
                  <c:v>Habr Jiří</c:v>
                </c:pt>
                <c:pt idx="5">
                  <c:v>Koupil Petr</c:v>
                </c:pt>
                <c:pt idx="6">
                  <c:v>Havlík Roman</c:v>
                </c:pt>
                <c:pt idx="7">
                  <c:v>Černý Jiří</c:v>
                </c:pt>
                <c:pt idx="8">
                  <c:v>Plachý Karel</c:v>
                </c:pt>
                <c:pt idx="9">
                  <c:v>Habr Stanislav</c:v>
                </c:pt>
                <c:pt idx="10">
                  <c:v>Chvátal Jan</c:v>
                </c:pt>
                <c:pt idx="11">
                  <c:v>Kelbler Martin</c:v>
                </c:pt>
                <c:pt idx="12">
                  <c:v>Tříletý Radim</c:v>
                </c:pt>
                <c:pt idx="13">
                  <c:v>Kelbler Marek</c:v>
                </c:pt>
              </c:strCache>
            </c:strRef>
          </c:cat>
          <c:val>
            <c:numRef>
              <c:f>Jbn!$K$7:$K$20</c:f>
              <c:numCache>
                <c:formatCode>General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915-A45E-718C33689B86}"/>
            </c:ext>
          </c:extLst>
        </c:ser>
        <c:ser>
          <c:idx val="1"/>
          <c:order val="1"/>
          <c:tx>
            <c:strRef>
              <c:f>Jbn!$L$5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Jbn!$B$7:$B$20</c:f>
              <c:strCache>
                <c:ptCount val="14"/>
                <c:pt idx="0">
                  <c:v>Chvátal Patrik</c:v>
                </c:pt>
                <c:pt idx="1">
                  <c:v>Habr Vojta</c:v>
                </c:pt>
                <c:pt idx="2">
                  <c:v>Havlík Martin</c:v>
                </c:pt>
                <c:pt idx="3">
                  <c:v>Chvátal Tomáš</c:v>
                </c:pt>
                <c:pt idx="4">
                  <c:v>Habr Jiří</c:v>
                </c:pt>
                <c:pt idx="5">
                  <c:v>Koupil Petr</c:v>
                </c:pt>
                <c:pt idx="6">
                  <c:v>Havlík Roman</c:v>
                </c:pt>
                <c:pt idx="7">
                  <c:v>Černý Jiří</c:v>
                </c:pt>
                <c:pt idx="8">
                  <c:v>Plachý Karel</c:v>
                </c:pt>
                <c:pt idx="9">
                  <c:v>Habr Stanislav</c:v>
                </c:pt>
                <c:pt idx="10">
                  <c:v>Chvátal Jan</c:v>
                </c:pt>
                <c:pt idx="11">
                  <c:v>Kelbler Martin</c:v>
                </c:pt>
                <c:pt idx="12">
                  <c:v>Tříletý Radim</c:v>
                </c:pt>
                <c:pt idx="13">
                  <c:v>Kelbler Marek</c:v>
                </c:pt>
              </c:strCache>
            </c:strRef>
          </c:cat>
          <c:val>
            <c:numRef>
              <c:f>Jbn!$L$7:$L$20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4-4915-A45E-718C3368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51424"/>
        <c:axId val="130957312"/>
        <c:axId val="0"/>
      </c:bar3DChart>
      <c:catAx>
        <c:axId val="1309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0957312"/>
        <c:crosses val="autoZero"/>
        <c:auto val="1"/>
        <c:lblAlgn val="ctr"/>
        <c:lblOffset val="100"/>
        <c:noMultiLvlLbl val="1"/>
      </c:catAx>
      <c:valAx>
        <c:axId val="13095731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0951424"/>
        <c:crosses val="autoZero"/>
        <c:crossBetween val="between"/>
        <c:majorUnit val="1"/>
      </c:valAx>
      <c:spPr>
        <a:gradFill>
          <a:gsLst>
            <a:gs pos="0">
              <a:srgbClr val="E3E3E3"/>
            </a:gs>
            <a:gs pos="100000">
              <a:srgbClr val="FFFF99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3839507634039498"/>
          <c:y val="6.4270640148366101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8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800" b="1" strike="noStrike" spc="-1">
                <a:solidFill>
                  <a:srgbClr val="000000"/>
                </a:solidFill>
                <a:latin typeface="Arial"/>
                <a:ea typeface="Arial"/>
              </a:rPr>
              <a:t>JARO 2012 ČAS NA HRACÍ PLOŠE V MINUTÁCH</a:t>
            </a:r>
          </a:p>
        </c:rich>
      </c:tx>
      <c:layout>
        <c:manualLayout>
          <c:xMode val="edge"/>
          <c:yMode val="edge"/>
          <c:x val="0.35302247326042502"/>
          <c:y val="1.9696872801688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2401153707487"/>
          <c:y val="2.36618277163139E-2"/>
          <c:w val="0.85049873813243604"/>
          <c:h val="0.9474963228240710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Jou!$I$5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8080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Jou!$H$7:$H$32</c:f>
              <c:strCache>
                <c:ptCount val="26"/>
                <c:pt idx="0">
                  <c:v>Habr Stanislav</c:v>
                </c:pt>
                <c:pt idx="1">
                  <c:v>Bastl Pavel</c:v>
                </c:pt>
                <c:pt idx="2">
                  <c:v>Černý Jiří</c:v>
                </c:pt>
                <c:pt idx="3">
                  <c:v>Havlík Roman</c:v>
                </c:pt>
                <c:pt idx="4">
                  <c:v>Koupil Petr</c:v>
                </c:pt>
                <c:pt idx="5">
                  <c:v>Havlík Martin</c:v>
                </c:pt>
                <c:pt idx="6">
                  <c:v>Chvátal Patrik</c:v>
                </c:pt>
                <c:pt idx="7">
                  <c:v>Habr Vojta</c:v>
                </c:pt>
                <c:pt idx="8">
                  <c:v>Habr Jiří</c:v>
                </c:pt>
                <c:pt idx="9">
                  <c:v>Bastl Vojta</c:v>
                </c:pt>
                <c:pt idx="10">
                  <c:v>Tříletý Radim</c:v>
                </c:pt>
                <c:pt idx="11">
                  <c:v>Dolák Jan</c:v>
                </c:pt>
                <c:pt idx="12">
                  <c:v>Chvátal Jan</c:v>
                </c:pt>
                <c:pt idx="13">
                  <c:v>Chvátal Tomáš</c:v>
                </c:pt>
                <c:pt idx="14">
                  <c:v>Novák Bohumír</c:v>
                </c:pt>
                <c:pt idx="15">
                  <c:v>Kelbler Marek</c:v>
                </c:pt>
                <c:pt idx="16">
                  <c:v>Plachý Karel</c:v>
                </c:pt>
                <c:pt idx="17">
                  <c:v>Kelbler Martin</c:v>
                </c:pt>
                <c:pt idx="18">
                  <c:v>Kelbler Petr</c:v>
                </c:pt>
                <c:pt idx="19">
                  <c:v>Kapinus Radek</c:v>
                </c:pt>
                <c:pt idx="20">
                  <c:v>Švarc Petr</c:v>
                </c:pt>
                <c:pt idx="21">
                  <c:v>Pokorný Václav</c:v>
                </c:pt>
                <c:pt idx="22">
                  <c:v>Pospíchal Tomáš</c:v>
                </c:pt>
                <c:pt idx="23">
                  <c:v>Šťastný Martin</c:v>
                </c:pt>
                <c:pt idx="24">
                  <c:v>Kelbler David</c:v>
                </c:pt>
                <c:pt idx="25">
                  <c:v>Krejčí Miroslav</c:v>
                </c:pt>
              </c:strCache>
            </c:strRef>
          </c:cat>
          <c:val>
            <c:numRef>
              <c:f>Jou!$I$7:$I$32</c:f>
              <c:numCache>
                <c:formatCode>General</c:formatCode>
                <c:ptCount val="26"/>
                <c:pt idx="0">
                  <c:v>225</c:v>
                </c:pt>
                <c:pt idx="1">
                  <c:v>360</c:v>
                </c:pt>
                <c:pt idx="2">
                  <c:v>540</c:v>
                </c:pt>
                <c:pt idx="3">
                  <c:v>0</c:v>
                </c:pt>
                <c:pt idx="4">
                  <c:v>990</c:v>
                </c:pt>
                <c:pt idx="5">
                  <c:v>158</c:v>
                </c:pt>
                <c:pt idx="6">
                  <c:v>45</c:v>
                </c:pt>
                <c:pt idx="7">
                  <c:v>797</c:v>
                </c:pt>
                <c:pt idx="8">
                  <c:v>0</c:v>
                </c:pt>
                <c:pt idx="9">
                  <c:v>797</c:v>
                </c:pt>
                <c:pt idx="10">
                  <c:v>616</c:v>
                </c:pt>
                <c:pt idx="11">
                  <c:v>487</c:v>
                </c:pt>
                <c:pt idx="12">
                  <c:v>0</c:v>
                </c:pt>
                <c:pt idx="13">
                  <c:v>503</c:v>
                </c:pt>
                <c:pt idx="14">
                  <c:v>90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992</c:v>
                </c:pt>
                <c:pt idx="19">
                  <c:v>0</c:v>
                </c:pt>
                <c:pt idx="20">
                  <c:v>1057</c:v>
                </c:pt>
                <c:pt idx="21">
                  <c:v>0</c:v>
                </c:pt>
                <c:pt idx="22">
                  <c:v>0</c:v>
                </c:pt>
                <c:pt idx="23">
                  <c:v>900</c:v>
                </c:pt>
                <c:pt idx="24">
                  <c:v>332</c:v>
                </c:pt>
                <c:pt idx="25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0C7-9CC0-8EA0C1823201}"/>
            </c:ext>
          </c:extLst>
        </c:ser>
        <c:ser>
          <c:idx val="1"/>
          <c:order val="1"/>
          <c:tx>
            <c:strRef>
              <c:f>Jou!$J$5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80206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Jou!$H$7:$H$32</c:f>
              <c:strCache>
                <c:ptCount val="26"/>
                <c:pt idx="0">
                  <c:v>Habr Stanislav</c:v>
                </c:pt>
                <c:pt idx="1">
                  <c:v>Bastl Pavel</c:v>
                </c:pt>
                <c:pt idx="2">
                  <c:v>Černý Jiří</c:v>
                </c:pt>
                <c:pt idx="3">
                  <c:v>Havlík Roman</c:v>
                </c:pt>
                <c:pt idx="4">
                  <c:v>Koupil Petr</c:v>
                </c:pt>
                <c:pt idx="5">
                  <c:v>Havlík Martin</c:v>
                </c:pt>
                <c:pt idx="6">
                  <c:v>Chvátal Patrik</c:v>
                </c:pt>
                <c:pt idx="7">
                  <c:v>Habr Vojta</c:v>
                </c:pt>
                <c:pt idx="8">
                  <c:v>Habr Jiří</c:v>
                </c:pt>
                <c:pt idx="9">
                  <c:v>Bastl Vojta</c:v>
                </c:pt>
                <c:pt idx="10">
                  <c:v>Tříletý Radim</c:v>
                </c:pt>
                <c:pt idx="11">
                  <c:v>Dolák Jan</c:v>
                </c:pt>
                <c:pt idx="12">
                  <c:v>Chvátal Jan</c:v>
                </c:pt>
                <c:pt idx="13">
                  <c:v>Chvátal Tomáš</c:v>
                </c:pt>
                <c:pt idx="14">
                  <c:v>Novák Bohumír</c:v>
                </c:pt>
                <c:pt idx="15">
                  <c:v>Kelbler Marek</c:v>
                </c:pt>
                <c:pt idx="16">
                  <c:v>Plachý Karel</c:v>
                </c:pt>
                <c:pt idx="17">
                  <c:v>Kelbler Martin</c:v>
                </c:pt>
                <c:pt idx="18">
                  <c:v>Kelbler Petr</c:v>
                </c:pt>
                <c:pt idx="19">
                  <c:v>Kapinus Radek</c:v>
                </c:pt>
                <c:pt idx="20">
                  <c:v>Švarc Petr</c:v>
                </c:pt>
                <c:pt idx="21">
                  <c:v>Pokorný Václav</c:v>
                </c:pt>
                <c:pt idx="22">
                  <c:v>Pospíchal Tomáš</c:v>
                </c:pt>
                <c:pt idx="23">
                  <c:v>Šťastný Martin</c:v>
                </c:pt>
                <c:pt idx="24">
                  <c:v>Kelbler David</c:v>
                </c:pt>
                <c:pt idx="25">
                  <c:v>Krejčí Miroslav</c:v>
                </c:pt>
              </c:strCache>
            </c:strRef>
          </c:cat>
          <c:val>
            <c:numRef>
              <c:f>Jou!$J$7:$J$32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80</c:v>
                </c:pt>
                <c:pt idx="11">
                  <c:v>126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39</c:v>
                </c:pt>
                <c:pt idx="24">
                  <c:v>136</c:v>
                </c:pt>
                <c:pt idx="2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0C7-9CC0-8EA0C1823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00960"/>
        <c:axId val="131019136"/>
        <c:axId val="0"/>
      </c:bar3DChart>
      <c:catAx>
        <c:axId val="1310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500" b="0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019136"/>
        <c:crosses val="autoZero"/>
        <c:auto val="1"/>
        <c:lblAlgn val="ctr"/>
        <c:lblOffset val="100"/>
        <c:noMultiLvlLbl val="1"/>
      </c:catAx>
      <c:valAx>
        <c:axId val="131019136"/>
        <c:scaling>
          <c:orientation val="minMax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500" b="1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000960"/>
        <c:crosses val="max"/>
        <c:crossBetween val="between"/>
      </c:valAx>
      <c:spPr>
        <a:gradFill>
          <a:gsLst>
            <a:gs pos="0">
              <a:srgbClr val="C0C0C0"/>
            </a:gs>
            <a:gs pos="100000">
              <a:srgbClr val="FFFF99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1966109842567001"/>
          <c:y val="6.4270640148366101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PODZIM 2011 Četnost branek a nahrávek v min</a:t>
            </a:r>
          </a:p>
        </c:rich>
      </c:tx>
      <c:layout>
        <c:manualLayout>
          <c:xMode val="edge"/>
          <c:yMode val="edge"/>
          <c:x val="0.312084888976223"/>
          <c:y val="3.872770827788130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solidFill>
          <a:srgbClr val="C0C0C0"/>
        </a:solidFill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8.6618196109255294E-2"/>
          <c:y val="0.130290125099814"/>
          <c:w val="0.90913735507958304"/>
          <c:h val="0.609129624700558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data'!$Z$5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data'!$Z$7:$Z$21</c:f>
              <c:numCache>
                <c:formatCode>#,##0</c:formatCode>
                <c:ptCount val="15"/>
                <c:pt idx="0">
                  <c:v>0</c:v>
                </c:pt>
                <c:pt idx="1">
                  <c:v>74.833333333333329</c:v>
                </c:pt>
                <c:pt idx="2">
                  <c:v>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6-4012-82CB-B1AD4CAD03C4}"/>
            </c:ext>
          </c:extLst>
        </c:ser>
        <c:ser>
          <c:idx val="1"/>
          <c:order val="1"/>
          <c:tx>
            <c:strRef>
              <c:f>'Jaro data'!$AB$5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data'!$AB$7:$AB$21</c:f>
              <c:numCache>
                <c:formatCode>#,##0</c:formatCode>
                <c:ptCount val="15"/>
                <c:pt idx="0">
                  <c:v>0</c:v>
                </c:pt>
                <c:pt idx="1">
                  <c:v>299.33333333333331</c:v>
                </c:pt>
                <c:pt idx="2">
                  <c:v>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6-4012-82CB-B1AD4CAD0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87360"/>
        <c:axId val="131097344"/>
        <c:axId val="0"/>
      </c:bar3DChart>
      <c:catAx>
        <c:axId val="1310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097344"/>
        <c:crosses val="autoZero"/>
        <c:auto val="1"/>
        <c:lblAlgn val="ctr"/>
        <c:lblOffset val="100"/>
        <c:noMultiLvlLbl val="1"/>
      </c:catAx>
      <c:valAx>
        <c:axId val="131097344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087360"/>
        <c:crosses val="autoZero"/>
        <c:crossBetween val="between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0082530949105899"/>
          <c:y val="0.151317540590897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15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150" b="1" strike="noStrike" spc="-1">
                <a:solidFill>
                  <a:srgbClr val="000000"/>
                </a:solidFill>
                <a:latin typeface="Arial"/>
                <a:ea typeface="Arial"/>
              </a:rPr>
              <a:t>JARO 2012 Četnost branky a nahrávky v min</a:t>
            </a:r>
          </a:p>
        </c:rich>
      </c:tx>
      <c:layout>
        <c:manualLayout>
          <c:xMode val="edge"/>
          <c:yMode val="edge"/>
          <c:x val="0.33750245049990202"/>
          <c:y val="1.86863756798214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solidFill>
          <a:srgbClr val="C0C0C0"/>
        </a:solidFill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9.2687708292491705E-2"/>
          <c:y val="1.47817598661275E-2"/>
          <c:w val="0.90307782787688695"/>
          <c:h val="0.7379723887881749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data'!$AA$5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data'!$AA$7:$AA$21</c:f>
              <c:numCache>
                <c:formatCode>#,##0</c:formatCode>
                <c:ptCount val="15"/>
                <c:pt idx="0">
                  <c:v>0</c:v>
                </c:pt>
                <c:pt idx="1">
                  <c:v>132.83333333333334</c:v>
                </c:pt>
                <c:pt idx="2">
                  <c:v>251.5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9-4686-8DC1-947E585A6F14}"/>
            </c:ext>
          </c:extLst>
        </c:ser>
        <c:ser>
          <c:idx val="1"/>
          <c:order val="1"/>
          <c:tx>
            <c:strRef>
              <c:f>'Jaro data'!$AC$5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data'!$AC$7:$AC$21</c:f>
              <c:numCache>
                <c:formatCode>#,##0</c:formatCode>
                <c:ptCount val="15"/>
                <c:pt idx="0">
                  <c:v>107</c:v>
                </c:pt>
                <c:pt idx="1">
                  <c:v>797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9-4686-8DC1-947E585A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28320"/>
        <c:axId val="131154688"/>
        <c:axId val="0"/>
      </c:bar3DChart>
      <c:catAx>
        <c:axId val="1311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154688"/>
        <c:crosses val="autoZero"/>
        <c:auto val="1"/>
        <c:lblAlgn val="ctr"/>
        <c:lblOffset val="100"/>
        <c:noMultiLvlLbl val="1"/>
      </c:catAx>
      <c:valAx>
        <c:axId val="131154688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95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128320"/>
        <c:crosses val="autoZero"/>
        <c:crossBetween val="between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69476573220937099"/>
          <c:y val="4.0580114349463098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PODZIM 2011 branky + nahrávky</a:t>
            </a:r>
          </a:p>
        </c:rich>
      </c:tx>
      <c:layout>
        <c:manualLayout>
          <c:xMode val="edge"/>
          <c:yMode val="edge"/>
          <c:x val="0.369111180904523"/>
          <c:y val="3.53946841191397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08432788944724"/>
          <c:y val="0.112995859489782"/>
          <c:w val="0.876923680904523"/>
          <c:h val="0.63950848136770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data'!$E$5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data'!$B$7:$B$21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data'!$E$7:$E$21</c:f>
              <c:numCache>
                <c:formatCode>General</c:formatCode>
                <c:ptCount val="15"/>
                <c:pt idx="0">
                  <c:v>0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9-4C91-9BB4-65A5B3B440B5}"/>
            </c:ext>
          </c:extLst>
        </c:ser>
        <c:ser>
          <c:idx val="1"/>
          <c:order val="1"/>
          <c:tx>
            <c:strRef>
              <c:f>'Jaro data'!$F$5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data'!$B$7:$B$21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data'!$F$7:$F$21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9-4C91-9BB4-65A5B3B4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98336"/>
        <c:axId val="126616704"/>
        <c:axId val="0"/>
      </c:bar3DChart>
      <c:catAx>
        <c:axId val="1311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6616704"/>
        <c:crosses val="autoZero"/>
        <c:auto val="1"/>
        <c:lblAlgn val="ctr"/>
        <c:lblOffset val="100"/>
        <c:noMultiLvlLbl val="1"/>
      </c:catAx>
      <c:valAx>
        <c:axId val="126616704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1198336"/>
        <c:crosses val="autoZero"/>
        <c:crossBetween val="between"/>
      </c:valAx>
      <c:spPr>
        <a:gradFill>
          <a:gsLst>
            <a:gs pos="0">
              <a:srgbClr val="FBFDFD"/>
            </a:gs>
            <a:gs pos="100000">
              <a:srgbClr val="A0E0E0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3899183417085402"/>
          <c:y val="0.11299585948978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JARO 2012 branky + nahrávky</a:t>
            </a:r>
          </a:p>
        </c:rich>
      </c:tx>
      <c:layout>
        <c:manualLayout>
          <c:xMode val="edge"/>
          <c:yMode val="edge"/>
          <c:x val="0.37787384554922399"/>
          <c:y val="3.5389957264957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0752603654942"/>
          <c:y val="0.113114316239316"/>
          <c:w val="0.87785419532324604"/>
          <c:h val="0.6076388888888889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data'!$K$7:$K$21</c:f>
              <c:numCache>
                <c:formatCode>General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2-4BF0-86E7-EE2176124AD0}"/>
            </c:ext>
          </c:extLst>
        </c:ser>
        <c:ser>
          <c:idx val="1"/>
          <c:order val="1"/>
          <c:tx>
            <c:strRef>
              <c:f>'Jaro data'!$L$5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data'!$H$7:$H$21</c:f>
              <c:strCache>
                <c:ptCount val="15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</c:strCache>
            </c:strRef>
          </c:cat>
          <c:val>
            <c:numRef>
              <c:f>'Jaro data'!$L$7:$L$21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2-4BF0-86E7-EE217612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71872"/>
        <c:axId val="130290432"/>
        <c:axId val="0"/>
      </c:bar3DChart>
      <c:catAx>
        <c:axId val="1266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0290432"/>
        <c:crosses val="autoZero"/>
        <c:auto val="1"/>
        <c:lblAlgn val="ctr"/>
        <c:lblOffset val="100"/>
        <c:noMultiLvlLbl val="1"/>
      </c:catAx>
      <c:valAx>
        <c:axId val="13029043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26671872"/>
        <c:crosses val="autoZero"/>
        <c:crossBetween val="between"/>
      </c:valAx>
      <c:spPr>
        <a:gradFill>
          <a:gsLst>
            <a:gs pos="0">
              <a:srgbClr val="F5FFF5"/>
            </a:gs>
            <a:gs pos="100000">
              <a:srgbClr val="CCFFCC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42562389467479"/>
          <c:y val="0.112980769230769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sz="1200" b="1" strike="noStrike" spc="-1">
                <a:solidFill>
                  <a:srgbClr val="000000"/>
                </a:solidFill>
                <a:latin typeface="Arial"/>
                <a:ea typeface="Arial"/>
              </a:rPr>
              <a:t>Počet branek a nahrávek JARO/PODZIM ročník 2011/2012</a:t>
            </a:r>
          </a:p>
        </c:rich>
      </c:tx>
      <c:layout>
        <c:manualLayout>
          <c:xMode val="edge"/>
          <c:yMode val="edge"/>
          <c:x val="0.27040675425099597"/>
          <c:y val="2.02724307731661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0C0C0"/>
        </a:solidFill>
        <a:ln w="3240">
          <a:solidFill>
            <a:srgbClr val="000000"/>
          </a:solidFill>
          <a:round/>
        </a:ln>
      </c:spPr>
    </c:floor>
    <c:sideWall>
      <c:thickness val="0"/>
    </c:sideWall>
    <c:backWall>
      <c:thickness val="0"/>
      <c:spPr>
        <a:ln w="12600">
          <a:solidFill>
            <a:srgbClr val="808080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9.18451887797372E-2"/>
          <c:y val="0.148877661955618"/>
          <c:w val="0.90811535881958405"/>
          <c:h val="0.7156743620899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'Jaro data'!$V$6</c:f>
              <c:strCache>
                <c:ptCount val="1"/>
                <c:pt idx="0">
                  <c:v>Podzim 2010</c:v>
                </c:pt>
              </c:strCache>
            </c:strRef>
          </c:tx>
          <c:spPr>
            <a:solidFill>
              <a:srgbClr val="00FF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data'!$B$7:$B$23</c:f>
              <c:strCache>
                <c:ptCount val="17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  <c:pt idx="15">
                  <c:v>Tříletý Radim</c:v>
                </c:pt>
                <c:pt idx="16">
                  <c:v>Šťastný Martin</c:v>
                </c:pt>
              </c:strCache>
            </c:strRef>
          </c:cat>
          <c:val>
            <c:numRef>
              <c:f>'Jaro data'!$V$7:$V$23</c:f>
              <c:numCache>
                <c:formatCode>General</c:formatCode>
                <c:ptCount val="17"/>
                <c:pt idx="0">
                  <c:v>0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9-45D1-9957-53FBEF14426D}"/>
            </c:ext>
          </c:extLst>
        </c:ser>
        <c:ser>
          <c:idx val="1"/>
          <c:order val="1"/>
          <c:tx>
            <c:strRef>
              <c:f>'Jaro data'!$W$6</c:f>
              <c:strCache>
                <c:ptCount val="1"/>
                <c:pt idx="0">
                  <c:v>Jaro 2011</c:v>
                </c:pt>
              </c:strCache>
            </c:strRef>
          </c:tx>
          <c:spPr>
            <a:solidFill>
              <a:srgbClr val="FF000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'Jaro data'!$B$7:$B$23</c:f>
              <c:strCache>
                <c:ptCount val="17"/>
                <c:pt idx="0">
                  <c:v>Chvátal Patrik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Havlík Roman</c:v>
                </c:pt>
                <c:pt idx="4">
                  <c:v>Chvátal Jan</c:v>
                </c:pt>
                <c:pt idx="5">
                  <c:v>Havlík Martin</c:v>
                </c:pt>
                <c:pt idx="6">
                  <c:v>Kelbler Marek</c:v>
                </c:pt>
                <c:pt idx="7">
                  <c:v>Černý Jiří</c:v>
                </c:pt>
                <c:pt idx="8">
                  <c:v>Kelbler Martin</c:v>
                </c:pt>
                <c:pt idx="9">
                  <c:v>Habr Jiří</c:v>
                </c:pt>
                <c:pt idx="10">
                  <c:v>Koupil Petr</c:v>
                </c:pt>
                <c:pt idx="11">
                  <c:v>Plachý Karel</c:v>
                </c:pt>
                <c:pt idx="12">
                  <c:v>Habr Stanislav</c:v>
                </c:pt>
                <c:pt idx="13">
                  <c:v>Nehyba Filip</c:v>
                </c:pt>
                <c:pt idx="14">
                  <c:v>Kelbler David</c:v>
                </c:pt>
                <c:pt idx="15">
                  <c:v>Tříletý Radim</c:v>
                </c:pt>
                <c:pt idx="16">
                  <c:v>Šťastný Martin</c:v>
                </c:pt>
              </c:strCache>
            </c:strRef>
          </c:cat>
          <c:val>
            <c:numRef>
              <c:f>'Jaro data'!$W$7:$W$23</c:f>
              <c:numCache>
                <c:formatCode>General</c:formatCode>
                <c:ptCount val="17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9-45D1-9957-53FBEF14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50464"/>
        <c:axId val="130360448"/>
        <c:axId val="0"/>
      </c:bar3DChart>
      <c:catAx>
        <c:axId val="130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0360448"/>
        <c:crosses val="autoZero"/>
        <c:auto val="1"/>
        <c:lblAlgn val="ctr"/>
        <c:lblOffset val="100"/>
        <c:noMultiLvlLbl val="1"/>
      </c:catAx>
      <c:valAx>
        <c:axId val="130360448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cs-CZ"/>
          </a:p>
        </c:txPr>
        <c:crossAx val="130350464"/>
        <c:crosses val="autoZero"/>
        <c:crossBetween val="between"/>
      </c:valAx>
      <c:spPr>
        <a:gradFill>
          <a:gsLst>
            <a:gs pos="0">
              <a:srgbClr val="F9FFF9"/>
            </a:gs>
            <a:gs pos="100000">
              <a:srgbClr val="CCFFCC"/>
            </a:gs>
          </a:gsLst>
          <a:lin ang="2700000"/>
        </a:gra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416459541563104"/>
          <c:y val="8.9659141779113605E-2"/>
        </c:manualLayout>
      </c:layout>
      <c:overlay val="1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2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 I.B třída,sk.D,JČK, ročník </a:t>
            </a:r>
            <a:r>
              <a:rPr lang="cs-CZ" sz="2400" b="1" i="0" u="none" strike="noStrike" baseline="0">
                <a:effectLst/>
              </a:rPr>
              <a:t>2018/2019</a:t>
            </a:r>
            <a:endParaRPr lang="cs-CZ" sz="2400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16766925764699322"/>
          <c:y val="1.8599642872065889E-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flip="none" rotWithShape="1">
          <a:gsLst>
            <a:gs pos="62000">
              <a:srgbClr val="E3E3E3"/>
            </a:gs>
            <a:gs pos="100000">
              <a:srgbClr val="FF0000"/>
            </a:gs>
          </a:gsLst>
          <a:lin ang="18900000" scaled="1"/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flip="none" rotWithShape="1">
          <a:gsLst>
            <a:gs pos="41000">
              <a:srgbClr val="E3E3E3"/>
            </a:gs>
            <a:gs pos="100000">
              <a:srgbClr val="FF0000"/>
            </a:gs>
          </a:gsLst>
          <a:lin ang="18900000" scaled="1"/>
          <a:tileRect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1768365994818477E-2"/>
          <c:y val="4.4876291421028738E-2"/>
          <c:w val="0.97943409945378446"/>
          <c:h val="0.3963263425053361"/>
        </c:manualLayout>
      </c:layout>
      <c:bar3DChart>
        <c:barDir val="col"/>
        <c:grouping val="clustered"/>
        <c:varyColors val="0"/>
        <c:ser>
          <c:idx val="0"/>
          <c:order val="0"/>
          <c:tx>
            <c:v>branky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011973019303054E-3"/>
                  <c:y val="3.6938279361007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0-4D55-8FC6-1FA6B99FE8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G'!$B$9:$B$22</c:f>
              <c:strCache>
                <c:ptCount val="14"/>
                <c:pt idx="0">
                  <c:v>Habr Vojta</c:v>
                </c:pt>
                <c:pt idx="1">
                  <c:v>Šťastný Martin</c:v>
                </c:pt>
                <c:pt idx="2">
                  <c:v>Kelbler Petr</c:v>
                </c:pt>
                <c:pt idx="3">
                  <c:v>Švarc Petr</c:v>
                </c:pt>
                <c:pt idx="4">
                  <c:v>Bastl Vojta</c:v>
                </c:pt>
                <c:pt idx="5">
                  <c:v>Dolák Jan</c:v>
                </c:pt>
                <c:pt idx="6">
                  <c:v>Chvátal Tomáš</c:v>
                </c:pt>
                <c:pt idx="7">
                  <c:v>Pokorný Václav</c:v>
                </c:pt>
                <c:pt idx="8">
                  <c:v>Bastl Pavel</c:v>
                </c:pt>
                <c:pt idx="9">
                  <c:v>Kelbler Martin</c:v>
                </c:pt>
                <c:pt idx="10">
                  <c:v>Kelbler David</c:v>
                </c:pt>
                <c:pt idx="11">
                  <c:v>Nikrmajer Zdeněk</c:v>
                </c:pt>
                <c:pt idx="12">
                  <c:v>Novák Bohumír</c:v>
                </c:pt>
                <c:pt idx="13">
                  <c:v>Tříletý Radim</c:v>
                </c:pt>
              </c:strCache>
            </c:strRef>
          </c:cat>
          <c:val>
            <c:numRef>
              <c:f>'TAB G'!$Q$9:$Q$22</c:f>
              <c:numCache>
                <c:formatCode>General</c:formatCode>
                <c:ptCount val="14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0-4D55-8FC6-1FA6B99F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44640"/>
        <c:axId val="132946176"/>
        <c:axId val="0"/>
      </c:bar3DChart>
      <c:catAx>
        <c:axId val="1329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84000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29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461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2944640"/>
        <c:crosses val="autoZero"/>
        <c:crossBetween val="between"/>
        <c:majorUnit val="1"/>
      </c:valAx>
      <c:spPr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5" l="0.25" r="0.25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flip="none" rotWithShape="1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chemeClr val="tx2">
                <a:lumMod val="40000"/>
                <a:lumOff val="60000"/>
              </a:schemeClr>
            </a:gs>
          </a:gsLst>
          <a:lin ang="18900000" scaled="1"/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flip="none" rotWithShape="1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chemeClr val="tx2">
                <a:lumMod val="40000"/>
                <a:lumOff val="60000"/>
              </a:schemeClr>
            </a:gs>
          </a:gsLst>
          <a:lin ang="18900000" scaled="1"/>
          <a:tileRect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9458479740624934E-2"/>
          <c:y val="6.8926406469611429E-2"/>
          <c:w val="0.98054152025937502"/>
          <c:h val="0.77941519549535654"/>
        </c:manualLayout>
      </c:layout>
      <c:bar3DChart>
        <c:barDir val="col"/>
        <c:grouping val="clustered"/>
        <c:varyColors val="0"/>
        <c:ser>
          <c:idx val="0"/>
          <c:order val="0"/>
          <c:tx>
            <c:v>nahrávky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N'!$B$9:$B$25</c:f>
              <c:strCache>
                <c:ptCount val="17"/>
                <c:pt idx="0">
                  <c:v>Bastl Vojta</c:v>
                </c:pt>
                <c:pt idx="1">
                  <c:v>Kelbler Petr</c:v>
                </c:pt>
                <c:pt idx="2">
                  <c:v>Švarc Petr</c:v>
                </c:pt>
                <c:pt idx="3">
                  <c:v>Habr Vojta</c:v>
                </c:pt>
                <c:pt idx="4">
                  <c:v>Šťastný Martin</c:v>
                </c:pt>
                <c:pt idx="5">
                  <c:v>Tříletý Radim</c:v>
                </c:pt>
                <c:pt idx="6">
                  <c:v>Bastl Pavel</c:v>
                </c:pt>
                <c:pt idx="7">
                  <c:v>Kelbler David</c:v>
                </c:pt>
                <c:pt idx="8">
                  <c:v>Zejda Tomáš</c:v>
                </c:pt>
                <c:pt idx="9">
                  <c:v>Havlík Martin</c:v>
                </c:pt>
                <c:pt idx="10">
                  <c:v>Chvátal Patrik</c:v>
                </c:pt>
                <c:pt idx="11">
                  <c:v>Chvátal Tomáš</c:v>
                </c:pt>
                <c:pt idx="12">
                  <c:v>Kelbler Martin</c:v>
                </c:pt>
                <c:pt idx="13">
                  <c:v>Novák Bohumír</c:v>
                </c:pt>
                <c:pt idx="14">
                  <c:v>Novák Vojta</c:v>
                </c:pt>
                <c:pt idx="15">
                  <c:v>Pokorný Václav</c:v>
                </c:pt>
                <c:pt idx="16">
                  <c:v>Urbánek Pavel</c:v>
                </c:pt>
              </c:strCache>
            </c:strRef>
          </c:cat>
          <c:val>
            <c:numRef>
              <c:f>'TAB N'!$R$9:$R$25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2-4C29-95B7-7C8F5404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91616"/>
        <c:axId val="132993408"/>
        <c:axId val="0"/>
      </c:bar3DChart>
      <c:catAx>
        <c:axId val="1329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29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29916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800"/>
            </a:pPr>
            <a:r>
              <a:rPr lang="cs-CZ" sz="2800"/>
              <a:t>Obdržené</a:t>
            </a:r>
            <a:r>
              <a:rPr lang="cs-CZ" sz="2800" baseline="0"/>
              <a:t> k</a:t>
            </a:r>
            <a:r>
              <a:rPr lang="cs-CZ" sz="2800"/>
              <a:t>arty -  I.B třída,sk.D,JČK, ročník 2018/2019 </a:t>
            </a:r>
          </a:p>
        </c:rich>
      </c:tx>
      <c:layout>
        <c:manualLayout>
          <c:xMode val="edge"/>
          <c:yMode val="edge"/>
          <c:x val="0.20599895399323123"/>
          <c:y val="1.252679891979294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27000">
              <a:schemeClr val="bg1"/>
            </a:gs>
            <a:gs pos="100000">
              <a:schemeClr val="bg1">
                <a:lumMod val="75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27000">
              <a:schemeClr val="bg1"/>
            </a:gs>
            <a:gs pos="100000">
              <a:schemeClr val="bg1">
                <a:lumMod val="75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5349777783324335E-2"/>
          <c:y val="5.9054921081712654E-2"/>
          <c:w val="0.97269069288487797"/>
          <c:h val="0.79006647300095967"/>
        </c:manualLayout>
      </c:layout>
      <c:bar3DChart>
        <c:barDir val="col"/>
        <c:grouping val="stacked"/>
        <c:varyColors val="0"/>
        <c:ser>
          <c:idx val="0"/>
          <c:order val="0"/>
          <c:tx>
            <c:v>Žluté karty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graf'!$N$5:$N$22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Chvátal Tomáš</c:v>
                </c:pt>
                <c:pt idx="3">
                  <c:v>Kelbler Petr</c:v>
                </c:pt>
                <c:pt idx="4">
                  <c:v>Zejda Tomáš</c:v>
                </c:pt>
                <c:pt idx="5">
                  <c:v>Černý Jiří</c:v>
                </c:pt>
                <c:pt idx="6">
                  <c:v>Koupil Petr</c:v>
                </c:pt>
                <c:pt idx="7">
                  <c:v>Novák Vojta</c:v>
                </c:pt>
                <c:pt idx="8">
                  <c:v>Pokorný Václav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Habr Stanislav</c:v>
                </c:pt>
                <c:pt idx="12">
                  <c:v>Kelbler Martin</c:v>
                </c:pt>
                <c:pt idx="13">
                  <c:v>Nikrmajer Zdeněk</c:v>
                </c:pt>
                <c:pt idx="14">
                  <c:v>Novák Bohumír</c:v>
                </c:pt>
                <c:pt idx="15">
                  <c:v>Švarc Petr</c:v>
                </c:pt>
                <c:pt idx="16">
                  <c:v>Tříletý Radim</c:v>
                </c:pt>
                <c:pt idx="17">
                  <c:v>Urbánek Pavel</c:v>
                </c:pt>
              </c:strCache>
            </c:strRef>
          </c:cat>
          <c:val>
            <c:numRef>
              <c:f>'Data graf'!$O$5:$O$22</c:f>
              <c:numCache>
                <c:formatCode>General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CA5-A7C9-B11F5EA797C1}"/>
            </c:ext>
          </c:extLst>
        </c:ser>
        <c:ser>
          <c:idx val="1"/>
          <c:order val="1"/>
          <c:tx>
            <c:v>Červené karty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graf'!$N$5:$N$22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Chvátal Tomáš</c:v>
                </c:pt>
                <c:pt idx="3">
                  <c:v>Kelbler Petr</c:v>
                </c:pt>
                <c:pt idx="4">
                  <c:v>Zejda Tomáš</c:v>
                </c:pt>
                <c:pt idx="5">
                  <c:v>Černý Jiří</c:v>
                </c:pt>
                <c:pt idx="6">
                  <c:v>Koupil Petr</c:v>
                </c:pt>
                <c:pt idx="7">
                  <c:v>Novák Vojta</c:v>
                </c:pt>
                <c:pt idx="8">
                  <c:v>Pokorný Václav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Habr Stanislav</c:v>
                </c:pt>
                <c:pt idx="12">
                  <c:v>Kelbler Martin</c:v>
                </c:pt>
                <c:pt idx="13">
                  <c:v>Nikrmajer Zdeněk</c:v>
                </c:pt>
                <c:pt idx="14">
                  <c:v>Novák Bohumír</c:v>
                </c:pt>
                <c:pt idx="15">
                  <c:v>Švarc Petr</c:v>
                </c:pt>
                <c:pt idx="16">
                  <c:v>Tříletý Radim</c:v>
                </c:pt>
                <c:pt idx="17">
                  <c:v>Urbánek Pavel</c:v>
                </c:pt>
              </c:strCache>
            </c:strRef>
          </c:cat>
          <c:val>
            <c:numRef>
              <c:f>'Data graf'!$P$5:$P$22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CA5-A7C9-B11F5EA7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33110016"/>
        <c:axId val="133120000"/>
        <c:axId val="0"/>
      </c:bar3DChart>
      <c:catAx>
        <c:axId val="1331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 b="1" i="1" u="none"/>
            </a:pPr>
            <a:endParaRPr lang="cs-CZ"/>
          </a:p>
        </c:txPr>
        <c:crossAx val="133120000"/>
        <c:crosses val="autoZero"/>
        <c:auto val="1"/>
        <c:lblAlgn val="ctr"/>
        <c:lblOffset val="100"/>
        <c:noMultiLvlLbl val="1"/>
      </c:catAx>
      <c:valAx>
        <c:axId val="13312000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3311001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40484095247170887"/>
          <c:y val="6.2786740399335156E-2"/>
          <c:w val="0.24030945801105097"/>
          <c:h val="8.256678382553273E-2"/>
        </c:manualLayout>
      </c:layout>
      <c:overlay val="1"/>
      <c:txPr>
        <a:bodyPr/>
        <a:lstStyle/>
        <a:p>
          <a:pPr>
            <a:defRPr sz="16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800"/>
            </a:pPr>
            <a:r>
              <a:rPr lang="cs-CZ" sz="2800"/>
              <a:t>Četnost branek  v minutách - 1.B.třída,sk.D,JČK,ročník 2018/2019  </a:t>
            </a:r>
          </a:p>
        </c:rich>
      </c:tx>
      <c:layout>
        <c:manualLayout>
          <c:xMode val="edge"/>
          <c:yMode val="edge"/>
          <c:x val="0.13217356538322428"/>
          <c:y val="1.252639371036295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27000">
              <a:schemeClr val="bg1"/>
            </a:gs>
            <a:gs pos="100000">
              <a:schemeClr val="accent5">
                <a:lumMod val="40000"/>
                <a:lumOff val="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5349777783324335E-2"/>
          <c:y val="5.9054921081712654E-2"/>
          <c:w val="0.97269069288487797"/>
          <c:h val="0.7900664730009596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 OU'!$AJ$8</c:f>
              <c:strCache>
                <c:ptCount val="1"/>
                <c:pt idx="0">
                  <c:v>četnost branek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OU'!$AJ$9:$AJ$22</c:f>
              <c:strCache>
                <c:ptCount val="14"/>
                <c:pt idx="0">
                  <c:v>Habr Vojta</c:v>
                </c:pt>
                <c:pt idx="1">
                  <c:v>Šťastný Martin</c:v>
                </c:pt>
                <c:pt idx="2">
                  <c:v>Kelbler Petr</c:v>
                </c:pt>
                <c:pt idx="3">
                  <c:v>Dolák Jan</c:v>
                </c:pt>
                <c:pt idx="4">
                  <c:v>Švarc Petr</c:v>
                </c:pt>
                <c:pt idx="5">
                  <c:v>Pokorný Václav</c:v>
                </c:pt>
                <c:pt idx="6">
                  <c:v>Chvátal Tomáš</c:v>
                </c:pt>
                <c:pt idx="7">
                  <c:v>Nikrmajer Zdeněk</c:v>
                </c:pt>
                <c:pt idx="8">
                  <c:v>Kelbler David</c:v>
                </c:pt>
                <c:pt idx="9">
                  <c:v>Kelbler Martin</c:v>
                </c:pt>
                <c:pt idx="10">
                  <c:v>Bastl Vojta</c:v>
                </c:pt>
                <c:pt idx="11">
                  <c:v>Novák Bohumír</c:v>
                </c:pt>
                <c:pt idx="12">
                  <c:v>Bastl Pavel</c:v>
                </c:pt>
                <c:pt idx="13">
                  <c:v>Tříletý Radim</c:v>
                </c:pt>
              </c:strCache>
            </c:strRef>
          </c:cat>
          <c:val>
            <c:numRef>
              <c:f>'TAB OU'!$AK$9:$AK$22</c:f>
              <c:numCache>
                <c:formatCode>0</c:formatCode>
                <c:ptCount val="14"/>
                <c:pt idx="0">
                  <c:v>94.166666666666671</c:v>
                </c:pt>
                <c:pt idx="1">
                  <c:v>167.11111111111111</c:v>
                </c:pt>
                <c:pt idx="2">
                  <c:v>279.33333333333331</c:v>
                </c:pt>
                <c:pt idx="3">
                  <c:v>296.66666666666669</c:v>
                </c:pt>
                <c:pt idx="4">
                  <c:v>395</c:v>
                </c:pt>
                <c:pt idx="5">
                  <c:v>397</c:v>
                </c:pt>
                <c:pt idx="6">
                  <c:v>407.66666666666669</c:v>
                </c:pt>
                <c:pt idx="7">
                  <c:v>449</c:v>
                </c:pt>
                <c:pt idx="8">
                  <c:v>517</c:v>
                </c:pt>
                <c:pt idx="9">
                  <c:v>540</c:v>
                </c:pt>
                <c:pt idx="10">
                  <c:v>587.33333333333337</c:v>
                </c:pt>
                <c:pt idx="11">
                  <c:v>842</c:v>
                </c:pt>
                <c:pt idx="12">
                  <c:v>937</c:v>
                </c:pt>
                <c:pt idx="13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7-4ECB-A1DC-BB240889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33199744"/>
        <c:axId val="133201280"/>
        <c:axId val="0"/>
      </c:bar3DChart>
      <c:catAx>
        <c:axId val="1331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 b="1" i="1" u="none"/>
            </a:pPr>
            <a:endParaRPr lang="cs-CZ"/>
          </a:p>
        </c:txPr>
        <c:crossAx val="133201280"/>
        <c:crosses val="autoZero"/>
        <c:auto val="1"/>
        <c:lblAlgn val="ctr"/>
        <c:lblOffset val="100"/>
        <c:noMultiLvlLbl val="1"/>
      </c:catAx>
      <c:valAx>
        <c:axId val="1332012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3319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80903352323071"/>
          <c:y val="6.6043676581824251E-2"/>
          <c:w val="0.1247658583729752"/>
          <c:h val="4.1256701569344661E-2"/>
        </c:manualLayout>
      </c:layout>
      <c:overlay val="1"/>
      <c:txPr>
        <a:bodyPr/>
        <a:lstStyle/>
        <a:p>
          <a:pPr>
            <a:defRPr sz="16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800"/>
            </a:pPr>
            <a:r>
              <a:rPr lang="cs-CZ" sz="2800"/>
              <a:t>Četnost nahrávky v minutách - 1.B.třída,sk.D,JČK,ročník 2018/2019</a:t>
            </a:r>
          </a:p>
        </c:rich>
      </c:tx>
      <c:layout>
        <c:manualLayout>
          <c:xMode val="edge"/>
          <c:yMode val="edge"/>
          <c:x val="0.12605847630405845"/>
          <c:y val="1.252699692747404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27000">
              <a:schemeClr val="bg1"/>
            </a:gs>
            <a:gs pos="100000">
              <a:schemeClr val="bg1">
                <a:lumMod val="65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5349777783324335E-2"/>
          <c:y val="5.9054921081712654E-2"/>
          <c:w val="0.97269069288487797"/>
          <c:h val="0.7900664730009596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 OU'!$AL$8</c:f>
              <c:strCache>
                <c:ptCount val="1"/>
                <c:pt idx="0">
                  <c:v>četnost nahrávek</c:v>
                </c:pt>
              </c:strCache>
            </c:strRef>
          </c:tx>
          <c:spPr>
            <a:solidFill>
              <a:srgbClr val="808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OU'!$AL$9:$AL$25</c:f>
              <c:strCache>
                <c:ptCount val="17"/>
                <c:pt idx="0">
                  <c:v>Chvátal Patrik</c:v>
                </c:pt>
                <c:pt idx="1">
                  <c:v>Kelbler Petr</c:v>
                </c:pt>
                <c:pt idx="2">
                  <c:v>Bastl Vojta</c:v>
                </c:pt>
                <c:pt idx="3">
                  <c:v>Švarc Petr</c:v>
                </c:pt>
                <c:pt idx="4">
                  <c:v>Kelbler David</c:v>
                </c:pt>
                <c:pt idx="5">
                  <c:v>Tříletý Radim</c:v>
                </c:pt>
                <c:pt idx="6">
                  <c:v>Šťastný Martin</c:v>
                </c:pt>
                <c:pt idx="7">
                  <c:v>Havlík Martin</c:v>
                </c:pt>
                <c:pt idx="8">
                  <c:v>Habr Vojta</c:v>
                </c:pt>
                <c:pt idx="9">
                  <c:v>Bastl Pavel</c:v>
                </c:pt>
                <c:pt idx="10">
                  <c:v>Novák Vojta</c:v>
                </c:pt>
                <c:pt idx="11">
                  <c:v>Kelbler Martin</c:v>
                </c:pt>
                <c:pt idx="12">
                  <c:v>Urbánek Pavel</c:v>
                </c:pt>
                <c:pt idx="13">
                  <c:v>Zejda Tomáš</c:v>
                </c:pt>
                <c:pt idx="14">
                  <c:v>Pokorný Václav</c:v>
                </c:pt>
                <c:pt idx="15">
                  <c:v>Novák Bohumír</c:v>
                </c:pt>
                <c:pt idx="16">
                  <c:v>Chvátal Tomáš</c:v>
                </c:pt>
              </c:strCache>
            </c:strRef>
          </c:cat>
          <c:val>
            <c:numRef>
              <c:f>'TAB OU'!$AM$9:$AM$25</c:f>
              <c:numCache>
                <c:formatCode>0</c:formatCode>
                <c:ptCount val="17"/>
                <c:pt idx="0">
                  <c:v>121</c:v>
                </c:pt>
                <c:pt idx="1">
                  <c:v>209.5</c:v>
                </c:pt>
                <c:pt idx="2">
                  <c:v>220.25</c:v>
                </c:pt>
                <c:pt idx="3">
                  <c:v>225.71428571428572</c:v>
                </c:pt>
                <c:pt idx="4">
                  <c:v>258.5</c:v>
                </c:pt>
                <c:pt idx="5">
                  <c:v>347.33333333333331</c:v>
                </c:pt>
                <c:pt idx="6">
                  <c:v>376</c:v>
                </c:pt>
                <c:pt idx="7">
                  <c:v>408</c:v>
                </c:pt>
                <c:pt idx="8">
                  <c:v>423.75</c:v>
                </c:pt>
                <c:pt idx="9">
                  <c:v>468.5</c:v>
                </c:pt>
                <c:pt idx="10">
                  <c:v>537</c:v>
                </c:pt>
                <c:pt idx="11">
                  <c:v>540</c:v>
                </c:pt>
                <c:pt idx="12">
                  <c:v>583</c:v>
                </c:pt>
                <c:pt idx="13">
                  <c:v>737</c:v>
                </c:pt>
                <c:pt idx="14">
                  <c:v>794</c:v>
                </c:pt>
                <c:pt idx="15">
                  <c:v>842</c:v>
                </c:pt>
                <c:pt idx="16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8-4F46-AEFE-9E6093DED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28103936"/>
        <c:axId val="128105472"/>
        <c:axId val="0"/>
      </c:bar3DChart>
      <c:catAx>
        <c:axId val="1281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 b="1" i="1" u="none"/>
            </a:pPr>
            <a:endParaRPr lang="cs-CZ"/>
          </a:p>
        </c:txPr>
        <c:crossAx val="128105472"/>
        <c:crosses val="autoZero"/>
        <c:auto val="1"/>
        <c:lblAlgn val="ctr"/>
        <c:lblOffset val="100"/>
        <c:noMultiLvlLbl val="1"/>
      </c:catAx>
      <c:valAx>
        <c:axId val="12810547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2810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382392924603175"/>
          <c:y val="7.3904041734164802E-2"/>
          <c:w val="0.13828597366069142"/>
          <c:h val="4.0236262833398234E-2"/>
        </c:manualLayout>
      </c:layout>
      <c:overlay val="1"/>
      <c:txPr>
        <a:bodyPr/>
        <a:lstStyle/>
        <a:p>
          <a:pPr>
            <a:defRPr sz="16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/>
          <a:lstStyle/>
          <a:p>
            <a:pPr algn="ctr">
              <a:defRPr sz="2400"/>
            </a:pPr>
            <a:r>
              <a:rPr lang="cs-CZ" sz="2400"/>
              <a:t>Četnost v minutách - branka + nahrávka-1.B.třída,sk.D,JČK,ročník 2018/2019</a:t>
            </a:r>
          </a:p>
        </c:rich>
      </c:tx>
      <c:layout>
        <c:manualLayout>
          <c:xMode val="edge"/>
          <c:yMode val="edge"/>
          <c:x val="0.12605847630405845"/>
          <c:y val="1.252699692747404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">
              <a:srgbClr val="CBD0D6"/>
            </a:gs>
            <a:gs pos="100000">
              <a:schemeClr val="accent1"/>
            </a:gs>
            <a:gs pos="58000">
              <a:schemeClr val="bg1">
                <a:lumMod val="85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27000">
              <a:schemeClr val="bg1"/>
            </a:gs>
            <a:gs pos="100000">
              <a:schemeClr val="accent5">
                <a:lumMod val="40000"/>
                <a:lumOff val="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5349777783324335E-2"/>
          <c:y val="5.9054921081712654E-2"/>
          <c:w val="0.97269069288487797"/>
          <c:h val="0.79006647300095967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'TAB OU'!$AN$8</c:f>
              <c:strCache>
                <c:ptCount val="1"/>
                <c:pt idx="0">
                  <c:v>četnost (B+N)-bodů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OU'!$AN$9:$AN$27</c:f>
              <c:strCache>
                <c:ptCount val="19"/>
                <c:pt idx="0">
                  <c:v>Habr Vojta</c:v>
                </c:pt>
                <c:pt idx="1">
                  <c:v>Šťastný Martin</c:v>
                </c:pt>
                <c:pt idx="2">
                  <c:v>Kelbler Petr</c:v>
                </c:pt>
                <c:pt idx="3">
                  <c:v>Chvátal Patrik</c:v>
                </c:pt>
                <c:pt idx="4">
                  <c:v>Švarc Petr</c:v>
                </c:pt>
                <c:pt idx="5">
                  <c:v>Bastl Vojta</c:v>
                </c:pt>
                <c:pt idx="6">
                  <c:v>Kelbler David</c:v>
                </c:pt>
                <c:pt idx="7">
                  <c:v>Tříletý Radim</c:v>
                </c:pt>
                <c:pt idx="8">
                  <c:v>Pokorný Václav</c:v>
                </c:pt>
                <c:pt idx="9">
                  <c:v>Kelbler Martin</c:v>
                </c:pt>
                <c:pt idx="10">
                  <c:v>Dolák Jan</c:v>
                </c:pt>
                <c:pt idx="11">
                  <c:v>Chvátal Tomáš</c:v>
                </c:pt>
                <c:pt idx="12">
                  <c:v>Bastl Pavel</c:v>
                </c:pt>
                <c:pt idx="13">
                  <c:v>Havlík Martin</c:v>
                </c:pt>
                <c:pt idx="14">
                  <c:v>Novák Bohumír</c:v>
                </c:pt>
                <c:pt idx="15">
                  <c:v>Nikrmajer Zdeněk</c:v>
                </c:pt>
                <c:pt idx="16">
                  <c:v>Novák Vojta</c:v>
                </c:pt>
                <c:pt idx="17">
                  <c:v>Urbánek Pavel</c:v>
                </c:pt>
                <c:pt idx="18">
                  <c:v>Zejda Tomáš</c:v>
                </c:pt>
              </c:strCache>
            </c:strRef>
          </c:cat>
          <c:val>
            <c:numRef>
              <c:f>'TAB OU'!$AO$9:$AO$27</c:f>
              <c:numCache>
                <c:formatCode>0</c:formatCode>
                <c:ptCount val="19"/>
                <c:pt idx="0">
                  <c:v>77.045454545454547</c:v>
                </c:pt>
                <c:pt idx="1">
                  <c:v>115.69230769230769</c:v>
                </c:pt>
                <c:pt idx="2">
                  <c:v>119.71428571428571</c:v>
                </c:pt>
                <c:pt idx="3">
                  <c:v>121</c:v>
                </c:pt>
                <c:pt idx="4">
                  <c:v>143.63636363636363</c:v>
                </c:pt>
                <c:pt idx="5">
                  <c:v>160.18181818181819</c:v>
                </c:pt>
                <c:pt idx="6">
                  <c:v>172.33333333333334</c:v>
                </c:pt>
                <c:pt idx="7">
                  <c:v>260.5</c:v>
                </c:pt>
                <c:pt idx="8">
                  <c:v>264.66666666666669</c:v>
                </c:pt>
                <c:pt idx="9">
                  <c:v>270</c:v>
                </c:pt>
                <c:pt idx="10">
                  <c:v>296.66666666666669</c:v>
                </c:pt>
                <c:pt idx="11">
                  <c:v>305.75</c:v>
                </c:pt>
                <c:pt idx="12">
                  <c:v>312.33333333333331</c:v>
                </c:pt>
                <c:pt idx="13">
                  <c:v>408</c:v>
                </c:pt>
                <c:pt idx="14">
                  <c:v>421</c:v>
                </c:pt>
                <c:pt idx="15">
                  <c:v>449</c:v>
                </c:pt>
                <c:pt idx="16">
                  <c:v>537</c:v>
                </c:pt>
                <c:pt idx="17">
                  <c:v>583</c:v>
                </c:pt>
                <c:pt idx="18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5-4E04-AE1D-BF46B691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9"/>
        <c:shape val="box"/>
        <c:axId val="131355008"/>
        <c:axId val="131356544"/>
        <c:axId val="0"/>
      </c:bar3DChart>
      <c:catAx>
        <c:axId val="1313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 b="1" i="1" u="none"/>
            </a:pPr>
            <a:endParaRPr lang="cs-CZ"/>
          </a:p>
        </c:txPr>
        <c:crossAx val="131356544"/>
        <c:crosses val="autoZero"/>
        <c:auto val="1"/>
        <c:lblAlgn val="ctr"/>
        <c:lblOffset val="100"/>
        <c:noMultiLvlLbl val="1"/>
      </c:catAx>
      <c:valAx>
        <c:axId val="1313565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1"/>
            </a:pPr>
            <a:endParaRPr lang="cs-CZ"/>
          </a:p>
        </c:txPr>
        <c:crossAx val="13135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484095247170887"/>
          <c:y val="6.2786740399335156E-2"/>
          <c:w val="0.15490828501635631"/>
          <c:h val="4.1256701569344661E-2"/>
        </c:manualLayout>
      </c:layout>
      <c:overlay val="1"/>
      <c:txPr>
        <a:bodyPr/>
        <a:lstStyle/>
        <a:p>
          <a:pPr>
            <a:defRPr sz="1600" b="1" i="1"/>
          </a:pPr>
          <a:endParaRPr lang="cs-CZ"/>
        </a:p>
      </c:txPr>
    </c:legend>
    <c:plotVisOnly val="1"/>
    <c:dispBlanksAs val="gap"/>
    <c:showDLblsOverMax val="1"/>
  </c:chart>
  <c:spPr>
    <a:ln>
      <a:noFill/>
    </a:ln>
  </c:spPr>
  <c:printSettings>
    <c:headerFooter/>
    <c:pageMargins b="0.15748031496062992" l="0.23622047244094491" r="0.23622047244094491" t="0.15748031496062992" header="0.31496062992125984" footer="0.31496062992125984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71</xdr:col>
      <xdr:colOff>334110</xdr:colOff>
      <xdr:row>0</xdr:row>
      <xdr:rowOff>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00811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endParaRPr lang="cs-CZ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19</xdr:col>
      <xdr:colOff>800100</xdr:colOff>
      <xdr:row>56</xdr:row>
      <xdr:rowOff>104775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380998</xdr:colOff>
      <xdr:row>2</xdr:row>
      <xdr:rowOff>81643</xdr:rowOff>
    </xdr:from>
    <xdr:to>
      <xdr:col>28</xdr:col>
      <xdr:colOff>212912</xdr:colOff>
      <xdr:row>62</xdr:row>
      <xdr:rowOff>136072</xdr:rowOff>
    </xdr:to>
    <xdr:graphicFrame macro="">
      <xdr:nvGraphicFramePr>
        <xdr:cNvPr id="1373" name="Graf 1">
          <a:extLst>
            <a:ext uri="{FF2B5EF4-FFF2-40B4-BE49-F238E27FC236}">
              <a16:creationId xmlns:a16="http://schemas.microsoft.com/office/drawing/2014/main" id="{00000000-0008-0000-0E00-00005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145676</xdr:colOff>
      <xdr:row>3</xdr:row>
      <xdr:rowOff>11206</xdr:rowOff>
    </xdr:from>
    <xdr:to>
      <xdr:col>25</xdr:col>
      <xdr:colOff>414618</xdr:colOff>
      <xdr:row>53</xdr:row>
      <xdr:rowOff>0</xdr:rowOff>
    </xdr:to>
    <xdr:graphicFrame macro="">
      <xdr:nvGraphicFramePr>
        <xdr:cNvPr id="822" name="Graf 1">
          <a:extLst>
            <a:ext uri="{FF2B5EF4-FFF2-40B4-BE49-F238E27FC236}">
              <a16:creationId xmlns:a16="http://schemas.microsoft.com/office/drawing/2014/main" id="{00000000-0008-0000-0F00-00003603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489856</xdr:colOff>
      <xdr:row>2</xdr:row>
      <xdr:rowOff>27215</xdr:rowOff>
    </xdr:from>
    <xdr:to>
      <xdr:col>39</xdr:col>
      <xdr:colOff>380999</xdr:colOff>
      <xdr:row>72</xdr:row>
      <xdr:rowOff>103909</xdr:rowOff>
    </xdr:to>
    <xdr:graphicFrame macro="">
      <xdr:nvGraphicFramePr>
        <xdr:cNvPr id="831" name="Graf 1">
          <a:extLst>
            <a:ext uri="{FF2B5EF4-FFF2-40B4-BE49-F238E27FC236}">
              <a16:creationId xmlns:a16="http://schemas.microsoft.com/office/drawing/2014/main" id="{00000000-0008-0000-1000-00003F03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359640</xdr:colOff>
      <xdr:row>12</xdr:row>
      <xdr:rowOff>63000</xdr:rowOff>
    </xdr:from>
    <xdr:to>
      <xdr:col>6</xdr:col>
      <xdr:colOff>377640</xdr:colOff>
      <xdr:row>12</xdr:row>
      <xdr:rowOff>63360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00000000-0008-0000-1000-000040030000}"/>
            </a:ext>
          </a:extLst>
        </xdr:cNvPr>
        <xdr:cNvSpPr/>
      </xdr:nvSpPr>
      <xdr:spPr>
        <a:xfrm flipH="1">
          <a:off x="3960000" y="2013480"/>
          <a:ext cx="18000" cy="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345240</xdr:colOff>
      <xdr:row>10</xdr:row>
      <xdr:rowOff>149760</xdr:rowOff>
    </xdr:from>
    <xdr:to>
      <xdr:col>12</xdr:col>
      <xdr:colOff>345600</xdr:colOff>
      <xdr:row>10</xdr:row>
      <xdr:rowOff>150120</xdr:rowOff>
    </xdr:to>
    <xdr:sp macro="" textlink="">
      <xdr:nvSpPr>
        <xdr:cNvPr id="834" name="CustomShape 1">
          <a:extLst>
            <a:ext uri="{FF2B5EF4-FFF2-40B4-BE49-F238E27FC236}">
              <a16:creationId xmlns:a16="http://schemas.microsoft.com/office/drawing/2014/main" id="{00000000-0008-0000-1000-000042030000}"/>
            </a:ext>
          </a:extLst>
        </xdr:cNvPr>
        <xdr:cNvSpPr/>
      </xdr:nvSpPr>
      <xdr:spPr>
        <a:xfrm rot="5400000" flipV="1">
          <a:off x="7545600" y="1775160"/>
          <a:ext cx="360" cy="360"/>
        </a:xfrm>
        <a:prstGeom prst="curvedConnector3">
          <a:avLst>
            <a:gd name="adj1" fmla="val -5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345240</xdr:colOff>
      <xdr:row>10</xdr:row>
      <xdr:rowOff>149760</xdr:rowOff>
    </xdr:from>
    <xdr:to>
      <xdr:col>12</xdr:col>
      <xdr:colOff>345600</xdr:colOff>
      <xdr:row>10</xdr:row>
      <xdr:rowOff>150120</xdr:rowOff>
    </xdr:to>
    <xdr:sp macro="" textlink="">
      <xdr:nvSpPr>
        <xdr:cNvPr id="835" name="CustomShape 1">
          <a:extLst>
            <a:ext uri="{FF2B5EF4-FFF2-40B4-BE49-F238E27FC236}">
              <a16:creationId xmlns:a16="http://schemas.microsoft.com/office/drawing/2014/main" id="{00000000-0008-0000-1000-000043030000}"/>
            </a:ext>
          </a:extLst>
        </xdr:cNvPr>
        <xdr:cNvSpPr/>
      </xdr:nvSpPr>
      <xdr:spPr>
        <a:xfrm rot="16200000" flipV="1">
          <a:off x="7545960" y="1774800"/>
          <a:ext cx="360" cy="360"/>
        </a:xfrm>
        <a:prstGeom prst="curvedConnector5">
          <a:avLst>
            <a:gd name="adj1" fmla="val -16178273"/>
            <a:gd name="adj2" fmla="val 50023"/>
            <a:gd name="adj3" fmla="val 16278343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336176</xdr:colOff>
      <xdr:row>3</xdr:row>
      <xdr:rowOff>112058</xdr:rowOff>
    </xdr:from>
    <xdr:to>
      <xdr:col>36</xdr:col>
      <xdr:colOff>51955</xdr:colOff>
      <xdr:row>80</xdr:row>
      <xdr:rowOff>0</xdr:rowOff>
    </xdr:to>
    <xdr:graphicFrame macro="">
      <xdr:nvGraphicFramePr>
        <xdr:cNvPr id="1370" name="Graf 1">
          <a:extLst>
            <a:ext uri="{FF2B5EF4-FFF2-40B4-BE49-F238E27FC236}">
              <a16:creationId xmlns:a16="http://schemas.microsoft.com/office/drawing/2014/main" id="{00000000-0008-0000-1100-00005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123480</xdr:colOff>
      <xdr:row>34</xdr:row>
      <xdr:rowOff>102240</xdr:rowOff>
    </xdr:to>
    <xdr:graphicFrame macro="">
      <xdr:nvGraphicFramePr>
        <xdr:cNvPr id="823" name="Graf 1">
          <a:extLst>
            <a:ext uri="{FF2B5EF4-FFF2-40B4-BE49-F238E27FC236}">
              <a16:creationId xmlns:a16="http://schemas.microsoft.com/office/drawing/2014/main" id="{00000000-0008-0000-1200-00003703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123480</xdr:colOff>
      <xdr:row>34</xdr:row>
      <xdr:rowOff>102240</xdr:rowOff>
    </xdr:to>
    <xdr:graphicFrame macro="">
      <xdr:nvGraphicFramePr>
        <xdr:cNvPr id="824" name="Graf 1">
          <a:extLst>
            <a:ext uri="{FF2B5EF4-FFF2-40B4-BE49-F238E27FC236}">
              <a16:creationId xmlns:a16="http://schemas.microsoft.com/office/drawing/2014/main" id="{00000000-0008-0000-1300-00003803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123480</xdr:colOff>
      <xdr:row>34</xdr:row>
      <xdr:rowOff>102240</xdr:rowOff>
    </xdr:to>
    <xdr:graphicFrame macro="">
      <xdr:nvGraphicFramePr>
        <xdr:cNvPr id="825" name="Graf 1">
          <a:extLst>
            <a:ext uri="{FF2B5EF4-FFF2-40B4-BE49-F238E27FC236}">
              <a16:creationId xmlns:a16="http://schemas.microsoft.com/office/drawing/2014/main" id="{00000000-0008-0000-1400-00003903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168088</xdr:colOff>
      <xdr:row>30</xdr:row>
      <xdr:rowOff>78441</xdr:rowOff>
    </xdr:from>
    <xdr:to>
      <xdr:col>27</xdr:col>
      <xdr:colOff>145676</xdr:colOff>
      <xdr:row>81</xdr:row>
      <xdr:rowOff>123264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46" name="CustomShape 1">
          <a:extLst>
            <a:ext uri="{FF2B5EF4-FFF2-40B4-BE49-F238E27FC236}">
              <a16:creationId xmlns:a16="http://schemas.microsoft.com/office/drawing/2014/main" id="{00000000-0008-0000-1600-00004E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47" name="CustomShape 1">
          <a:extLst>
            <a:ext uri="{FF2B5EF4-FFF2-40B4-BE49-F238E27FC236}">
              <a16:creationId xmlns:a16="http://schemas.microsoft.com/office/drawing/2014/main" id="{00000000-0008-0000-1600-00004F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48" name="CustomShape 1">
          <a:extLst>
            <a:ext uri="{FF2B5EF4-FFF2-40B4-BE49-F238E27FC236}">
              <a16:creationId xmlns:a16="http://schemas.microsoft.com/office/drawing/2014/main" id="{00000000-0008-0000-1600-000050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49" name="CustomShape 1">
          <a:extLst>
            <a:ext uri="{FF2B5EF4-FFF2-40B4-BE49-F238E27FC236}">
              <a16:creationId xmlns:a16="http://schemas.microsoft.com/office/drawing/2014/main" id="{00000000-0008-0000-1600-000051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0" name="CustomShape 1">
          <a:extLst>
            <a:ext uri="{FF2B5EF4-FFF2-40B4-BE49-F238E27FC236}">
              <a16:creationId xmlns:a16="http://schemas.microsoft.com/office/drawing/2014/main" id="{00000000-0008-0000-1600-000052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1" name="CustomShape 1">
          <a:extLst>
            <a:ext uri="{FF2B5EF4-FFF2-40B4-BE49-F238E27FC236}">
              <a16:creationId xmlns:a16="http://schemas.microsoft.com/office/drawing/2014/main" id="{00000000-0008-0000-1600-000053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852" name="CustomShape 1">
          <a:extLst>
            <a:ext uri="{FF2B5EF4-FFF2-40B4-BE49-F238E27FC236}">
              <a16:creationId xmlns:a16="http://schemas.microsoft.com/office/drawing/2014/main" id="{00000000-0008-0000-1600-000054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53" name="CustomShape 1">
          <a:extLst>
            <a:ext uri="{FF2B5EF4-FFF2-40B4-BE49-F238E27FC236}">
              <a16:creationId xmlns:a16="http://schemas.microsoft.com/office/drawing/2014/main" id="{00000000-0008-0000-1600-000055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54" name="CustomShape 1">
          <a:extLst>
            <a:ext uri="{FF2B5EF4-FFF2-40B4-BE49-F238E27FC236}">
              <a16:creationId xmlns:a16="http://schemas.microsoft.com/office/drawing/2014/main" id="{00000000-0008-0000-1600-000056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5" name="CustomShape 1">
          <a:extLst>
            <a:ext uri="{FF2B5EF4-FFF2-40B4-BE49-F238E27FC236}">
              <a16:creationId xmlns:a16="http://schemas.microsoft.com/office/drawing/2014/main" id="{00000000-0008-0000-1600-000057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6" name="CustomShape 1">
          <a:extLst>
            <a:ext uri="{FF2B5EF4-FFF2-40B4-BE49-F238E27FC236}">
              <a16:creationId xmlns:a16="http://schemas.microsoft.com/office/drawing/2014/main" id="{00000000-0008-0000-1600-000058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7" name="CustomShape 1">
          <a:extLst>
            <a:ext uri="{FF2B5EF4-FFF2-40B4-BE49-F238E27FC236}">
              <a16:creationId xmlns:a16="http://schemas.microsoft.com/office/drawing/2014/main" id="{00000000-0008-0000-1600-000059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8" name="CustomShape 1">
          <a:extLst>
            <a:ext uri="{FF2B5EF4-FFF2-40B4-BE49-F238E27FC236}">
              <a16:creationId xmlns:a16="http://schemas.microsoft.com/office/drawing/2014/main" id="{00000000-0008-0000-1600-00005A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59" name="CustomShape 1">
          <a:extLst>
            <a:ext uri="{FF2B5EF4-FFF2-40B4-BE49-F238E27FC236}">
              <a16:creationId xmlns:a16="http://schemas.microsoft.com/office/drawing/2014/main" id="{00000000-0008-0000-1600-00005B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60" name="CustomShape 1">
          <a:extLst>
            <a:ext uri="{FF2B5EF4-FFF2-40B4-BE49-F238E27FC236}">
              <a16:creationId xmlns:a16="http://schemas.microsoft.com/office/drawing/2014/main" id="{00000000-0008-0000-1600-00005C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61" name="CustomShape 1">
          <a:extLst>
            <a:ext uri="{FF2B5EF4-FFF2-40B4-BE49-F238E27FC236}">
              <a16:creationId xmlns:a16="http://schemas.microsoft.com/office/drawing/2014/main" id="{00000000-0008-0000-1600-00005D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62" name="CustomShape 1">
          <a:extLst>
            <a:ext uri="{FF2B5EF4-FFF2-40B4-BE49-F238E27FC236}">
              <a16:creationId xmlns:a16="http://schemas.microsoft.com/office/drawing/2014/main" id="{00000000-0008-0000-1600-00005E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863" name="CustomShape 1">
          <a:extLst>
            <a:ext uri="{FF2B5EF4-FFF2-40B4-BE49-F238E27FC236}">
              <a16:creationId xmlns:a16="http://schemas.microsoft.com/office/drawing/2014/main" id="{00000000-0008-0000-1600-00005F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64" name="CustomShape 1">
          <a:extLst>
            <a:ext uri="{FF2B5EF4-FFF2-40B4-BE49-F238E27FC236}">
              <a16:creationId xmlns:a16="http://schemas.microsoft.com/office/drawing/2014/main" id="{00000000-0008-0000-1600-000060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65" name="CustomShape 1">
          <a:extLst>
            <a:ext uri="{FF2B5EF4-FFF2-40B4-BE49-F238E27FC236}">
              <a16:creationId xmlns:a16="http://schemas.microsoft.com/office/drawing/2014/main" id="{00000000-0008-0000-1600-000061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66" name="CustomShape 1">
          <a:extLst>
            <a:ext uri="{FF2B5EF4-FFF2-40B4-BE49-F238E27FC236}">
              <a16:creationId xmlns:a16="http://schemas.microsoft.com/office/drawing/2014/main" id="{00000000-0008-0000-1600-000062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67" name="CustomShape 1">
          <a:extLst>
            <a:ext uri="{FF2B5EF4-FFF2-40B4-BE49-F238E27FC236}">
              <a16:creationId xmlns:a16="http://schemas.microsoft.com/office/drawing/2014/main" id="{00000000-0008-0000-1600-000063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68" name="CustomShape 1">
          <a:extLst>
            <a:ext uri="{FF2B5EF4-FFF2-40B4-BE49-F238E27FC236}">
              <a16:creationId xmlns:a16="http://schemas.microsoft.com/office/drawing/2014/main" id="{00000000-0008-0000-1600-000064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69" name="CustomShape 1">
          <a:extLst>
            <a:ext uri="{FF2B5EF4-FFF2-40B4-BE49-F238E27FC236}">
              <a16:creationId xmlns:a16="http://schemas.microsoft.com/office/drawing/2014/main" id="{00000000-0008-0000-1600-000065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0" name="CustomShape 1">
          <a:extLst>
            <a:ext uri="{FF2B5EF4-FFF2-40B4-BE49-F238E27FC236}">
              <a16:creationId xmlns:a16="http://schemas.microsoft.com/office/drawing/2014/main" id="{00000000-0008-0000-1600-000066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1" name="CustomShape 1">
          <a:extLst>
            <a:ext uri="{FF2B5EF4-FFF2-40B4-BE49-F238E27FC236}">
              <a16:creationId xmlns:a16="http://schemas.microsoft.com/office/drawing/2014/main" id="{00000000-0008-0000-1600-000067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872" name="CustomShape 1">
          <a:extLst>
            <a:ext uri="{FF2B5EF4-FFF2-40B4-BE49-F238E27FC236}">
              <a16:creationId xmlns:a16="http://schemas.microsoft.com/office/drawing/2014/main" id="{00000000-0008-0000-1600-000068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73" name="CustomShape 1">
          <a:extLst>
            <a:ext uri="{FF2B5EF4-FFF2-40B4-BE49-F238E27FC236}">
              <a16:creationId xmlns:a16="http://schemas.microsoft.com/office/drawing/2014/main" id="{00000000-0008-0000-1600-00006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74" name="CustomShape 1">
          <a:extLst>
            <a:ext uri="{FF2B5EF4-FFF2-40B4-BE49-F238E27FC236}">
              <a16:creationId xmlns:a16="http://schemas.microsoft.com/office/drawing/2014/main" id="{00000000-0008-0000-1600-00006A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5" name="CustomShape 1">
          <a:extLst>
            <a:ext uri="{FF2B5EF4-FFF2-40B4-BE49-F238E27FC236}">
              <a16:creationId xmlns:a16="http://schemas.microsoft.com/office/drawing/2014/main" id="{00000000-0008-0000-1600-00006B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6" name="CustomShape 1">
          <a:extLst>
            <a:ext uri="{FF2B5EF4-FFF2-40B4-BE49-F238E27FC236}">
              <a16:creationId xmlns:a16="http://schemas.microsoft.com/office/drawing/2014/main" id="{00000000-0008-0000-1600-00006C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7" name="CustomShape 1">
          <a:extLst>
            <a:ext uri="{FF2B5EF4-FFF2-40B4-BE49-F238E27FC236}">
              <a16:creationId xmlns:a16="http://schemas.microsoft.com/office/drawing/2014/main" id="{00000000-0008-0000-1600-00006D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8" name="CustomShape 1">
          <a:extLst>
            <a:ext uri="{FF2B5EF4-FFF2-40B4-BE49-F238E27FC236}">
              <a16:creationId xmlns:a16="http://schemas.microsoft.com/office/drawing/2014/main" id="{00000000-0008-0000-1600-00006E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79" name="CustomShape 1">
          <a:extLst>
            <a:ext uri="{FF2B5EF4-FFF2-40B4-BE49-F238E27FC236}">
              <a16:creationId xmlns:a16="http://schemas.microsoft.com/office/drawing/2014/main" id="{00000000-0008-0000-1600-00006F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80" name="CustomShape 1">
          <a:extLst>
            <a:ext uri="{FF2B5EF4-FFF2-40B4-BE49-F238E27FC236}">
              <a16:creationId xmlns:a16="http://schemas.microsoft.com/office/drawing/2014/main" id="{00000000-0008-0000-1600-000070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81" name="CustomShape 1">
          <a:extLst>
            <a:ext uri="{FF2B5EF4-FFF2-40B4-BE49-F238E27FC236}">
              <a16:creationId xmlns:a16="http://schemas.microsoft.com/office/drawing/2014/main" id="{00000000-0008-0000-1600-000071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82" name="CustomShape 1">
          <a:extLst>
            <a:ext uri="{FF2B5EF4-FFF2-40B4-BE49-F238E27FC236}">
              <a16:creationId xmlns:a16="http://schemas.microsoft.com/office/drawing/2014/main" id="{00000000-0008-0000-1600-000072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883" name="CustomShape 1">
          <a:extLst>
            <a:ext uri="{FF2B5EF4-FFF2-40B4-BE49-F238E27FC236}">
              <a16:creationId xmlns:a16="http://schemas.microsoft.com/office/drawing/2014/main" id="{00000000-0008-0000-1600-000073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84" name="CustomShape 1">
          <a:extLst>
            <a:ext uri="{FF2B5EF4-FFF2-40B4-BE49-F238E27FC236}">
              <a16:creationId xmlns:a16="http://schemas.microsoft.com/office/drawing/2014/main" id="{00000000-0008-0000-1600-000074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85" name="CustomShape 1">
          <a:extLst>
            <a:ext uri="{FF2B5EF4-FFF2-40B4-BE49-F238E27FC236}">
              <a16:creationId xmlns:a16="http://schemas.microsoft.com/office/drawing/2014/main" id="{00000000-0008-0000-1600-000075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86" name="CustomShape 1">
          <a:extLst>
            <a:ext uri="{FF2B5EF4-FFF2-40B4-BE49-F238E27FC236}">
              <a16:creationId xmlns:a16="http://schemas.microsoft.com/office/drawing/2014/main" id="{00000000-0008-0000-1600-000076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87" name="CustomShape 1">
          <a:extLst>
            <a:ext uri="{FF2B5EF4-FFF2-40B4-BE49-F238E27FC236}">
              <a16:creationId xmlns:a16="http://schemas.microsoft.com/office/drawing/2014/main" id="{00000000-0008-0000-1600-000077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88" name="CustomShape 1">
          <a:extLst>
            <a:ext uri="{FF2B5EF4-FFF2-40B4-BE49-F238E27FC236}">
              <a16:creationId xmlns:a16="http://schemas.microsoft.com/office/drawing/2014/main" id="{00000000-0008-0000-1600-000078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889" name="CustomShape 1">
          <a:extLst>
            <a:ext uri="{FF2B5EF4-FFF2-40B4-BE49-F238E27FC236}">
              <a16:creationId xmlns:a16="http://schemas.microsoft.com/office/drawing/2014/main" id="{00000000-0008-0000-1600-000079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0" name="CustomShape 1">
          <a:extLst>
            <a:ext uri="{FF2B5EF4-FFF2-40B4-BE49-F238E27FC236}">
              <a16:creationId xmlns:a16="http://schemas.microsoft.com/office/drawing/2014/main" id="{00000000-0008-0000-1600-00007A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1" name="CustomShape 1">
          <a:extLst>
            <a:ext uri="{FF2B5EF4-FFF2-40B4-BE49-F238E27FC236}">
              <a16:creationId xmlns:a16="http://schemas.microsoft.com/office/drawing/2014/main" id="{00000000-0008-0000-1600-00007B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892" name="CustomShape 1">
          <a:extLst>
            <a:ext uri="{FF2B5EF4-FFF2-40B4-BE49-F238E27FC236}">
              <a16:creationId xmlns:a16="http://schemas.microsoft.com/office/drawing/2014/main" id="{00000000-0008-0000-1600-00007C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93" name="CustomShape 1">
          <a:extLst>
            <a:ext uri="{FF2B5EF4-FFF2-40B4-BE49-F238E27FC236}">
              <a16:creationId xmlns:a16="http://schemas.microsoft.com/office/drawing/2014/main" id="{00000000-0008-0000-1600-00007D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894" name="CustomShape 1">
          <a:extLst>
            <a:ext uri="{FF2B5EF4-FFF2-40B4-BE49-F238E27FC236}">
              <a16:creationId xmlns:a16="http://schemas.microsoft.com/office/drawing/2014/main" id="{00000000-0008-0000-1600-00007E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5" name="CustomShape 1">
          <a:extLst>
            <a:ext uri="{FF2B5EF4-FFF2-40B4-BE49-F238E27FC236}">
              <a16:creationId xmlns:a16="http://schemas.microsoft.com/office/drawing/2014/main" id="{00000000-0008-0000-1600-00007F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6" name="CustomShape 1">
          <a:extLst>
            <a:ext uri="{FF2B5EF4-FFF2-40B4-BE49-F238E27FC236}">
              <a16:creationId xmlns:a16="http://schemas.microsoft.com/office/drawing/2014/main" id="{00000000-0008-0000-1600-000080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7" name="CustomShape 1">
          <a:extLst>
            <a:ext uri="{FF2B5EF4-FFF2-40B4-BE49-F238E27FC236}">
              <a16:creationId xmlns:a16="http://schemas.microsoft.com/office/drawing/2014/main" id="{00000000-0008-0000-1600-000081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8" name="CustomShape 1">
          <a:extLst>
            <a:ext uri="{FF2B5EF4-FFF2-40B4-BE49-F238E27FC236}">
              <a16:creationId xmlns:a16="http://schemas.microsoft.com/office/drawing/2014/main" id="{00000000-0008-0000-1600-000082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899" name="CustomShape 1">
          <a:extLst>
            <a:ext uri="{FF2B5EF4-FFF2-40B4-BE49-F238E27FC236}">
              <a16:creationId xmlns:a16="http://schemas.microsoft.com/office/drawing/2014/main" id="{00000000-0008-0000-1600-000083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900" name="CustomShape 1">
          <a:extLst>
            <a:ext uri="{FF2B5EF4-FFF2-40B4-BE49-F238E27FC236}">
              <a16:creationId xmlns:a16="http://schemas.microsoft.com/office/drawing/2014/main" id="{00000000-0008-0000-1600-000084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901" name="CustomShape 1">
          <a:extLst>
            <a:ext uri="{FF2B5EF4-FFF2-40B4-BE49-F238E27FC236}">
              <a16:creationId xmlns:a16="http://schemas.microsoft.com/office/drawing/2014/main" id="{00000000-0008-0000-1600-000085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902" name="CustomShape 1">
          <a:extLst>
            <a:ext uri="{FF2B5EF4-FFF2-40B4-BE49-F238E27FC236}">
              <a16:creationId xmlns:a16="http://schemas.microsoft.com/office/drawing/2014/main" id="{00000000-0008-0000-1600-000086030000}"/>
            </a:ext>
          </a:extLst>
        </xdr:cNvPr>
        <xdr:cNvSpPr/>
      </xdr:nvSpPr>
      <xdr:spPr>
        <a:xfrm>
          <a:off x="0" y="649584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03" name="CustomShape 1">
          <a:extLst>
            <a:ext uri="{FF2B5EF4-FFF2-40B4-BE49-F238E27FC236}">
              <a16:creationId xmlns:a16="http://schemas.microsoft.com/office/drawing/2014/main" id="{00000000-0008-0000-1600-000087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04" name="CustomShape 1">
          <a:extLst>
            <a:ext uri="{FF2B5EF4-FFF2-40B4-BE49-F238E27FC236}">
              <a16:creationId xmlns:a16="http://schemas.microsoft.com/office/drawing/2014/main" id="{00000000-0008-0000-1600-000088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05" name="CustomShape 1">
          <a:extLst>
            <a:ext uri="{FF2B5EF4-FFF2-40B4-BE49-F238E27FC236}">
              <a16:creationId xmlns:a16="http://schemas.microsoft.com/office/drawing/2014/main" id="{00000000-0008-0000-1600-00008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06" name="CustomShape 1">
          <a:extLst>
            <a:ext uri="{FF2B5EF4-FFF2-40B4-BE49-F238E27FC236}">
              <a16:creationId xmlns:a16="http://schemas.microsoft.com/office/drawing/2014/main" id="{00000000-0008-0000-1600-00008A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07" name="CustomShape 1">
          <a:extLst>
            <a:ext uri="{FF2B5EF4-FFF2-40B4-BE49-F238E27FC236}">
              <a16:creationId xmlns:a16="http://schemas.microsoft.com/office/drawing/2014/main" id="{00000000-0008-0000-1600-00008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08" name="CustomShape 1">
          <a:extLst>
            <a:ext uri="{FF2B5EF4-FFF2-40B4-BE49-F238E27FC236}">
              <a16:creationId xmlns:a16="http://schemas.microsoft.com/office/drawing/2014/main" id="{00000000-0008-0000-1600-00008C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09" name="CustomShape 1">
          <a:extLst>
            <a:ext uri="{FF2B5EF4-FFF2-40B4-BE49-F238E27FC236}">
              <a16:creationId xmlns:a16="http://schemas.microsoft.com/office/drawing/2014/main" id="{00000000-0008-0000-1600-00008D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0" name="CustomShape 1">
          <a:extLst>
            <a:ext uri="{FF2B5EF4-FFF2-40B4-BE49-F238E27FC236}">
              <a16:creationId xmlns:a16="http://schemas.microsoft.com/office/drawing/2014/main" id="{00000000-0008-0000-1600-00008E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1" name="CustomShape 1">
          <a:extLst>
            <a:ext uri="{FF2B5EF4-FFF2-40B4-BE49-F238E27FC236}">
              <a16:creationId xmlns:a16="http://schemas.microsoft.com/office/drawing/2014/main" id="{00000000-0008-0000-1600-00008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12" name="CustomShape 1">
          <a:extLst>
            <a:ext uri="{FF2B5EF4-FFF2-40B4-BE49-F238E27FC236}">
              <a16:creationId xmlns:a16="http://schemas.microsoft.com/office/drawing/2014/main" id="{00000000-0008-0000-1600-000090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13" name="CustomShape 1">
          <a:extLst>
            <a:ext uri="{FF2B5EF4-FFF2-40B4-BE49-F238E27FC236}">
              <a16:creationId xmlns:a16="http://schemas.microsoft.com/office/drawing/2014/main" id="{00000000-0008-0000-1600-000091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14" name="CustomShape 1">
          <a:extLst>
            <a:ext uri="{FF2B5EF4-FFF2-40B4-BE49-F238E27FC236}">
              <a16:creationId xmlns:a16="http://schemas.microsoft.com/office/drawing/2014/main" id="{00000000-0008-0000-1600-000092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5" name="CustomShape 1">
          <a:extLst>
            <a:ext uri="{FF2B5EF4-FFF2-40B4-BE49-F238E27FC236}">
              <a16:creationId xmlns:a16="http://schemas.microsoft.com/office/drawing/2014/main" id="{00000000-0008-0000-1600-000093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6" name="CustomShape 1">
          <a:extLst>
            <a:ext uri="{FF2B5EF4-FFF2-40B4-BE49-F238E27FC236}">
              <a16:creationId xmlns:a16="http://schemas.microsoft.com/office/drawing/2014/main" id="{00000000-0008-0000-1600-000094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7" name="CustomShape 1">
          <a:extLst>
            <a:ext uri="{FF2B5EF4-FFF2-40B4-BE49-F238E27FC236}">
              <a16:creationId xmlns:a16="http://schemas.microsoft.com/office/drawing/2014/main" id="{00000000-0008-0000-1600-000095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8" name="CustomShape 1">
          <a:extLst>
            <a:ext uri="{FF2B5EF4-FFF2-40B4-BE49-F238E27FC236}">
              <a16:creationId xmlns:a16="http://schemas.microsoft.com/office/drawing/2014/main" id="{00000000-0008-0000-1600-000096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19" name="CustomShape 1">
          <a:extLst>
            <a:ext uri="{FF2B5EF4-FFF2-40B4-BE49-F238E27FC236}">
              <a16:creationId xmlns:a16="http://schemas.microsoft.com/office/drawing/2014/main" id="{00000000-0008-0000-1600-000097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20" name="CustomShape 1">
          <a:extLst>
            <a:ext uri="{FF2B5EF4-FFF2-40B4-BE49-F238E27FC236}">
              <a16:creationId xmlns:a16="http://schemas.microsoft.com/office/drawing/2014/main" id="{00000000-0008-0000-1600-000098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21" name="CustomShape 1">
          <a:extLst>
            <a:ext uri="{FF2B5EF4-FFF2-40B4-BE49-F238E27FC236}">
              <a16:creationId xmlns:a16="http://schemas.microsoft.com/office/drawing/2014/main" id="{00000000-0008-0000-1600-000099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22" name="CustomShape 1">
          <a:extLst>
            <a:ext uri="{FF2B5EF4-FFF2-40B4-BE49-F238E27FC236}">
              <a16:creationId xmlns:a16="http://schemas.microsoft.com/office/drawing/2014/main" id="{00000000-0008-0000-1600-00009A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23" name="CustomShape 1">
          <a:extLst>
            <a:ext uri="{FF2B5EF4-FFF2-40B4-BE49-F238E27FC236}">
              <a16:creationId xmlns:a16="http://schemas.microsoft.com/office/drawing/2014/main" id="{00000000-0008-0000-1600-00009B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24" name="CustomShape 1">
          <a:extLst>
            <a:ext uri="{FF2B5EF4-FFF2-40B4-BE49-F238E27FC236}">
              <a16:creationId xmlns:a16="http://schemas.microsoft.com/office/drawing/2014/main" id="{00000000-0008-0000-1600-00009C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25" name="CustomShape 1">
          <a:extLst>
            <a:ext uri="{FF2B5EF4-FFF2-40B4-BE49-F238E27FC236}">
              <a16:creationId xmlns:a16="http://schemas.microsoft.com/office/drawing/2014/main" id="{00000000-0008-0000-1600-00009D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26" name="CustomShape 1">
          <a:extLst>
            <a:ext uri="{FF2B5EF4-FFF2-40B4-BE49-F238E27FC236}">
              <a16:creationId xmlns:a16="http://schemas.microsoft.com/office/drawing/2014/main" id="{00000000-0008-0000-1600-00009E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27" name="CustomShape 1">
          <a:extLst>
            <a:ext uri="{FF2B5EF4-FFF2-40B4-BE49-F238E27FC236}">
              <a16:creationId xmlns:a16="http://schemas.microsoft.com/office/drawing/2014/main" id="{00000000-0008-0000-1600-00009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28" name="CustomShape 1">
          <a:extLst>
            <a:ext uri="{FF2B5EF4-FFF2-40B4-BE49-F238E27FC236}">
              <a16:creationId xmlns:a16="http://schemas.microsoft.com/office/drawing/2014/main" id="{00000000-0008-0000-1600-0000A0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29" name="CustomShape 1">
          <a:extLst>
            <a:ext uri="{FF2B5EF4-FFF2-40B4-BE49-F238E27FC236}">
              <a16:creationId xmlns:a16="http://schemas.microsoft.com/office/drawing/2014/main" id="{00000000-0008-0000-1600-0000A1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0" name="CustomShape 1">
          <a:extLst>
            <a:ext uri="{FF2B5EF4-FFF2-40B4-BE49-F238E27FC236}">
              <a16:creationId xmlns:a16="http://schemas.microsoft.com/office/drawing/2014/main" id="{00000000-0008-0000-1600-0000A2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1" name="CustomShape 1">
          <a:extLst>
            <a:ext uri="{FF2B5EF4-FFF2-40B4-BE49-F238E27FC236}">
              <a16:creationId xmlns:a16="http://schemas.microsoft.com/office/drawing/2014/main" id="{00000000-0008-0000-1600-0000A3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32" name="CustomShape 1">
          <a:extLst>
            <a:ext uri="{FF2B5EF4-FFF2-40B4-BE49-F238E27FC236}">
              <a16:creationId xmlns:a16="http://schemas.microsoft.com/office/drawing/2014/main" id="{00000000-0008-0000-1600-0000A4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33" name="CustomShape 1">
          <a:extLst>
            <a:ext uri="{FF2B5EF4-FFF2-40B4-BE49-F238E27FC236}">
              <a16:creationId xmlns:a16="http://schemas.microsoft.com/office/drawing/2014/main" id="{00000000-0008-0000-1600-0000A5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34" name="CustomShape 1">
          <a:extLst>
            <a:ext uri="{FF2B5EF4-FFF2-40B4-BE49-F238E27FC236}">
              <a16:creationId xmlns:a16="http://schemas.microsoft.com/office/drawing/2014/main" id="{00000000-0008-0000-1600-0000A6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5" name="CustomShape 1">
          <a:extLst>
            <a:ext uri="{FF2B5EF4-FFF2-40B4-BE49-F238E27FC236}">
              <a16:creationId xmlns:a16="http://schemas.microsoft.com/office/drawing/2014/main" id="{00000000-0008-0000-1600-0000A7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6" name="CustomShape 1">
          <a:extLst>
            <a:ext uri="{FF2B5EF4-FFF2-40B4-BE49-F238E27FC236}">
              <a16:creationId xmlns:a16="http://schemas.microsoft.com/office/drawing/2014/main" id="{00000000-0008-0000-1600-0000A8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7" name="CustomShape 1">
          <a:extLst>
            <a:ext uri="{FF2B5EF4-FFF2-40B4-BE49-F238E27FC236}">
              <a16:creationId xmlns:a16="http://schemas.microsoft.com/office/drawing/2014/main" id="{00000000-0008-0000-1600-0000A9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8" name="CustomShape 1">
          <a:extLst>
            <a:ext uri="{FF2B5EF4-FFF2-40B4-BE49-F238E27FC236}">
              <a16:creationId xmlns:a16="http://schemas.microsoft.com/office/drawing/2014/main" id="{00000000-0008-0000-1600-0000AA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39" name="CustomShape 1">
          <a:extLst>
            <a:ext uri="{FF2B5EF4-FFF2-40B4-BE49-F238E27FC236}">
              <a16:creationId xmlns:a16="http://schemas.microsoft.com/office/drawing/2014/main" id="{00000000-0008-0000-1600-0000A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40" name="CustomShape 1">
          <a:extLst>
            <a:ext uri="{FF2B5EF4-FFF2-40B4-BE49-F238E27FC236}">
              <a16:creationId xmlns:a16="http://schemas.microsoft.com/office/drawing/2014/main" id="{00000000-0008-0000-1600-0000AC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41" name="CustomShape 1">
          <a:extLst>
            <a:ext uri="{FF2B5EF4-FFF2-40B4-BE49-F238E27FC236}">
              <a16:creationId xmlns:a16="http://schemas.microsoft.com/office/drawing/2014/main" id="{00000000-0008-0000-1600-0000AD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42" name="CustomShape 1">
          <a:extLst>
            <a:ext uri="{FF2B5EF4-FFF2-40B4-BE49-F238E27FC236}">
              <a16:creationId xmlns:a16="http://schemas.microsoft.com/office/drawing/2014/main" id="{00000000-0008-0000-1600-0000AE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43" name="CustomShape 1">
          <a:extLst>
            <a:ext uri="{FF2B5EF4-FFF2-40B4-BE49-F238E27FC236}">
              <a16:creationId xmlns:a16="http://schemas.microsoft.com/office/drawing/2014/main" id="{00000000-0008-0000-1600-0000AF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44" name="CustomShape 1">
          <a:extLst>
            <a:ext uri="{FF2B5EF4-FFF2-40B4-BE49-F238E27FC236}">
              <a16:creationId xmlns:a16="http://schemas.microsoft.com/office/drawing/2014/main" id="{00000000-0008-0000-1600-0000B0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45" name="CustomShape 1">
          <a:extLst>
            <a:ext uri="{FF2B5EF4-FFF2-40B4-BE49-F238E27FC236}">
              <a16:creationId xmlns:a16="http://schemas.microsoft.com/office/drawing/2014/main" id="{00000000-0008-0000-1600-0000B1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46" name="CustomShape 1">
          <a:extLst>
            <a:ext uri="{FF2B5EF4-FFF2-40B4-BE49-F238E27FC236}">
              <a16:creationId xmlns:a16="http://schemas.microsoft.com/office/drawing/2014/main" id="{00000000-0008-0000-1600-0000B2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47" name="CustomShape 1">
          <a:extLst>
            <a:ext uri="{FF2B5EF4-FFF2-40B4-BE49-F238E27FC236}">
              <a16:creationId xmlns:a16="http://schemas.microsoft.com/office/drawing/2014/main" id="{00000000-0008-0000-1600-0000B3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48" name="CustomShape 1">
          <a:extLst>
            <a:ext uri="{FF2B5EF4-FFF2-40B4-BE49-F238E27FC236}">
              <a16:creationId xmlns:a16="http://schemas.microsoft.com/office/drawing/2014/main" id="{00000000-0008-0000-1600-0000B4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49" name="CustomShape 1">
          <a:extLst>
            <a:ext uri="{FF2B5EF4-FFF2-40B4-BE49-F238E27FC236}">
              <a16:creationId xmlns:a16="http://schemas.microsoft.com/office/drawing/2014/main" id="{00000000-0008-0000-1600-0000B5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0" name="CustomShape 1">
          <a:extLst>
            <a:ext uri="{FF2B5EF4-FFF2-40B4-BE49-F238E27FC236}">
              <a16:creationId xmlns:a16="http://schemas.microsoft.com/office/drawing/2014/main" id="{00000000-0008-0000-1600-0000B6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1" name="CustomShape 1">
          <a:extLst>
            <a:ext uri="{FF2B5EF4-FFF2-40B4-BE49-F238E27FC236}">
              <a16:creationId xmlns:a16="http://schemas.microsoft.com/office/drawing/2014/main" id="{00000000-0008-0000-1600-0000B7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52" name="CustomShape 1">
          <a:extLst>
            <a:ext uri="{FF2B5EF4-FFF2-40B4-BE49-F238E27FC236}">
              <a16:creationId xmlns:a16="http://schemas.microsoft.com/office/drawing/2014/main" id="{00000000-0008-0000-1600-0000B8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53" name="CustomShape 1">
          <a:extLst>
            <a:ext uri="{FF2B5EF4-FFF2-40B4-BE49-F238E27FC236}">
              <a16:creationId xmlns:a16="http://schemas.microsoft.com/office/drawing/2014/main" id="{00000000-0008-0000-1600-0000B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54" name="CustomShape 1">
          <a:extLst>
            <a:ext uri="{FF2B5EF4-FFF2-40B4-BE49-F238E27FC236}">
              <a16:creationId xmlns:a16="http://schemas.microsoft.com/office/drawing/2014/main" id="{00000000-0008-0000-1600-0000BA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5" name="CustomShape 1">
          <a:extLst>
            <a:ext uri="{FF2B5EF4-FFF2-40B4-BE49-F238E27FC236}">
              <a16:creationId xmlns:a16="http://schemas.microsoft.com/office/drawing/2014/main" id="{00000000-0008-0000-1600-0000B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6" name="CustomShape 1">
          <a:extLst>
            <a:ext uri="{FF2B5EF4-FFF2-40B4-BE49-F238E27FC236}">
              <a16:creationId xmlns:a16="http://schemas.microsoft.com/office/drawing/2014/main" id="{00000000-0008-0000-1600-0000BC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7" name="CustomShape 1">
          <a:extLst>
            <a:ext uri="{FF2B5EF4-FFF2-40B4-BE49-F238E27FC236}">
              <a16:creationId xmlns:a16="http://schemas.microsoft.com/office/drawing/2014/main" id="{00000000-0008-0000-1600-0000BD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8" name="CustomShape 1">
          <a:extLst>
            <a:ext uri="{FF2B5EF4-FFF2-40B4-BE49-F238E27FC236}">
              <a16:creationId xmlns:a16="http://schemas.microsoft.com/office/drawing/2014/main" id="{00000000-0008-0000-1600-0000BE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59" name="CustomShape 1">
          <a:extLst>
            <a:ext uri="{FF2B5EF4-FFF2-40B4-BE49-F238E27FC236}">
              <a16:creationId xmlns:a16="http://schemas.microsoft.com/office/drawing/2014/main" id="{00000000-0008-0000-1600-0000B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60" name="CustomShape 1">
          <a:extLst>
            <a:ext uri="{FF2B5EF4-FFF2-40B4-BE49-F238E27FC236}">
              <a16:creationId xmlns:a16="http://schemas.microsoft.com/office/drawing/2014/main" id="{00000000-0008-0000-1600-0000C0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61" name="CustomShape 1">
          <a:extLst>
            <a:ext uri="{FF2B5EF4-FFF2-40B4-BE49-F238E27FC236}">
              <a16:creationId xmlns:a16="http://schemas.microsoft.com/office/drawing/2014/main" id="{00000000-0008-0000-1600-0000C1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62" name="CustomShape 1">
          <a:extLst>
            <a:ext uri="{FF2B5EF4-FFF2-40B4-BE49-F238E27FC236}">
              <a16:creationId xmlns:a16="http://schemas.microsoft.com/office/drawing/2014/main" id="{00000000-0008-0000-1600-0000C2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63" name="CustomShape 1">
          <a:extLst>
            <a:ext uri="{FF2B5EF4-FFF2-40B4-BE49-F238E27FC236}">
              <a16:creationId xmlns:a16="http://schemas.microsoft.com/office/drawing/2014/main" id="{00000000-0008-0000-1600-0000C3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64" name="CustomShape 1">
          <a:extLst>
            <a:ext uri="{FF2B5EF4-FFF2-40B4-BE49-F238E27FC236}">
              <a16:creationId xmlns:a16="http://schemas.microsoft.com/office/drawing/2014/main" id="{00000000-0008-0000-1600-0000C4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65" name="CustomShape 1">
          <a:extLst>
            <a:ext uri="{FF2B5EF4-FFF2-40B4-BE49-F238E27FC236}">
              <a16:creationId xmlns:a16="http://schemas.microsoft.com/office/drawing/2014/main" id="{00000000-0008-0000-1600-0000C5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66" name="CustomShape 1">
          <a:extLst>
            <a:ext uri="{FF2B5EF4-FFF2-40B4-BE49-F238E27FC236}">
              <a16:creationId xmlns:a16="http://schemas.microsoft.com/office/drawing/2014/main" id="{00000000-0008-0000-1600-0000C6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67" name="CustomShape 1">
          <a:extLst>
            <a:ext uri="{FF2B5EF4-FFF2-40B4-BE49-F238E27FC236}">
              <a16:creationId xmlns:a16="http://schemas.microsoft.com/office/drawing/2014/main" id="{00000000-0008-0000-1600-0000C7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68" name="CustomShape 1">
          <a:extLst>
            <a:ext uri="{FF2B5EF4-FFF2-40B4-BE49-F238E27FC236}">
              <a16:creationId xmlns:a16="http://schemas.microsoft.com/office/drawing/2014/main" id="{00000000-0008-0000-1600-0000C8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69" name="CustomShape 1">
          <a:extLst>
            <a:ext uri="{FF2B5EF4-FFF2-40B4-BE49-F238E27FC236}">
              <a16:creationId xmlns:a16="http://schemas.microsoft.com/office/drawing/2014/main" id="{00000000-0008-0000-1600-0000C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0" name="CustomShape 1">
          <a:extLst>
            <a:ext uri="{FF2B5EF4-FFF2-40B4-BE49-F238E27FC236}">
              <a16:creationId xmlns:a16="http://schemas.microsoft.com/office/drawing/2014/main" id="{00000000-0008-0000-1600-0000CA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1" name="CustomShape 1">
          <a:extLst>
            <a:ext uri="{FF2B5EF4-FFF2-40B4-BE49-F238E27FC236}">
              <a16:creationId xmlns:a16="http://schemas.microsoft.com/office/drawing/2014/main" id="{00000000-0008-0000-1600-0000CB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72" name="CustomShape 1">
          <a:extLst>
            <a:ext uri="{FF2B5EF4-FFF2-40B4-BE49-F238E27FC236}">
              <a16:creationId xmlns:a16="http://schemas.microsoft.com/office/drawing/2014/main" id="{00000000-0008-0000-1600-0000CC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73" name="CustomShape 1">
          <a:extLst>
            <a:ext uri="{FF2B5EF4-FFF2-40B4-BE49-F238E27FC236}">
              <a16:creationId xmlns:a16="http://schemas.microsoft.com/office/drawing/2014/main" id="{00000000-0008-0000-1600-0000CD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4" name="CustomShape 1">
          <a:extLst>
            <a:ext uri="{FF2B5EF4-FFF2-40B4-BE49-F238E27FC236}">
              <a16:creationId xmlns:a16="http://schemas.microsoft.com/office/drawing/2014/main" id="{00000000-0008-0000-1600-0000CE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5" name="CustomShape 1">
          <a:extLst>
            <a:ext uri="{FF2B5EF4-FFF2-40B4-BE49-F238E27FC236}">
              <a16:creationId xmlns:a16="http://schemas.microsoft.com/office/drawing/2014/main" id="{00000000-0008-0000-1600-0000CF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6" name="CustomShape 1">
          <a:extLst>
            <a:ext uri="{FF2B5EF4-FFF2-40B4-BE49-F238E27FC236}">
              <a16:creationId xmlns:a16="http://schemas.microsoft.com/office/drawing/2014/main" id="{00000000-0008-0000-1600-0000D0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77" name="CustomShape 1">
          <a:extLst>
            <a:ext uri="{FF2B5EF4-FFF2-40B4-BE49-F238E27FC236}">
              <a16:creationId xmlns:a16="http://schemas.microsoft.com/office/drawing/2014/main" id="{00000000-0008-0000-1600-0000D1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78" name="CustomShape 1">
          <a:extLst>
            <a:ext uri="{FF2B5EF4-FFF2-40B4-BE49-F238E27FC236}">
              <a16:creationId xmlns:a16="http://schemas.microsoft.com/office/drawing/2014/main" id="{00000000-0008-0000-1600-0000D2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79" name="CustomShape 1">
          <a:extLst>
            <a:ext uri="{FF2B5EF4-FFF2-40B4-BE49-F238E27FC236}">
              <a16:creationId xmlns:a16="http://schemas.microsoft.com/office/drawing/2014/main" id="{00000000-0008-0000-1600-0000D3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0" name="CustomShape 1">
          <a:extLst>
            <a:ext uri="{FF2B5EF4-FFF2-40B4-BE49-F238E27FC236}">
              <a16:creationId xmlns:a16="http://schemas.microsoft.com/office/drawing/2014/main" id="{00000000-0008-0000-1600-0000D4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81" name="CustomShape 1">
          <a:extLst>
            <a:ext uri="{FF2B5EF4-FFF2-40B4-BE49-F238E27FC236}">
              <a16:creationId xmlns:a16="http://schemas.microsoft.com/office/drawing/2014/main" id="{00000000-0008-0000-1600-0000D5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2" name="CustomShape 1">
          <a:extLst>
            <a:ext uri="{FF2B5EF4-FFF2-40B4-BE49-F238E27FC236}">
              <a16:creationId xmlns:a16="http://schemas.microsoft.com/office/drawing/2014/main" id="{00000000-0008-0000-1600-0000D6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3" name="CustomShape 1">
          <a:extLst>
            <a:ext uri="{FF2B5EF4-FFF2-40B4-BE49-F238E27FC236}">
              <a16:creationId xmlns:a16="http://schemas.microsoft.com/office/drawing/2014/main" id="{00000000-0008-0000-1600-0000D7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84" name="CustomShape 1">
          <a:extLst>
            <a:ext uri="{FF2B5EF4-FFF2-40B4-BE49-F238E27FC236}">
              <a16:creationId xmlns:a16="http://schemas.microsoft.com/office/drawing/2014/main" id="{00000000-0008-0000-1600-0000D8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85" name="CustomShape 1">
          <a:extLst>
            <a:ext uri="{FF2B5EF4-FFF2-40B4-BE49-F238E27FC236}">
              <a16:creationId xmlns:a16="http://schemas.microsoft.com/office/drawing/2014/main" id="{00000000-0008-0000-1600-0000D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86" name="CustomShape 1">
          <a:extLst>
            <a:ext uri="{FF2B5EF4-FFF2-40B4-BE49-F238E27FC236}">
              <a16:creationId xmlns:a16="http://schemas.microsoft.com/office/drawing/2014/main" id="{00000000-0008-0000-1600-0000DA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7" name="CustomShape 1">
          <a:extLst>
            <a:ext uri="{FF2B5EF4-FFF2-40B4-BE49-F238E27FC236}">
              <a16:creationId xmlns:a16="http://schemas.microsoft.com/office/drawing/2014/main" id="{00000000-0008-0000-1600-0000D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8" name="CustomShape 1">
          <a:extLst>
            <a:ext uri="{FF2B5EF4-FFF2-40B4-BE49-F238E27FC236}">
              <a16:creationId xmlns:a16="http://schemas.microsoft.com/office/drawing/2014/main" id="{00000000-0008-0000-1600-0000DC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89" name="CustomShape 1">
          <a:extLst>
            <a:ext uri="{FF2B5EF4-FFF2-40B4-BE49-F238E27FC236}">
              <a16:creationId xmlns:a16="http://schemas.microsoft.com/office/drawing/2014/main" id="{00000000-0008-0000-1600-0000DD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0" name="CustomShape 1">
          <a:extLst>
            <a:ext uri="{FF2B5EF4-FFF2-40B4-BE49-F238E27FC236}">
              <a16:creationId xmlns:a16="http://schemas.microsoft.com/office/drawing/2014/main" id="{00000000-0008-0000-1600-0000DE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1" name="CustomShape 1">
          <a:extLst>
            <a:ext uri="{FF2B5EF4-FFF2-40B4-BE49-F238E27FC236}">
              <a16:creationId xmlns:a16="http://schemas.microsoft.com/office/drawing/2014/main" id="{00000000-0008-0000-1600-0000D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2" name="CustomShape 1">
          <a:extLst>
            <a:ext uri="{FF2B5EF4-FFF2-40B4-BE49-F238E27FC236}">
              <a16:creationId xmlns:a16="http://schemas.microsoft.com/office/drawing/2014/main" id="{00000000-0008-0000-1600-0000E0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3" name="CustomShape 1">
          <a:extLst>
            <a:ext uri="{FF2B5EF4-FFF2-40B4-BE49-F238E27FC236}">
              <a16:creationId xmlns:a16="http://schemas.microsoft.com/office/drawing/2014/main" id="{00000000-0008-0000-1600-0000E1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4" name="CustomShape 1">
          <a:extLst>
            <a:ext uri="{FF2B5EF4-FFF2-40B4-BE49-F238E27FC236}">
              <a16:creationId xmlns:a16="http://schemas.microsoft.com/office/drawing/2014/main" id="{00000000-0008-0000-1600-0000E2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995" name="CustomShape 1">
          <a:extLst>
            <a:ext uri="{FF2B5EF4-FFF2-40B4-BE49-F238E27FC236}">
              <a16:creationId xmlns:a16="http://schemas.microsoft.com/office/drawing/2014/main" id="{00000000-0008-0000-1600-0000E3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96" name="CustomShape 1">
          <a:extLst>
            <a:ext uri="{FF2B5EF4-FFF2-40B4-BE49-F238E27FC236}">
              <a16:creationId xmlns:a16="http://schemas.microsoft.com/office/drawing/2014/main" id="{00000000-0008-0000-1600-0000E4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997" name="CustomShape 1">
          <a:extLst>
            <a:ext uri="{FF2B5EF4-FFF2-40B4-BE49-F238E27FC236}">
              <a16:creationId xmlns:a16="http://schemas.microsoft.com/office/drawing/2014/main" id="{00000000-0008-0000-1600-0000E5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998" name="CustomShape 1">
          <a:extLst>
            <a:ext uri="{FF2B5EF4-FFF2-40B4-BE49-F238E27FC236}">
              <a16:creationId xmlns:a16="http://schemas.microsoft.com/office/drawing/2014/main" id="{00000000-0008-0000-1600-0000E6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999" name="CustomShape 1">
          <a:extLst>
            <a:ext uri="{FF2B5EF4-FFF2-40B4-BE49-F238E27FC236}">
              <a16:creationId xmlns:a16="http://schemas.microsoft.com/office/drawing/2014/main" id="{00000000-0008-0000-1600-0000E7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0" name="CustomShape 1">
          <a:extLst>
            <a:ext uri="{FF2B5EF4-FFF2-40B4-BE49-F238E27FC236}">
              <a16:creationId xmlns:a16="http://schemas.microsoft.com/office/drawing/2014/main" id="{00000000-0008-0000-1600-0000E8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001" name="CustomShape 1">
          <a:extLst>
            <a:ext uri="{FF2B5EF4-FFF2-40B4-BE49-F238E27FC236}">
              <a16:creationId xmlns:a16="http://schemas.microsoft.com/office/drawing/2014/main" id="{00000000-0008-0000-1600-0000E9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2" name="CustomShape 1">
          <a:extLst>
            <a:ext uri="{FF2B5EF4-FFF2-40B4-BE49-F238E27FC236}">
              <a16:creationId xmlns:a16="http://schemas.microsoft.com/office/drawing/2014/main" id="{00000000-0008-0000-1600-0000EA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3" name="CustomShape 1">
          <a:extLst>
            <a:ext uri="{FF2B5EF4-FFF2-40B4-BE49-F238E27FC236}">
              <a16:creationId xmlns:a16="http://schemas.microsoft.com/office/drawing/2014/main" id="{00000000-0008-0000-1600-0000E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004" name="CustomShape 1">
          <a:extLst>
            <a:ext uri="{FF2B5EF4-FFF2-40B4-BE49-F238E27FC236}">
              <a16:creationId xmlns:a16="http://schemas.microsoft.com/office/drawing/2014/main" id="{00000000-0008-0000-1600-0000EC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05" name="CustomShape 1">
          <a:extLst>
            <a:ext uri="{FF2B5EF4-FFF2-40B4-BE49-F238E27FC236}">
              <a16:creationId xmlns:a16="http://schemas.microsoft.com/office/drawing/2014/main" id="{00000000-0008-0000-1600-0000ED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06" name="CustomShape 1">
          <a:extLst>
            <a:ext uri="{FF2B5EF4-FFF2-40B4-BE49-F238E27FC236}">
              <a16:creationId xmlns:a16="http://schemas.microsoft.com/office/drawing/2014/main" id="{00000000-0008-0000-1600-0000EE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7" name="CustomShape 1">
          <a:extLst>
            <a:ext uri="{FF2B5EF4-FFF2-40B4-BE49-F238E27FC236}">
              <a16:creationId xmlns:a16="http://schemas.microsoft.com/office/drawing/2014/main" id="{00000000-0008-0000-1600-0000E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8" name="CustomShape 1">
          <a:extLst>
            <a:ext uri="{FF2B5EF4-FFF2-40B4-BE49-F238E27FC236}">
              <a16:creationId xmlns:a16="http://schemas.microsoft.com/office/drawing/2014/main" id="{00000000-0008-0000-1600-0000F0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09" name="CustomShape 1">
          <a:extLst>
            <a:ext uri="{FF2B5EF4-FFF2-40B4-BE49-F238E27FC236}">
              <a16:creationId xmlns:a16="http://schemas.microsoft.com/office/drawing/2014/main" id="{00000000-0008-0000-1600-0000F1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0" name="CustomShape 1">
          <a:extLst>
            <a:ext uri="{FF2B5EF4-FFF2-40B4-BE49-F238E27FC236}">
              <a16:creationId xmlns:a16="http://schemas.microsoft.com/office/drawing/2014/main" id="{00000000-0008-0000-1600-0000F2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1" name="CustomShape 1">
          <a:extLst>
            <a:ext uri="{FF2B5EF4-FFF2-40B4-BE49-F238E27FC236}">
              <a16:creationId xmlns:a16="http://schemas.microsoft.com/office/drawing/2014/main" id="{00000000-0008-0000-1600-0000F3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2" name="CustomShape 1">
          <a:extLst>
            <a:ext uri="{FF2B5EF4-FFF2-40B4-BE49-F238E27FC236}">
              <a16:creationId xmlns:a16="http://schemas.microsoft.com/office/drawing/2014/main" id="{00000000-0008-0000-1600-0000F4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3" name="CustomShape 1">
          <a:extLst>
            <a:ext uri="{FF2B5EF4-FFF2-40B4-BE49-F238E27FC236}">
              <a16:creationId xmlns:a16="http://schemas.microsoft.com/office/drawing/2014/main" id="{00000000-0008-0000-1600-0000F5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4" name="CustomShape 1">
          <a:extLst>
            <a:ext uri="{FF2B5EF4-FFF2-40B4-BE49-F238E27FC236}">
              <a16:creationId xmlns:a16="http://schemas.microsoft.com/office/drawing/2014/main" id="{00000000-0008-0000-1600-0000F6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015" name="CustomShape 1">
          <a:extLst>
            <a:ext uri="{FF2B5EF4-FFF2-40B4-BE49-F238E27FC236}">
              <a16:creationId xmlns:a16="http://schemas.microsoft.com/office/drawing/2014/main" id="{00000000-0008-0000-1600-0000F703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16" name="CustomShape 1">
          <a:extLst>
            <a:ext uri="{FF2B5EF4-FFF2-40B4-BE49-F238E27FC236}">
              <a16:creationId xmlns:a16="http://schemas.microsoft.com/office/drawing/2014/main" id="{00000000-0008-0000-1600-0000F8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17" name="CustomShape 1">
          <a:extLst>
            <a:ext uri="{FF2B5EF4-FFF2-40B4-BE49-F238E27FC236}">
              <a16:creationId xmlns:a16="http://schemas.microsoft.com/office/drawing/2014/main" id="{00000000-0008-0000-1600-0000F903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018" name="CustomShape 1">
          <a:extLst>
            <a:ext uri="{FF2B5EF4-FFF2-40B4-BE49-F238E27FC236}">
              <a16:creationId xmlns:a16="http://schemas.microsoft.com/office/drawing/2014/main" id="{00000000-0008-0000-1600-0000FA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19" name="CustomShape 1">
          <a:extLst>
            <a:ext uri="{FF2B5EF4-FFF2-40B4-BE49-F238E27FC236}">
              <a16:creationId xmlns:a16="http://schemas.microsoft.com/office/drawing/2014/main" id="{00000000-0008-0000-1600-0000FB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0" name="CustomShape 1">
          <a:extLst>
            <a:ext uri="{FF2B5EF4-FFF2-40B4-BE49-F238E27FC236}">
              <a16:creationId xmlns:a16="http://schemas.microsoft.com/office/drawing/2014/main" id="{00000000-0008-0000-1600-0000FC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021" name="CustomShape 1">
          <a:extLst>
            <a:ext uri="{FF2B5EF4-FFF2-40B4-BE49-F238E27FC236}">
              <a16:creationId xmlns:a16="http://schemas.microsoft.com/office/drawing/2014/main" id="{00000000-0008-0000-1600-0000FD03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2" name="CustomShape 1">
          <a:extLst>
            <a:ext uri="{FF2B5EF4-FFF2-40B4-BE49-F238E27FC236}">
              <a16:creationId xmlns:a16="http://schemas.microsoft.com/office/drawing/2014/main" id="{00000000-0008-0000-1600-0000FE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3" name="CustomShape 1">
          <a:extLst>
            <a:ext uri="{FF2B5EF4-FFF2-40B4-BE49-F238E27FC236}">
              <a16:creationId xmlns:a16="http://schemas.microsoft.com/office/drawing/2014/main" id="{00000000-0008-0000-1600-0000FF03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024" name="CustomShape 1">
          <a:extLst>
            <a:ext uri="{FF2B5EF4-FFF2-40B4-BE49-F238E27FC236}">
              <a16:creationId xmlns:a16="http://schemas.microsoft.com/office/drawing/2014/main" id="{00000000-0008-0000-1600-00000004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id="{00000000-0008-0000-1600-000001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26" name="CustomShape 1">
          <a:extLst>
            <a:ext uri="{FF2B5EF4-FFF2-40B4-BE49-F238E27FC236}">
              <a16:creationId xmlns:a16="http://schemas.microsoft.com/office/drawing/2014/main" id="{00000000-0008-0000-1600-000002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7" name="CustomShape 1">
          <a:extLst>
            <a:ext uri="{FF2B5EF4-FFF2-40B4-BE49-F238E27FC236}">
              <a16:creationId xmlns:a16="http://schemas.microsoft.com/office/drawing/2014/main" id="{00000000-0008-0000-1600-000003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8" name="CustomShape 1">
          <a:extLst>
            <a:ext uri="{FF2B5EF4-FFF2-40B4-BE49-F238E27FC236}">
              <a16:creationId xmlns:a16="http://schemas.microsoft.com/office/drawing/2014/main" id="{00000000-0008-0000-1600-000004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29" name="CustomShape 1">
          <a:extLst>
            <a:ext uri="{FF2B5EF4-FFF2-40B4-BE49-F238E27FC236}">
              <a16:creationId xmlns:a16="http://schemas.microsoft.com/office/drawing/2014/main" id="{00000000-0008-0000-1600-000005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30" name="CustomShape 1">
          <a:extLst>
            <a:ext uri="{FF2B5EF4-FFF2-40B4-BE49-F238E27FC236}">
              <a16:creationId xmlns:a16="http://schemas.microsoft.com/office/drawing/2014/main" id="{00000000-0008-0000-1600-000006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31" name="CustomShape 1">
          <a:extLst>
            <a:ext uri="{FF2B5EF4-FFF2-40B4-BE49-F238E27FC236}">
              <a16:creationId xmlns:a16="http://schemas.microsoft.com/office/drawing/2014/main" id="{00000000-0008-0000-1600-000007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32" name="CustomShape 1">
          <a:extLst>
            <a:ext uri="{FF2B5EF4-FFF2-40B4-BE49-F238E27FC236}">
              <a16:creationId xmlns:a16="http://schemas.microsoft.com/office/drawing/2014/main" id="{00000000-0008-0000-1600-000008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33" name="CustomShape 1">
          <a:extLst>
            <a:ext uri="{FF2B5EF4-FFF2-40B4-BE49-F238E27FC236}">
              <a16:creationId xmlns:a16="http://schemas.microsoft.com/office/drawing/2014/main" id="{00000000-0008-0000-1600-000009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034" name="CustomShape 1">
          <a:extLst>
            <a:ext uri="{FF2B5EF4-FFF2-40B4-BE49-F238E27FC236}">
              <a16:creationId xmlns:a16="http://schemas.microsoft.com/office/drawing/2014/main" id="{00000000-0008-0000-1600-00000A040000}"/>
            </a:ext>
          </a:extLst>
        </xdr:cNvPr>
        <xdr:cNvSpPr/>
      </xdr:nvSpPr>
      <xdr:spPr>
        <a:xfrm>
          <a:off x="0" y="698148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035" name="CustomShape 1">
          <a:extLst>
            <a:ext uri="{FF2B5EF4-FFF2-40B4-BE49-F238E27FC236}">
              <a16:creationId xmlns:a16="http://schemas.microsoft.com/office/drawing/2014/main" id="{00000000-0008-0000-1600-00000B040000}"/>
            </a:ext>
          </a:extLst>
        </xdr:cNvPr>
        <xdr:cNvSpPr/>
      </xdr:nvSpPr>
      <xdr:spPr>
        <a:xfrm>
          <a:off x="0" y="0"/>
          <a:ext cx="69768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36" name="CustomShape 1">
          <a:extLst>
            <a:ext uri="{FF2B5EF4-FFF2-40B4-BE49-F238E27FC236}">
              <a16:creationId xmlns:a16="http://schemas.microsoft.com/office/drawing/2014/main" id="{00000000-0008-0000-1600-00000C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37" name="CustomShape 1">
          <a:extLst>
            <a:ext uri="{FF2B5EF4-FFF2-40B4-BE49-F238E27FC236}">
              <a16:creationId xmlns:a16="http://schemas.microsoft.com/office/drawing/2014/main" id="{00000000-0008-0000-1600-00000D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038" name="CustomShape 1">
          <a:extLst>
            <a:ext uri="{FF2B5EF4-FFF2-40B4-BE49-F238E27FC236}">
              <a16:creationId xmlns:a16="http://schemas.microsoft.com/office/drawing/2014/main" id="{00000000-0008-0000-1600-00000E04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039" name="CustomShape 1">
          <a:extLst>
            <a:ext uri="{FF2B5EF4-FFF2-40B4-BE49-F238E27FC236}">
              <a16:creationId xmlns:a16="http://schemas.microsoft.com/office/drawing/2014/main" id="{00000000-0008-0000-1600-00000F040000}"/>
            </a:ext>
          </a:extLst>
        </xdr:cNvPr>
        <xdr:cNvSpPr/>
      </xdr:nvSpPr>
      <xdr:spPr>
        <a:xfrm>
          <a:off x="0" y="9360"/>
          <a:ext cx="697680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40" name="CustomShape 1">
          <a:extLst>
            <a:ext uri="{FF2B5EF4-FFF2-40B4-BE49-F238E27FC236}">
              <a16:creationId xmlns:a16="http://schemas.microsoft.com/office/drawing/2014/main" id="{00000000-0008-0000-1600-000010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41" name="CustomShape 1">
          <a:extLst>
            <a:ext uri="{FF2B5EF4-FFF2-40B4-BE49-F238E27FC236}">
              <a16:creationId xmlns:a16="http://schemas.microsoft.com/office/drawing/2014/main" id="{00000000-0008-0000-1600-000011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42" name="CustomShape 1">
          <a:extLst>
            <a:ext uri="{FF2B5EF4-FFF2-40B4-BE49-F238E27FC236}">
              <a16:creationId xmlns:a16="http://schemas.microsoft.com/office/drawing/2014/main" id="{00000000-0008-0000-1600-000012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043" name="CustomShape 1">
          <a:extLst>
            <a:ext uri="{FF2B5EF4-FFF2-40B4-BE49-F238E27FC236}">
              <a16:creationId xmlns:a16="http://schemas.microsoft.com/office/drawing/2014/main" id="{00000000-0008-0000-1600-000013040000}"/>
            </a:ext>
          </a:extLst>
        </xdr:cNvPr>
        <xdr:cNvSpPr/>
      </xdr:nvSpPr>
      <xdr:spPr>
        <a:xfrm>
          <a:off x="0" y="9360"/>
          <a:ext cx="697680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44" name="CustomShape 1">
          <a:extLst>
            <a:ext uri="{FF2B5EF4-FFF2-40B4-BE49-F238E27FC236}">
              <a16:creationId xmlns:a16="http://schemas.microsoft.com/office/drawing/2014/main" id="{00000000-0008-0000-1700-000014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45" name="CustomShape 1">
          <a:extLst>
            <a:ext uri="{FF2B5EF4-FFF2-40B4-BE49-F238E27FC236}">
              <a16:creationId xmlns:a16="http://schemas.microsoft.com/office/drawing/2014/main" id="{00000000-0008-0000-1700-000015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46" name="CustomShape 1">
          <a:extLst>
            <a:ext uri="{FF2B5EF4-FFF2-40B4-BE49-F238E27FC236}">
              <a16:creationId xmlns:a16="http://schemas.microsoft.com/office/drawing/2014/main" id="{00000000-0008-0000-1700-000016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47" name="CustomShape 1">
          <a:extLst>
            <a:ext uri="{FF2B5EF4-FFF2-40B4-BE49-F238E27FC236}">
              <a16:creationId xmlns:a16="http://schemas.microsoft.com/office/drawing/2014/main" id="{00000000-0008-0000-1700-000017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48" name="CustomShape 1">
          <a:extLst>
            <a:ext uri="{FF2B5EF4-FFF2-40B4-BE49-F238E27FC236}">
              <a16:creationId xmlns:a16="http://schemas.microsoft.com/office/drawing/2014/main" id="{00000000-0008-0000-1700-000018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id="{00000000-0008-0000-1700-000019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50" name="CustomShape 1">
          <a:extLst>
            <a:ext uri="{FF2B5EF4-FFF2-40B4-BE49-F238E27FC236}">
              <a16:creationId xmlns:a16="http://schemas.microsoft.com/office/drawing/2014/main" id="{00000000-0008-0000-1700-00001A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51" name="CustomShape 1">
          <a:extLst>
            <a:ext uri="{FF2B5EF4-FFF2-40B4-BE49-F238E27FC236}">
              <a16:creationId xmlns:a16="http://schemas.microsoft.com/office/drawing/2014/main" id="{00000000-0008-0000-1700-00001B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52" name="CustomShape 1">
          <a:extLst>
            <a:ext uri="{FF2B5EF4-FFF2-40B4-BE49-F238E27FC236}">
              <a16:creationId xmlns:a16="http://schemas.microsoft.com/office/drawing/2014/main" id="{00000000-0008-0000-1700-00001C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53" name="CustomShape 1">
          <a:extLst>
            <a:ext uri="{FF2B5EF4-FFF2-40B4-BE49-F238E27FC236}">
              <a16:creationId xmlns:a16="http://schemas.microsoft.com/office/drawing/2014/main" id="{00000000-0008-0000-1700-00001D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54" name="CustomShape 1">
          <a:extLst>
            <a:ext uri="{FF2B5EF4-FFF2-40B4-BE49-F238E27FC236}">
              <a16:creationId xmlns:a16="http://schemas.microsoft.com/office/drawing/2014/main" id="{00000000-0008-0000-1700-00001E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55" name="CustomShape 1">
          <a:extLst>
            <a:ext uri="{FF2B5EF4-FFF2-40B4-BE49-F238E27FC236}">
              <a16:creationId xmlns:a16="http://schemas.microsoft.com/office/drawing/2014/main" id="{00000000-0008-0000-1700-00001F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56" name="CustomShape 1">
          <a:extLst>
            <a:ext uri="{FF2B5EF4-FFF2-40B4-BE49-F238E27FC236}">
              <a16:creationId xmlns:a16="http://schemas.microsoft.com/office/drawing/2014/main" id="{00000000-0008-0000-1700-000020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57" name="CustomShape 1">
          <a:extLst>
            <a:ext uri="{FF2B5EF4-FFF2-40B4-BE49-F238E27FC236}">
              <a16:creationId xmlns:a16="http://schemas.microsoft.com/office/drawing/2014/main" id="{00000000-0008-0000-1700-000021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58" name="CustomShape 1">
          <a:extLst>
            <a:ext uri="{FF2B5EF4-FFF2-40B4-BE49-F238E27FC236}">
              <a16:creationId xmlns:a16="http://schemas.microsoft.com/office/drawing/2014/main" id="{00000000-0008-0000-1700-000022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59" name="CustomShape 1">
          <a:extLst>
            <a:ext uri="{FF2B5EF4-FFF2-40B4-BE49-F238E27FC236}">
              <a16:creationId xmlns:a16="http://schemas.microsoft.com/office/drawing/2014/main" id="{00000000-0008-0000-1700-000023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60" name="CustomShape 1">
          <a:extLst>
            <a:ext uri="{FF2B5EF4-FFF2-40B4-BE49-F238E27FC236}">
              <a16:creationId xmlns:a16="http://schemas.microsoft.com/office/drawing/2014/main" id="{00000000-0008-0000-1700-000024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61" name="CustomShape 1">
          <a:extLst>
            <a:ext uri="{FF2B5EF4-FFF2-40B4-BE49-F238E27FC236}">
              <a16:creationId xmlns:a16="http://schemas.microsoft.com/office/drawing/2014/main" id="{00000000-0008-0000-1700-000025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62" name="CustomShape 1">
          <a:extLst>
            <a:ext uri="{FF2B5EF4-FFF2-40B4-BE49-F238E27FC236}">
              <a16:creationId xmlns:a16="http://schemas.microsoft.com/office/drawing/2014/main" id="{00000000-0008-0000-1700-000026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63" name="CustomShape 1">
          <a:extLst>
            <a:ext uri="{FF2B5EF4-FFF2-40B4-BE49-F238E27FC236}">
              <a16:creationId xmlns:a16="http://schemas.microsoft.com/office/drawing/2014/main" id="{00000000-0008-0000-1700-000027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64" name="CustomShape 1">
          <a:extLst>
            <a:ext uri="{FF2B5EF4-FFF2-40B4-BE49-F238E27FC236}">
              <a16:creationId xmlns:a16="http://schemas.microsoft.com/office/drawing/2014/main" id="{00000000-0008-0000-1700-000028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65" name="CustomShape 1">
          <a:extLst>
            <a:ext uri="{FF2B5EF4-FFF2-40B4-BE49-F238E27FC236}">
              <a16:creationId xmlns:a16="http://schemas.microsoft.com/office/drawing/2014/main" id="{00000000-0008-0000-1700-000029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66" name="CustomShape 1">
          <a:extLst>
            <a:ext uri="{FF2B5EF4-FFF2-40B4-BE49-F238E27FC236}">
              <a16:creationId xmlns:a16="http://schemas.microsoft.com/office/drawing/2014/main" id="{00000000-0008-0000-1700-00002A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67" name="CustomShape 1">
          <a:extLst>
            <a:ext uri="{FF2B5EF4-FFF2-40B4-BE49-F238E27FC236}">
              <a16:creationId xmlns:a16="http://schemas.microsoft.com/office/drawing/2014/main" id="{00000000-0008-0000-1700-00002B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68" name="CustomShape 1">
          <a:extLst>
            <a:ext uri="{FF2B5EF4-FFF2-40B4-BE49-F238E27FC236}">
              <a16:creationId xmlns:a16="http://schemas.microsoft.com/office/drawing/2014/main" id="{00000000-0008-0000-1700-00002C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69" name="CustomShape 1">
          <a:extLst>
            <a:ext uri="{FF2B5EF4-FFF2-40B4-BE49-F238E27FC236}">
              <a16:creationId xmlns:a16="http://schemas.microsoft.com/office/drawing/2014/main" id="{00000000-0008-0000-1700-00002D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70" name="CustomShape 1">
          <a:extLst>
            <a:ext uri="{FF2B5EF4-FFF2-40B4-BE49-F238E27FC236}">
              <a16:creationId xmlns:a16="http://schemas.microsoft.com/office/drawing/2014/main" id="{00000000-0008-0000-1700-00002E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1" name="CustomShape 1">
          <a:extLst>
            <a:ext uri="{FF2B5EF4-FFF2-40B4-BE49-F238E27FC236}">
              <a16:creationId xmlns:a16="http://schemas.microsoft.com/office/drawing/2014/main" id="{00000000-0008-0000-1700-00002F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2" name="CustomShape 1">
          <a:extLst>
            <a:ext uri="{FF2B5EF4-FFF2-40B4-BE49-F238E27FC236}">
              <a16:creationId xmlns:a16="http://schemas.microsoft.com/office/drawing/2014/main" id="{00000000-0008-0000-1700-000030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3" name="CustomShape 1">
          <a:extLst>
            <a:ext uri="{FF2B5EF4-FFF2-40B4-BE49-F238E27FC236}">
              <a16:creationId xmlns:a16="http://schemas.microsoft.com/office/drawing/2014/main" id="{00000000-0008-0000-1700-000031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4" name="CustomShape 1">
          <a:extLst>
            <a:ext uri="{FF2B5EF4-FFF2-40B4-BE49-F238E27FC236}">
              <a16:creationId xmlns:a16="http://schemas.microsoft.com/office/drawing/2014/main" id="{00000000-0008-0000-1700-000032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5" name="CustomShape 1">
          <a:extLst>
            <a:ext uri="{FF2B5EF4-FFF2-40B4-BE49-F238E27FC236}">
              <a16:creationId xmlns:a16="http://schemas.microsoft.com/office/drawing/2014/main" id="{00000000-0008-0000-1700-000033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6" name="CustomShape 1">
          <a:extLst>
            <a:ext uri="{FF2B5EF4-FFF2-40B4-BE49-F238E27FC236}">
              <a16:creationId xmlns:a16="http://schemas.microsoft.com/office/drawing/2014/main" id="{00000000-0008-0000-1700-000034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7" name="CustomShape 1">
          <a:extLst>
            <a:ext uri="{FF2B5EF4-FFF2-40B4-BE49-F238E27FC236}">
              <a16:creationId xmlns:a16="http://schemas.microsoft.com/office/drawing/2014/main" id="{00000000-0008-0000-1700-000035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78" name="CustomShape 1">
          <a:extLst>
            <a:ext uri="{FF2B5EF4-FFF2-40B4-BE49-F238E27FC236}">
              <a16:creationId xmlns:a16="http://schemas.microsoft.com/office/drawing/2014/main" id="{00000000-0008-0000-1700-000036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79" name="CustomShape 1">
          <a:extLst>
            <a:ext uri="{FF2B5EF4-FFF2-40B4-BE49-F238E27FC236}">
              <a16:creationId xmlns:a16="http://schemas.microsoft.com/office/drawing/2014/main" id="{00000000-0008-0000-1700-000037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80" name="CustomShape 1">
          <a:extLst>
            <a:ext uri="{FF2B5EF4-FFF2-40B4-BE49-F238E27FC236}">
              <a16:creationId xmlns:a16="http://schemas.microsoft.com/office/drawing/2014/main" id="{00000000-0008-0000-1700-000038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81" name="CustomShape 1">
          <a:extLst>
            <a:ext uri="{FF2B5EF4-FFF2-40B4-BE49-F238E27FC236}">
              <a16:creationId xmlns:a16="http://schemas.microsoft.com/office/drawing/2014/main" id="{00000000-0008-0000-1700-000039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82" name="CustomShape 1">
          <a:extLst>
            <a:ext uri="{FF2B5EF4-FFF2-40B4-BE49-F238E27FC236}">
              <a16:creationId xmlns:a16="http://schemas.microsoft.com/office/drawing/2014/main" id="{00000000-0008-0000-1700-00003A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83" name="CustomShape 1">
          <a:extLst>
            <a:ext uri="{FF2B5EF4-FFF2-40B4-BE49-F238E27FC236}">
              <a16:creationId xmlns:a16="http://schemas.microsoft.com/office/drawing/2014/main" id="{00000000-0008-0000-1700-00003B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84" name="CustomShape 1">
          <a:extLst>
            <a:ext uri="{FF2B5EF4-FFF2-40B4-BE49-F238E27FC236}">
              <a16:creationId xmlns:a16="http://schemas.microsoft.com/office/drawing/2014/main" id="{00000000-0008-0000-1700-00003C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085" name="CustomShape 1">
          <a:extLst>
            <a:ext uri="{FF2B5EF4-FFF2-40B4-BE49-F238E27FC236}">
              <a16:creationId xmlns:a16="http://schemas.microsoft.com/office/drawing/2014/main" id="{00000000-0008-0000-1700-00003D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86" name="CustomShape 1">
          <a:extLst>
            <a:ext uri="{FF2B5EF4-FFF2-40B4-BE49-F238E27FC236}">
              <a16:creationId xmlns:a16="http://schemas.microsoft.com/office/drawing/2014/main" id="{00000000-0008-0000-1700-00003E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87" name="CustomShape 1">
          <a:extLst>
            <a:ext uri="{FF2B5EF4-FFF2-40B4-BE49-F238E27FC236}">
              <a16:creationId xmlns:a16="http://schemas.microsoft.com/office/drawing/2014/main" id="{00000000-0008-0000-1700-00003F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88" name="CustomShape 1">
          <a:extLst>
            <a:ext uri="{FF2B5EF4-FFF2-40B4-BE49-F238E27FC236}">
              <a16:creationId xmlns:a16="http://schemas.microsoft.com/office/drawing/2014/main" id="{00000000-0008-0000-1700-000040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89" name="CustomShape 1">
          <a:extLst>
            <a:ext uri="{FF2B5EF4-FFF2-40B4-BE49-F238E27FC236}">
              <a16:creationId xmlns:a16="http://schemas.microsoft.com/office/drawing/2014/main" id="{00000000-0008-0000-1700-000041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090" name="CustomShape 1">
          <a:extLst>
            <a:ext uri="{FF2B5EF4-FFF2-40B4-BE49-F238E27FC236}">
              <a16:creationId xmlns:a16="http://schemas.microsoft.com/office/drawing/2014/main" id="{00000000-0008-0000-1700-000042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1" name="CustomShape 1">
          <a:extLst>
            <a:ext uri="{FF2B5EF4-FFF2-40B4-BE49-F238E27FC236}">
              <a16:creationId xmlns:a16="http://schemas.microsoft.com/office/drawing/2014/main" id="{00000000-0008-0000-1700-000043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2" name="CustomShape 1">
          <a:extLst>
            <a:ext uri="{FF2B5EF4-FFF2-40B4-BE49-F238E27FC236}">
              <a16:creationId xmlns:a16="http://schemas.microsoft.com/office/drawing/2014/main" id="{00000000-0008-0000-1700-000044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3" name="CustomShape 1">
          <a:extLst>
            <a:ext uri="{FF2B5EF4-FFF2-40B4-BE49-F238E27FC236}">
              <a16:creationId xmlns:a16="http://schemas.microsoft.com/office/drawing/2014/main" id="{00000000-0008-0000-1700-000045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4" name="CustomShape 1">
          <a:extLst>
            <a:ext uri="{FF2B5EF4-FFF2-40B4-BE49-F238E27FC236}">
              <a16:creationId xmlns:a16="http://schemas.microsoft.com/office/drawing/2014/main" id="{00000000-0008-0000-1700-000046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5" name="CustomShape 1">
          <a:extLst>
            <a:ext uri="{FF2B5EF4-FFF2-40B4-BE49-F238E27FC236}">
              <a16:creationId xmlns:a16="http://schemas.microsoft.com/office/drawing/2014/main" id="{00000000-0008-0000-1700-000047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6" name="CustomShape 1">
          <a:extLst>
            <a:ext uri="{FF2B5EF4-FFF2-40B4-BE49-F238E27FC236}">
              <a16:creationId xmlns:a16="http://schemas.microsoft.com/office/drawing/2014/main" id="{00000000-0008-0000-1700-000048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7" name="CustomShape 1">
          <a:extLst>
            <a:ext uri="{FF2B5EF4-FFF2-40B4-BE49-F238E27FC236}">
              <a16:creationId xmlns:a16="http://schemas.microsoft.com/office/drawing/2014/main" id="{00000000-0008-0000-1700-000049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098" name="CustomShape 1">
          <a:extLst>
            <a:ext uri="{FF2B5EF4-FFF2-40B4-BE49-F238E27FC236}">
              <a16:creationId xmlns:a16="http://schemas.microsoft.com/office/drawing/2014/main" id="{00000000-0008-0000-1700-00004A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099" name="CustomShape 1">
          <a:extLst>
            <a:ext uri="{FF2B5EF4-FFF2-40B4-BE49-F238E27FC236}">
              <a16:creationId xmlns:a16="http://schemas.microsoft.com/office/drawing/2014/main" id="{00000000-0008-0000-1700-00004B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00" name="CustomShape 1">
          <a:extLst>
            <a:ext uri="{FF2B5EF4-FFF2-40B4-BE49-F238E27FC236}">
              <a16:creationId xmlns:a16="http://schemas.microsoft.com/office/drawing/2014/main" id="{00000000-0008-0000-1700-00004C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01" name="CustomShape 1">
          <a:extLst>
            <a:ext uri="{FF2B5EF4-FFF2-40B4-BE49-F238E27FC236}">
              <a16:creationId xmlns:a16="http://schemas.microsoft.com/office/drawing/2014/main" id="{00000000-0008-0000-1700-00004D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02" name="CustomShape 1">
          <a:extLst>
            <a:ext uri="{FF2B5EF4-FFF2-40B4-BE49-F238E27FC236}">
              <a16:creationId xmlns:a16="http://schemas.microsoft.com/office/drawing/2014/main" id="{00000000-0008-0000-1700-00004E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03" name="CustomShape 1">
          <a:extLst>
            <a:ext uri="{FF2B5EF4-FFF2-40B4-BE49-F238E27FC236}">
              <a16:creationId xmlns:a16="http://schemas.microsoft.com/office/drawing/2014/main" id="{00000000-0008-0000-1700-00004F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04" name="CustomShape 1">
          <a:extLst>
            <a:ext uri="{FF2B5EF4-FFF2-40B4-BE49-F238E27FC236}">
              <a16:creationId xmlns:a16="http://schemas.microsoft.com/office/drawing/2014/main" id="{00000000-0008-0000-1700-000050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05" name="CustomShape 1">
          <a:extLst>
            <a:ext uri="{FF2B5EF4-FFF2-40B4-BE49-F238E27FC236}">
              <a16:creationId xmlns:a16="http://schemas.microsoft.com/office/drawing/2014/main" id="{00000000-0008-0000-1700-000051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06" name="CustomShape 1">
          <a:extLst>
            <a:ext uri="{FF2B5EF4-FFF2-40B4-BE49-F238E27FC236}">
              <a16:creationId xmlns:a16="http://schemas.microsoft.com/office/drawing/2014/main" id="{00000000-0008-0000-1700-000052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07" name="CustomShape 1">
          <a:extLst>
            <a:ext uri="{FF2B5EF4-FFF2-40B4-BE49-F238E27FC236}">
              <a16:creationId xmlns:a16="http://schemas.microsoft.com/office/drawing/2014/main" id="{00000000-0008-0000-1700-000053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08" name="CustomShape 1">
          <a:extLst>
            <a:ext uri="{FF2B5EF4-FFF2-40B4-BE49-F238E27FC236}">
              <a16:creationId xmlns:a16="http://schemas.microsoft.com/office/drawing/2014/main" id="{00000000-0008-0000-1700-000054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09" name="CustomShape 1">
          <a:extLst>
            <a:ext uri="{FF2B5EF4-FFF2-40B4-BE49-F238E27FC236}">
              <a16:creationId xmlns:a16="http://schemas.microsoft.com/office/drawing/2014/main" id="{00000000-0008-0000-1700-000055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10" name="CustomShape 1">
          <a:extLst>
            <a:ext uri="{FF2B5EF4-FFF2-40B4-BE49-F238E27FC236}">
              <a16:creationId xmlns:a16="http://schemas.microsoft.com/office/drawing/2014/main" id="{00000000-0008-0000-1700-000056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1" name="CustomShape 1">
          <a:extLst>
            <a:ext uri="{FF2B5EF4-FFF2-40B4-BE49-F238E27FC236}">
              <a16:creationId xmlns:a16="http://schemas.microsoft.com/office/drawing/2014/main" id="{00000000-0008-0000-1700-000057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2" name="CustomShape 1">
          <a:extLst>
            <a:ext uri="{FF2B5EF4-FFF2-40B4-BE49-F238E27FC236}">
              <a16:creationId xmlns:a16="http://schemas.microsoft.com/office/drawing/2014/main" id="{00000000-0008-0000-1700-000058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3" name="CustomShape 1">
          <a:extLst>
            <a:ext uri="{FF2B5EF4-FFF2-40B4-BE49-F238E27FC236}">
              <a16:creationId xmlns:a16="http://schemas.microsoft.com/office/drawing/2014/main" id="{00000000-0008-0000-1700-000059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4" name="CustomShape 1">
          <a:extLst>
            <a:ext uri="{FF2B5EF4-FFF2-40B4-BE49-F238E27FC236}">
              <a16:creationId xmlns:a16="http://schemas.microsoft.com/office/drawing/2014/main" id="{00000000-0008-0000-1700-00005A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5" name="CustomShape 1">
          <a:extLst>
            <a:ext uri="{FF2B5EF4-FFF2-40B4-BE49-F238E27FC236}">
              <a16:creationId xmlns:a16="http://schemas.microsoft.com/office/drawing/2014/main" id="{00000000-0008-0000-1700-00005B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6" name="CustomShape 1">
          <a:extLst>
            <a:ext uri="{FF2B5EF4-FFF2-40B4-BE49-F238E27FC236}">
              <a16:creationId xmlns:a16="http://schemas.microsoft.com/office/drawing/2014/main" id="{00000000-0008-0000-1700-00005C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7" name="CustomShape 1">
          <a:extLst>
            <a:ext uri="{FF2B5EF4-FFF2-40B4-BE49-F238E27FC236}">
              <a16:creationId xmlns:a16="http://schemas.microsoft.com/office/drawing/2014/main" id="{00000000-0008-0000-1700-00005D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18" name="CustomShape 1">
          <a:extLst>
            <a:ext uri="{FF2B5EF4-FFF2-40B4-BE49-F238E27FC236}">
              <a16:creationId xmlns:a16="http://schemas.microsoft.com/office/drawing/2014/main" id="{00000000-0008-0000-1700-00005E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19" name="CustomShape 1">
          <a:extLst>
            <a:ext uri="{FF2B5EF4-FFF2-40B4-BE49-F238E27FC236}">
              <a16:creationId xmlns:a16="http://schemas.microsoft.com/office/drawing/2014/main" id="{00000000-0008-0000-1700-00005F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20" name="CustomShape 1">
          <a:extLst>
            <a:ext uri="{FF2B5EF4-FFF2-40B4-BE49-F238E27FC236}">
              <a16:creationId xmlns:a16="http://schemas.microsoft.com/office/drawing/2014/main" id="{00000000-0008-0000-1700-000060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21" name="CustomShape 1">
          <a:extLst>
            <a:ext uri="{FF2B5EF4-FFF2-40B4-BE49-F238E27FC236}">
              <a16:creationId xmlns:a16="http://schemas.microsoft.com/office/drawing/2014/main" id="{00000000-0008-0000-1700-000061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22" name="CustomShape 1">
          <a:extLst>
            <a:ext uri="{FF2B5EF4-FFF2-40B4-BE49-F238E27FC236}">
              <a16:creationId xmlns:a16="http://schemas.microsoft.com/office/drawing/2014/main" id="{00000000-0008-0000-1700-000062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23" name="CustomShape 1">
          <a:extLst>
            <a:ext uri="{FF2B5EF4-FFF2-40B4-BE49-F238E27FC236}">
              <a16:creationId xmlns:a16="http://schemas.microsoft.com/office/drawing/2014/main" id="{00000000-0008-0000-1700-000063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24" name="CustomShape 1">
          <a:extLst>
            <a:ext uri="{FF2B5EF4-FFF2-40B4-BE49-F238E27FC236}">
              <a16:creationId xmlns:a16="http://schemas.microsoft.com/office/drawing/2014/main" id="{00000000-0008-0000-1700-000064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25" name="CustomShape 1">
          <a:extLst>
            <a:ext uri="{FF2B5EF4-FFF2-40B4-BE49-F238E27FC236}">
              <a16:creationId xmlns:a16="http://schemas.microsoft.com/office/drawing/2014/main" id="{00000000-0008-0000-1700-000065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26" name="CustomShape 1">
          <a:extLst>
            <a:ext uri="{FF2B5EF4-FFF2-40B4-BE49-F238E27FC236}">
              <a16:creationId xmlns:a16="http://schemas.microsoft.com/office/drawing/2014/main" id="{00000000-0008-0000-1700-000066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27" name="CustomShape 1">
          <a:extLst>
            <a:ext uri="{FF2B5EF4-FFF2-40B4-BE49-F238E27FC236}">
              <a16:creationId xmlns:a16="http://schemas.microsoft.com/office/drawing/2014/main" id="{00000000-0008-0000-1700-000067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28" name="CustomShape 1">
          <a:extLst>
            <a:ext uri="{FF2B5EF4-FFF2-40B4-BE49-F238E27FC236}">
              <a16:creationId xmlns:a16="http://schemas.microsoft.com/office/drawing/2014/main" id="{00000000-0008-0000-1700-000068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29" name="CustomShape 1">
          <a:extLst>
            <a:ext uri="{FF2B5EF4-FFF2-40B4-BE49-F238E27FC236}">
              <a16:creationId xmlns:a16="http://schemas.microsoft.com/office/drawing/2014/main" id="{00000000-0008-0000-1700-000069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30" name="CustomShape 1">
          <a:extLst>
            <a:ext uri="{FF2B5EF4-FFF2-40B4-BE49-F238E27FC236}">
              <a16:creationId xmlns:a16="http://schemas.microsoft.com/office/drawing/2014/main" id="{00000000-0008-0000-1700-00006A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1" name="CustomShape 1">
          <a:extLst>
            <a:ext uri="{FF2B5EF4-FFF2-40B4-BE49-F238E27FC236}">
              <a16:creationId xmlns:a16="http://schemas.microsoft.com/office/drawing/2014/main" id="{00000000-0008-0000-1700-00006B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2" name="CustomShape 1">
          <a:extLst>
            <a:ext uri="{FF2B5EF4-FFF2-40B4-BE49-F238E27FC236}">
              <a16:creationId xmlns:a16="http://schemas.microsoft.com/office/drawing/2014/main" id="{00000000-0008-0000-1700-00006C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3" name="CustomShape 1">
          <a:extLst>
            <a:ext uri="{FF2B5EF4-FFF2-40B4-BE49-F238E27FC236}">
              <a16:creationId xmlns:a16="http://schemas.microsoft.com/office/drawing/2014/main" id="{00000000-0008-0000-1700-00006D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4" name="CustomShape 1">
          <a:extLst>
            <a:ext uri="{FF2B5EF4-FFF2-40B4-BE49-F238E27FC236}">
              <a16:creationId xmlns:a16="http://schemas.microsoft.com/office/drawing/2014/main" id="{00000000-0008-0000-1700-00006E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5" name="CustomShape 1">
          <a:extLst>
            <a:ext uri="{FF2B5EF4-FFF2-40B4-BE49-F238E27FC236}">
              <a16:creationId xmlns:a16="http://schemas.microsoft.com/office/drawing/2014/main" id="{00000000-0008-0000-1700-00006F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6" name="CustomShape 1">
          <a:extLst>
            <a:ext uri="{FF2B5EF4-FFF2-40B4-BE49-F238E27FC236}">
              <a16:creationId xmlns:a16="http://schemas.microsoft.com/office/drawing/2014/main" id="{00000000-0008-0000-1700-000070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7" name="CustomShape 1">
          <a:extLst>
            <a:ext uri="{FF2B5EF4-FFF2-40B4-BE49-F238E27FC236}">
              <a16:creationId xmlns:a16="http://schemas.microsoft.com/office/drawing/2014/main" id="{00000000-0008-0000-1700-000071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261000</xdr:colOff>
      <xdr:row>38</xdr:row>
      <xdr:rowOff>360</xdr:rowOff>
    </xdr:to>
    <xdr:sp macro="" textlink="">
      <xdr:nvSpPr>
        <xdr:cNvPr id="1138" name="CustomShape 1">
          <a:extLst>
            <a:ext uri="{FF2B5EF4-FFF2-40B4-BE49-F238E27FC236}">
              <a16:creationId xmlns:a16="http://schemas.microsoft.com/office/drawing/2014/main" id="{00000000-0008-0000-1700-000072040000}"/>
            </a:ext>
          </a:extLst>
        </xdr:cNvPr>
        <xdr:cNvSpPr/>
      </xdr:nvSpPr>
      <xdr:spPr>
        <a:xfrm>
          <a:off x="0" y="649584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39" name="CustomShape 1">
          <a:extLst>
            <a:ext uri="{FF2B5EF4-FFF2-40B4-BE49-F238E27FC236}">
              <a16:creationId xmlns:a16="http://schemas.microsoft.com/office/drawing/2014/main" id="{00000000-0008-0000-1700-000073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40" name="CustomShape 1">
          <a:extLst>
            <a:ext uri="{FF2B5EF4-FFF2-40B4-BE49-F238E27FC236}">
              <a16:creationId xmlns:a16="http://schemas.microsoft.com/office/drawing/2014/main" id="{00000000-0008-0000-1700-000074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41" name="CustomShape 1">
          <a:extLst>
            <a:ext uri="{FF2B5EF4-FFF2-40B4-BE49-F238E27FC236}">
              <a16:creationId xmlns:a16="http://schemas.microsoft.com/office/drawing/2014/main" id="{00000000-0008-0000-1700-000075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 - I.B třída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42" name="CustomShape 1">
          <a:extLst>
            <a:ext uri="{FF2B5EF4-FFF2-40B4-BE49-F238E27FC236}">
              <a16:creationId xmlns:a16="http://schemas.microsoft.com/office/drawing/2014/main" id="{00000000-0008-0000-1700-000076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43" name="CustomShape 1">
          <a:extLst>
            <a:ext uri="{FF2B5EF4-FFF2-40B4-BE49-F238E27FC236}">
              <a16:creationId xmlns:a16="http://schemas.microsoft.com/office/drawing/2014/main" id="{00000000-0008-0000-1700-000077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44" name="CustomShape 1">
          <a:extLst>
            <a:ext uri="{FF2B5EF4-FFF2-40B4-BE49-F238E27FC236}">
              <a16:creationId xmlns:a16="http://schemas.microsoft.com/office/drawing/2014/main" id="{00000000-0008-0000-1700-000078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3</xdr:row>
      <xdr:rowOff>18360</xdr:rowOff>
    </xdr:to>
    <xdr:sp macro="" textlink="">
      <xdr:nvSpPr>
        <xdr:cNvPr id="1145" name="CustomShape 1">
          <a:extLst>
            <a:ext uri="{FF2B5EF4-FFF2-40B4-BE49-F238E27FC236}">
              <a16:creationId xmlns:a16="http://schemas.microsoft.com/office/drawing/2014/main" id="{00000000-0008-0000-1700-000079040000}"/>
            </a:ext>
          </a:extLst>
        </xdr:cNvPr>
        <xdr:cNvSpPr/>
      </xdr:nvSpPr>
      <xdr:spPr>
        <a:xfrm>
          <a:off x="0" y="9360"/>
          <a:ext cx="689544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46" name="CustomShape 1">
          <a:extLst>
            <a:ext uri="{FF2B5EF4-FFF2-40B4-BE49-F238E27FC236}">
              <a16:creationId xmlns:a16="http://schemas.microsoft.com/office/drawing/2014/main" id="{00000000-0008-0000-1700-00007A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47" name="CustomShape 1">
          <a:extLst>
            <a:ext uri="{FF2B5EF4-FFF2-40B4-BE49-F238E27FC236}">
              <a16:creationId xmlns:a16="http://schemas.microsoft.com/office/drawing/2014/main" id="{00000000-0008-0000-1700-00007B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48" name="CustomShape 1">
          <a:extLst>
            <a:ext uri="{FF2B5EF4-FFF2-40B4-BE49-F238E27FC236}">
              <a16:creationId xmlns:a16="http://schemas.microsoft.com/office/drawing/2014/main" id="{00000000-0008-0000-1700-00007C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49" name="CustomShape 1">
          <a:extLst>
            <a:ext uri="{FF2B5EF4-FFF2-40B4-BE49-F238E27FC236}">
              <a16:creationId xmlns:a16="http://schemas.microsoft.com/office/drawing/2014/main" id="{00000000-0008-0000-1700-00007D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50" name="CustomShape 1">
          <a:extLst>
            <a:ext uri="{FF2B5EF4-FFF2-40B4-BE49-F238E27FC236}">
              <a16:creationId xmlns:a16="http://schemas.microsoft.com/office/drawing/2014/main" id="{00000000-0008-0000-1700-00007E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id="{00000000-0008-0000-1700-00007F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2" name="CustomShape 1">
          <a:extLst>
            <a:ext uri="{FF2B5EF4-FFF2-40B4-BE49-F238E27FC236}">
              <a16:creationId xmlns:a16="http://schemas.microsoft.com/office/drawing/2014/main" id="{00000000-0008-0000-1700-000080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3" name="CustomShape 1">
          <a:extLst>
            <a:ext uri="{FF2B5EF4-FFF2-40B4-BE49-F238E27FC236}">
              <a16:creationId xmlns:a16="http://schemas.microsoft.com/office/drawing/2014/main" id="{00000000-0008-0000-1700-000081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4" name="CustomShape 1">
          <a:extLst>
            <a:ext uri="{FF2B5EF4-FFF2-40B4-BE49-F238E27FC236}">
              <a16:creationId xmlns:a16="http://schemas.microsoft.com/office/drawing/2014/main" id="{00000000-0008-0000-1700-000082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5" name="CustomShape 1">
          <a:extLst>
            <a:ext uri="{FF2B5EF4-FFF2-40B4-BE49-F238E27FC236}">
              <a16:creationId xmlns:a16="http://schemas.microsoft.com/office/drawing/2014/main" id="{00000000-0008-0000-1700-000083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6" name="CustomShape 1">
          <a:extLst>
            <a:ext uri="{FF2B5EF4-FFF2-40B4-BE49-F238E27FC236}">
              <a16:creationId xmlns:a16="http://schemas.microsoft.com/office/drawing/2014/main" id="{00000000-0008-0000-1700-000084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7" name="CustomShape 1">
          <a:extLst>
            <a:ext uri="{FF2B5EF4-FFF2-40B4-BE49-F238E27FC236}">
              <a16:creationId xmlns:a16="http://schemas.microsoft.com/office/drawing/2014/main" id="{00000000-0008-0000-1700-000085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261000</xdr:colOff>
      <xdr:row>41</xdr:row>
      <xdr:rowOff>360</xdr:rowOff>
    </xdr:to>
    <xdr:sp macro="" textlink="">
      <xdr:nvSpPr>
        <xdr:cNvPr id="1158" name="CustomShape 1">
          <a:extLst>
            <a:ext uri="{FF2B5EF4-FFF2-40B4-BE49-F238E27FC236}">
              <a16:creationId xmlns:a16="http://schemas.microsoft.com/office/drawing/2014/main" id="{00000000-0008-0000-1700-000086040000}"/>
            </a:ext>
          </a:extLst>
        </xdr:cNvPr>
        <xdr:cNvSpPr/>
      </xdr:nvSpPr>
      <xdr:spPr>
        <a:xfrm>
          <a:off x="0" y="698148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261000</xdr:colOff>
      <xdr:row>0</xdr:row>
      <xdr:rowOff>360</xdr:rowOff>
    </xdr:to>
    <xdr:sp macro="" textlink="">
      <xdr:nvSpPr>
        <xdr:cNvPr id="1159" name="CustomShape 1">
          <a:extLst>
            <a:ext uri="{FF2B5EF4-FFF2-40B4-BE49-F238E27FC236}">
              <a16:creationId xmlns:a16="http://schemas.microsoft.com/office/drawing/2014/main" id="{00000000-0008-0000-1700-000087040000}"/>
            </a:ext>
          </a:extLst>
        </xdr:cNvPr>
        <xdr:cNvSpPr/>
      </xdr:nvSpPr>
      <xdr:spPr>
        <a:xfrm>
          <a:off x="0" y="0"/>
          <a:ext cx="68954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60" name="CustomShape 1">
          <a:extLst>
            <a:ext uri="{FF2B5EF4-FFF2-40B4-BE49-F238E27FC236}">
              <a16:creationId xmlns:a16="http://schemas.microsoft.com/office/drawing/2014/main" id="{00000000-0008-0000-1700-000088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261000</xdr:colOff>
      <xdr:row>2</xdr:row>
      <xdr:rowOff>161640</xdr:rowOff>
    </xdr:to>
    <xdr:sp macro="" textlink="">
      <xdr:nvSpPr>
        <xdr:cNvPr id="1161" name="CustomShape 1">
          <a:extLst>
            <a:ext uri="{FF2B5EF4-FFF2-40B4-BE49-F238E27FC236}">
              <a16:creationId xmlns:a16="http://schemas.microsoft.com/office/drawing/2014/main" id="{00000000-0008-0000-1700-000089040000}"/>
            </a:ext>
          </a:extLst>
        </xdr:cNvPr>
        <xdr:cNvSpPr/>
      </xdr:nvSpPr>
      <xdr:spPr>
        <a:xfrm>
          <a:off x="0" y="9360"/>
          <a:ext cx="689544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123480</xdr:colOff>
      <xdr:row>34</xdr:row>
      <xdr:rowOff>102240</xdr:rowOff>
    </xdr:to>
    <xdr:graphicFrame macro="">
      <xdr:nvGraphicFramePr>
        <xdr:cNvPr id="1162" name="Graf 1">
          <a:extLst>
            <a:ext uri="{FF2B5EF4-FFF2-40B4-BE49-F238E27FC236}">
              <a16:creationId xmlns:a16="http://schemas.microsoft.com/office/drawing/2014/main" id="{00000000-0008-0000-1800-00008A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590400</xdr:colOff>
      <xdr:row>34</xdr:row>
      <xdr:rowOff>102240</xdr:rowOff>
    </xdr:to>
    <xdr:graphicFrame macro="">
      <xdr:nvGraphicFramePr>
        <xdr:cNvPr id="1163" name="Graf 1">
          <a:extLst>
            <a:ext uri="{FF2B5EF4-FFF2-40B4-BE49-F238E27FC236}">
              <a16:creationId xmlns:a16="http://schemas.microsoft.com/office/drawing/2014/main" id="{00000000-0008-0000-1900-00008B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590040</xdr:colOff>
      <xdr:row>16</xdr:row>
      <xdr:rowOff>114120</xdr:rowOff>
    </xdr:to>
    <xdr:graphicFrame macro="">
      <xdr:nvGraphicFramePr>
        <xdr:cNvPr id="1164" name="graf 1">
          <a:extLst>
            <a:ext uri="{FF2B5EF4-FFF2-40B4-BE49-F238E27FC236}">
              <a16:creationId xmlns:a16="http://schemas.microsoft.com/office/drawing/2014/main" id="{00000000-0008-0000-1A00-00008C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17</xdr:row>
      <xdr:rowOff>9360</xdr:rowOff>
    </xdr:from>
    <xdr:to>
      <xdr:col>14</xdr:col>
      <xdr:colOff>611640</xdr:colOff>
      <xdr:row>32</xdr:row>
      <xdr:rowOff>161640</xdr:rowOff>
    </xdr:to>
    <xdr:graphicFrame macro="">
      <xdr:nvGraphicFramePr>
        <xdr:cNvPr id="1165" name="graf 2">
          <a:extLst>
            <a:ext uri="{FF2B5EF4-FFF2-40B4-BE49-F238E27FC236}">
              <a16:creationId xmlns:a16="http://schemas.microsoft.com/office/drawing/2014/main" id="{00000000-0008-0000-1A00-00008D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9360</xdr:rowOff>
    </xdr:from>
    <xdr:to>
      <xdr:col>14</xdr:col>
      <xdr:colOff>599760</xdr:colOff>
      <xdr:row>16</xdr:row>
      <xdr:rowOff>113760</xdr:rowOff>
    </xdr:to>
    <xdr:graphicFrame macro="">
      <xdr:nvGraphicFramePr>
        <xdr:cNvPr id="1166" name="graf 1">
          <a:extLst>
            <a:ext uri="{FF2B5EF4-FFF2-40B4-BE49-F238E27FC236}">
              <a16:creationId xmlns:a16="http://schemas.microsoft.com/office/drawing/2014/main" id="{00000000-0008-0000-1B00-00008E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16</xdr:row>
      <xdr:rowOff>152280</xdr:rowOff>
    </xdr:from>
    <xdr:to>
      <xdr:col>14</xdr:col>
      <xdr:colOff>590040</xdr:colOff>
      <xdr:row>33</xdr:row>
      <xdr:rowOff>94680</xdr:rowOff>
    </xdr:to>
    <xdr:graphicFrame macro="">
      <xdr:nvGraphicFramePr>
        <xdr:cNvPr id="1167" name="graf 2">
          <a:extLst>
            <a:ext uri="{FF2B5EF4-FFF2-40B4-BE49-F238E27FC236}">
              <a16:creationId xmlns:a16="http://schemas.microsoft.com/office/drawing/2014/main" id="{00000000-0008-0000-1B00-00008F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123480</xdr:colOff>
      <xdr:row>34</xdr:row>
      <xdr:rowOff>102240</xdr:rowOff>
    </xdr:to>
    <xdr:graphicFrame macro="">
      <xdr:nvGraphicFramePr>
        <xdr:cNvPr id="1168" name="Graf 1">
          <a:extLst>
            <a:ext uri="{FF2B5EF4-FFF2-40B4-BE49-F238E27FC236}">
              <a16:creationId xmlns:a16="http://schemas.microsoft.com/office/drawing/2014/main" id="{00000000-0008-0000-1C00-000090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169" name="CustomShape 1">
          <a:extLst>
            <a:ext uri="{FF2B5EF4-FFF2-40B4-BE49-F238E27FC236}">
              <a16:creationId xmlns:a16="http://schemas.microsoft.com/office/drawing/2014/main" id="{00000000-0008-0000-1D00-000091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0" name="CustomShape 1">
          <a:extLst>
            <a:ext uri="{FF2B5EF4-FFF2-40B4-BE49-F238E27FC236}">
              <a16:creationId xmlns:a16="http://schemas.microsoft.com/office/drawing/2014/main" id="{00000000-0008-0000-1D00-000092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1" name="CustomShape 1">
          <a:extLst>
            <a:ext uri="{FF2B5EF4-FFF2-40B4-BE49-F238E27FC236}">
              <a16:creationId xmlns:a16="http://schemas.microsoft.com/office/drawing/2014/main" id="{00000000-0008-0000-1D00-000093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172" name="CustomShape 1">
          <a:extLst>
            <a:ext uri="{FF2B5EF4-FFF2-40B4-BE49-F238E27FC236}">
              <a16:creationId xmlns:a16="http://schemas.microsoft.com/office/drawing/2014/main" id="{00000000-0008-0000-1D00-000094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3" name="CustomShape 1">
          <a:extLst>
            <a:ext uri="{FF2B5EF4-FFF2-40B4-BE49-F238E27FC236}">
              <a16:creationId xmlns:a16="http://schemas.microsoft.com/office/drawing/2014/main" id="{00000000-0008-0000-1D00-000095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4" name="CustomShape 1">
          <a:extLst>
            <a:ext uri="{FF2B5EF4-FFF2-40B4-BE49-F238E27FC236}">
              <a16:creationId xmlns:a16="http://schemas.microsoft.com/office/drawing/2014/main" id="{00000000-0008-0000-1D00-000096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175" name="CustomShape 1">
          <a:extLst>
            <a:ext uri="{FF2B5EF4-FFF2-40B4-BE49-F238E27FC236}">
              <a16:creationId xmlns:a16="http://schemas.microsoft.com/office/drawing/2014/main" id="{00000000-0008-0000-1D00-000097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76" name="CustomShape 1">
          <a:extLst>
            <a:ext uri="{FF2B5EF4-FFF2-40B4-BE49-F238E27FC236}">
              <a16:creationId xmlns:a16="http://schemas.microsoft.com/office/drawing/2014/main" id="{00000000-0008-0000-1D00-000098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77" name="CustomShape 1">
          <a:extLst>
            <a:ext uri="{FF2B5EF4-FFF2-40B4-BE49-F238E27FC236}">
              <a16:creationId xmlns:a16="http://schemas.microsoft.com/office/drawing/2014/main" id="{00000000-0008-0000-1D00-000099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8" name="CustomShape 1">
          <a:extLst>
            <a:ext uri="{FF2B5EF4-FFF2-40B4-BE49-F238E27FC236}">
              <a16:creationId xmlns:a16="http://schemas.microsoft.com/office/drawing/2014/main" id="{00000000-0008-0000-1D00-00009A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79" name="CustomShape 1">
          <a:extLst>
            <a:ext uri="{FF2B5EF4-FFF2-40B4-BE49-F238E27FC236}">
              <a16:creationId xmlns:a16="http://schemas.microsoft.com/office/drawing/2014/main" id="{00000000-0008-0000-1D00-00009B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0" name="CustomShape 1">
          <a:extLst>
            <a:ext uri="{FF2B5EF4-FFF2-40B4-BE49-F238E27FC236}">
              <a16:creationId xmlns:a16="http://schemas.microsoft.com/office/drawing/2014/main" id="{00000000-0008-0000-1D00-00009C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1" name="CustomShape 1">
          <a:extLst>
            <a:ext uri="{FF2B5EF4-FFF2-40B4-BE49-F238E27FC236}">
              <a16:creationId xmlns:a16="http://schemas.microsoft.com/office/drawing/2014/main" id="{00000000-0008-0000-1D00-00009D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2" name="CustomShape 1">
          <a:extLst>
            <a:ext uri="{FF2B5EF4-FFF2-40B4-BE49-F238E27FC236}">
              <a16:creationId xmlns:a16="http://schemas.microsoft.com/office/drawing/2014/main" id="{00000000-0008-0000-1D00-00009E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3" name="CustomShape 1">
          <a:extLst>
            <a:ext uri="{FF2B5EF4-FFF2-40B4-BE49-F238E27FC236}">
              <a16:creationId xmlns:a16="http://schemas.microsoft.com/office/drawing/2014/main" id="{00000000-0008-0000-1D00-00009F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4" name="CustomShape 1">
          <a:extLst>
            <a:ext uri="{FF2B5EF4-FFF2-40B4-BE49-F238E27FC236}">
              <a16:creationId xmlns:a16="http://schemas.microsoft.com/office/drawing/2014/main" id="{00000000-0008-0000-1D00-0000A0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85" name="CustomShape 1">
          <a:extLst>
            <a:ext uri="{FF2B5EF4-FFF2-40B4-BE49-F238E27FC236}">
              <a16:creationId xmlns:a16="http://schemas.microsoft.com/office/drawing/2014/main" id="{00000000-0008-0000-1D00-0000A1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186" name="CustomShape 1">
          <a:extLst>
            <a:ext uri="{FF2B5EF4-FFF2-40B4-BE49-F238E27FC236}">
              <a16:creationId xmlns:a16="http://schemas.microsoft.com/office/drawing/2014/main" id="{00000000-0008-0000-1D00-0000A2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87" name="CustomShape 1">
          <a:extLst>
            <a:ext uri="{FF2B5EF4-FFF2-40B4-BE49-F238E27FC236}">
              <a16:creationId xmlns:a16="http://schemas.microsoft.com/office/drawing/2014/main" id="{00000000-0008-0000-1D00-0000A3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88" name="CustomShape 1">
          <a:extLst>
            <a:ext uri="{FF2B5EF4-FFF2-40B4-BE49-F238E27FC236}">
              <a16:creationId xmlns:a16="http://schemas.microsoft.com/office/drawing/2014/main" id="{00000000-0008-0000-1D00-0000A4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189" name="CustomShape 1">
          <a:extLst>
            <a:ext uri="{FF2B5EF4-FFF2-40B4-BE49-F238E27FC236}">
              <a16:creationId xmlns:a16="http://schemas.microsoft.com/office/drawing/2014/main" id="{00000000-0008-0000-1D00-0000A5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0" name="CustomShape 1">
          <a:extLst>
            <a:ext uri="{FF2B5EF4-FFF2-40B4-BE49-F238E27FC236}">
              <a16:creationId xmlns:a16="http://schemas.microsoft.com/office/drawing/2014/main" id="{00000000-0008-0000-1D00-0000A6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1" name="CustomShape 1">
          <a:extLst>
            <a:ext uri="{FF2B5EF4-FFF2-40B4-BE49-F238E27FC236}">
              <a16:creationId xmlns:a16="http://schemas.microsoft.com/office/drawing/2014/main" id="{00000000-0008-0000-1D00-0000A7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192" name="CustomShape 1">
          <a:extLst>
            <a:ext uri="{FF2B5EF4-FFF2-40B4-BE49-F238E27FC236}">
              <a16:creationId xmlns:a16="http://schemas.microsoft.com/office/drawing/2014/main" id="{00000000-0008-0000-1D00-0000A8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3" name="CustomShape 1">
          <a:extLst>
            <a:ext uri="{FF2B5EF4-FFF2-40B4-BE49-F238E27FC236}">
              <a16:creationId xmlns:a16="http://schemas.microsoft.com/office/drawing/2014/main" id="{00000000-0008-0000-1D00-0000A9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4" name="CustomShape 1">
          <a:extLst>
            <a:ext uri="{FF2B5EF4-FFF2-40B4-BE49-F238E27FC236}">
              <a16:creationId xmlns:a16="http://schemas.microsoft.com/office/drawing/2014/main" id="{00000000-0008-0000-1D00-0000AA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195" name="CustomShape 1">
          <a:extLst>
            <a:ext uri="{FF2B5EF4-FFF2-40B4-BE49-F238E27FC236}">
              <a16:creationId xmlns:a16="http://schemas.microsoft.com/office/drawing/2014/main" id="{00000000-0008-0000-1D00-0000AB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96" name="CustomShape 1">
          <a:extLst>
            <a:ext uri="{FF2B5EF4-FFF2-40B4-BE49-F238E27FC236}">
              <a16:creationId xmlns:a16="http://schemas.microsoft.com/office/drawing/2014/main" id="{00000000-0008-0000-1D00-0000AC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197" name="CustomShape 1">
          <a:extLst>
            <a:ext uri="{FF2B5EF4-FFF2-40B4-BE49-F238E27FC236}">
              <a16:creationId xmlns:a16="http://schemas.microsoft.com/office/drawing/2014/main" id="{00000000-0008-0000-1D00-0000AD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8" name="CustomShape 1">
          <a:extLst>
            <a:ext uri="{FF2B5EF4-FFF2-40B4-BE49-F238E27FC236}">
              <a16:creationId xmlns:a16="http://schemas.microsoft.com/office/drawing/2014/main" id="{00000000-0008-0000-1D00-0000AE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199" name="CustomShape 1">
          <a:extLst>
            <a:ext uri="{FF2B5EF4-FFF2-40B4-BE49-F238E27FC236}">
              <a16:creationId xmlns:a16="http://schemas.microsoft.com/office/drawing/2014/main" id="{00000000-0008-0000-1D00-0000AF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0" name="CustomShape 1">
          <a:extLst>
            <a:ext uri="{FF2B5EF4-FFF2-40B4-BE49-F238E27FC236}">
              <a16:creationId xmlns:a16="http://schemas.microsoft.com/office/drawing/2014/main" id="{00000000-0008-0000-1D00-0000B0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1" name="CustomShape 1">
          <a:extLst>
            <a:ext uri="{FF2B5EF4-FFF2-40B4-BE49-F238E27FC236}">
              <a16:creationId xmlns:a16="http://schemas.microsoft.com/office/drawing/2014/main" id="{00000000-0008-0000-1D00-0000B1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2" name="CustomShape 1">
          <a:extLst>
            <a:ext uri="{FF2B5EF4-FFF2-40B4-BE49-F238E27FC236}">
              <a16:creationId xmlns:a16="http://schemas.microsoft.com/office/drawing/2014/main" id="{00000000-0008-0000-1D00-0000B2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3" name="CustomShape 1">
          <a:extLst>
            <a:ext uri="{FF2B5EF4-FFF2-40B4-BE49-F238E27FC236}">
              <a16:creationId xmlns:a16="http://schemas.microsoft.com/office/drawing/2014/main" id="{00000000-0008-0000-1D00-0000B3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4" name="CustomShape 1">
          <a:extLst>
            <a:ext uri="{FF2B5EF4-FFF2-40B4-BE49-F238E27FC236}">
              <a16:creationId xmlns:a16="http://schemas.microsoft.com/office/drawing/2014/main" id="{00000000-0008-0000-1D00-0000B4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05" name="CustomShape 1">
          <a:extLst>
            <a:ext uri="{FF2B5EF4-FFF2-40B4-BE49-F238E27FC236}">
              <a16:creationId xmlns:a16="http://schemas.microsoft.com/office/drawing/2014/main" id="{00000000-0008-0000-1D00-0000B5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06" name="CustomShape 1">
          <a:extLst>
            <a:ext uri="{FF2B5EF4-FFF2-40B4-BE49-F238E27FC236}">
              <a16:creationId xmlns:a16="http://schemas.microsoft.com/office/drawing/2014/main" id="{00000000-0008-0000-1D00-0000B6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07" name="CustomShape 1">
          <a:extLst>
            <a:ext uri="{FF2B5EF4-FFF2-40B4-BE49-F238E27FC236}">
              <a16:creationId xmlns:a16="http://schemas.microsoft.com/office/drawing/2014/main" id="{00000000-0008-0000-1D00-0000B7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08" name="CustomShape 1">
          <a:extLst>
            <a:ext uri="{FF2B5EF4-FFF2-40B4-BE49-F238E27FC236}">
              <a16:creationId xmlns:a16="http://schemas.microsoft.com/office/drawing/2014/main" id="{00000000-0008-0000-1D00-0000B8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09" name="CustomShape 1">
          <a:extLst>
            <a:ext uri="{FF2B5EF4-FFF2-40B4-BE49-F238E27FC236}">
              <a16:creationId xmlns:a16="http://schemas.microsoft.com/office/drawing/2014/main" id="{00000000-0008-0000-1D00-0000B9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0" name="CustomShape 1">
          <a:extLst>
            <a:ext uri="{FF2B5EF4-FFF2-40B4-BE49-F238E27FC236}">
              <a16:creationId xmlns:a16="http://schemas.microsoft.com/office/drawing/2014/main" id="{00000000-0008-0000-1D00-0000BA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1" name="CustomShape 1">
          <a:extLst>
            <a:ext uri="{FF2B5EF4-FFF2-40B4-BE49-F238E27FC236}">
              <a16:creationId xmlns:a16="http://schemas.microsoft.com/office/drawing/2014/main" id="{00000000-0008-0000-1D00-0000BB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12" name="CustomShape 1">
          <a:extLst>
            <a:ext uri="{FF2B5EF4-FFF2-40B4-BE49-F238E27FC236}">
              <a16:creationId xmlns:a16="http://schemas.microsoft.com/office/drawing/2014/main" id="{00000000-0008-0000-1D00-0000BC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3" name="CustomShape 1">
          <a:extLst>
            <a:ext uri="{FF2B5EF4-FFF2-40B4-BE49-F238E27FC236}">
              <a16:creationId xmlns:a16="http://schemas.microsoft.com/office/drawing/2014/main" id="{00000000-0008-0000-1D00-0000BD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4" name="CustomShape 1">
          <a:extLst>
            <a:ext uri="{FF2B5EF4-FFF2-40B4-BE49-F238E27FC236}">
              <a16:creationId xmlns:a16="http://schemas.microsoft.com/office/drawing/2014/main" id="{00000000-0008-0000-1D00-0000BE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15" name="CustomShape 1">
          <a:extLst>
            <a:ext uri="{FF2B5EF4-FFF2-40B4-BE49-F238E27FC236}">
              <a16:creationId xmlns:a16="http://schemas.microsoft.com/office/drawing/2014/main" id="{00000000-0008-0000-1D00-0000BF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16" name="CustomShape 1">
          <a:extLst>
            <a:ext uri="{FF2B5EF4-FFF2-40B4-BE49-F238E27FC236}">
              <a16:creationId xmlns:a16="http://schemas.microsoft.com/office/drawing/2014/main" id="{00000000-0008-0000-1D00-0000C0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17" name="CustomShape 1">
          <a:extLst>
            <a:ext uri="{FF2B5EF4-FFF2-40B4-BE49-F238E27FC236}">
              <a16:creationId xmlns:a16="http://schemas.microsoft.com/office/drawing/2014/main" id="{00000000-0008-0000-1D00-0000C1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8" name="CustomShape 1">
          <a:extLst>
            <a:ext uri="{FF2B5EF4-FFF2-40B4-BE49-F238E27FC236}">
              <a16:creationId xmlns:a16="http://schemas.microsoft.com/office/drawing/2014/main" id="{00000000-0008-0000-1D00-0000C2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19" name="CustomShape 1">
          <a:extLst>
            <a:ext uri="{FF2B5EF4-FFF2-40B4-BE49-F238E27FC236}">
              <a16:creationId xmlns:a16="http://schemas.microsoft.com/office/drawing/2014/main" id="{00000000-0008-0000-1D00-0000C3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0" name="CustomShape 1">
          <a:extLst>
            <a:ext uri="{FF2B5EF4-FFF2-40B4-BE49-F238E27FC236}">
              <a16:creationId xmlns:a16="http://schemas.microsoft.com/office/drawing/2014/main" id="{00000000-0008-0000-1D00-0000C4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1" name="CustomShape 1">
          <a:extLst>
            <a:ext uri="{FF2B5EF4-FFF2-40B4-BE49-F238E27FC236}">
              <a16:creationId xmlns:a16="http://schemas.microsoft.com/office/drawing/2014/main" id="{00000000-0008-0000-1D00-0000C5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2" name="CustomShape 1">
          <a:extLst>
            <a:ext uri="{FF2B5EF4-FFF2-40B4-BE49-F238E27FC236}">
              <a16:creationId xmlns:a16="http://schemas.microsoft.com/office/drawing/2014/main" id="{00000000-0008-0000-1D00-0000C6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3" name="CustomShape 1">
          <a:extLst>
            <a:ext uri="{FF2B5EF4-FFF2-40B4-BE49-F238E27FC236}">
              <a16:creationId xmlns:a16="http://schemas.microsoft.com/office/drawing/2014/main" id="{00000000-0008-0000-1D00-0000C7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4" name="CustomShape 1">
          <a:extLst>
            <a:ext uri="{FF2B5EF4-FFF2-40B4-BE49-F238E27FC236}">
              <a16:creationId xmlns:a16="http://schemas.microsoft.com/office/drawing/2014/main" id="{00000000-0008-0000-1D00-0000C8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20</xdr:col>
      <xdr:colOff>261360</xdr:colOff>
      <xdr:row>38</xdr:row>
      <xdr:rowOff>360</xdr:rowOff>
    </xdr:to>
    <xdr:sp macro="" textlink="">
      <xdr:nvSpPr>
        <xdr:cNvPr id="1225" name="CustomShape 1">
          <a:extLst>
            <a:ext uri="{FF2B5EF4-FFF2-40B4-BE49-F238E27FC236}">
              <a16:creationId xmlns:a16="http://schemas.microsoft.com/office/drawing/2014/main" id="{00000000-0008-0000-1D00-0000C9040000}"/>
            </a:ext>
          </a:extLst>
        </xdr:cNvPr>
        <xdr:cNvSpPr/>
      </xdr:nvSpPr>
      <xdr:spPr>
        <a:xfrm>
          <a:off x="0" y="6543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26" name="CustomShape 1">
          <a:extLst>
            <a:ext uri="{FF2B5EF4-FFF2-40B4-BE49-F238E27FC236}">
              <a16:creationId xmlns:a16="http://schemas.microsoft.com/office/drawing/2014/main" id="{00000000-0008-0000-1D00-0000CA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27" name="CustomShape 1">
          <a:extLst>
            <a:ext uri="{FF2B5EF4-FFF2-40B4-BE49-F238E27FC236}">
              <a16:creationId xmlns:a16="http://schemas.microsoft.com/office/drawing/2014/main" id="{00000000-0008-0000-1D00-0000CB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28" name="CustomShape 1">
          <a:extLst>
            <a:ext uri="{FF2B5EF4-FFF2-40B4-BE49-F238E27FC236}">
              <a16:creationId xmlns:a16="http://schemas.microsoft.com/office/drawing/2014/main" id="{00000000-0008-0000-1D00-0000CC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29" name="CustomShape 1">
          <a:extLst>
            <a:ext uri="{FF2B5EF4-FFF2-40B4-BE49-F238E27FC236}">
              <a16:creationId xmlns:a16="http://schemas.microsoft.com/office/drawing/2014/main" id="{00000000-0008-0000-1D00-0000CD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0" name="CustomShape 1">
          <a:extLst>
            <a:ext uri="{FF2B5EF4-FFF2-40B4-BE49-F238E27FC236}">
              <a16:creationId xmlns:a16="http://schemas.microsoft.com/office/drawing/2014/main" id="{00000000-0008-0000-1D00-0000CE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1" name="CustomShape 1">
          <a:extLst>
            <a:ext uri="{FF2B5EF4-FFF2-40B4-BE49-F238E27FC236}">
              <a16:creationId xmlns:a16="http://schemas.microsoft.com/office/drawing/2014/main" id="{00000000-0008-0000-1D00-0000CF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32" name="CustomShape 1">
          <a:extLst>
            <a:ext uri="{FF2B5EF4-FFF2-40B4-BE49-F238E27FC236}">
              <a16:creationId xmlns:a16="http://schemas.microsoft.com/office/drawing/2014/main" id="{00000000-0008-0000-1D00-0000D0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3" name="CustomShape 1">
          <a:extLst>
            <a:ext uri="{FF2B5EF4-FFF2-40B4-BE49-F238E27FC236}">
              <a16:creationId xmlns:a16="http://schemas.microsoft.com/office/drawing/2014/main" id="{00000000-0008-0000-1D00-0000D1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4" name="CustomShape 1">
          <a:extLst>
            <a:ext uri="{FF2B5EF4-FFF2-40B4-BE49-F238E27FC236}">
              <a16:creationId xmlns:a16="http://schemas.microsoft.com/office/drawing/2014/main" id="{00000000-0008-0000-1D00-0000D2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35" name="CustomShape 1">
          <a:extLst>
            <a:ext uri="{FF2B5EF4-FFF2-40B4-BE49-F238E27FC236}">
              <a16:creationId xmlns:a16="http://schemas.microsoft.com/office/drawing/2014/main" id="{00000000-0008-0000-1D00-0000D3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36" name="CustomShape 1">
          <a:extLst>
            <a:ext uri="{FF2B5EF4-FFF2-40B4-BE49-F238E27FC236}">
              <a16:creationId xmlns:a16="http://schemas.microsoft.com/office/drawing/2014/main" id="{00000000-0008-0000-1D00-0000D4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37" name="CustomShape 1">
          <a:extLst>
            <a:ext uri="{FF2B5EF4-FFF2-40B4-BE49-F238E27FC236}">
              <a16:creationId xmlns:a16="http://schemas.microsoft.com/office/drawing/2014/main" id="{00000000-0008-0000-1D00-0000D5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8" name="CustomShape 1">
          <a:extLst>
            <a:ext uri="{FF2B5EF4-FFF2-40B4-BE49-F238E27FC236}">
              <a16:creationId xmlns:a16="http://schemas.microsoft.com/office/drawing/2014/main" id="{00000000-0008-0000-1D00-0000D6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39" name="CustomShape 1">
          <a:extLst>
            <a:ext uri="{FF2B5EF4-FFF2-40B4-BE49-F238E27FC236}">
              <a16:creationId xmlns:a16="http://schemas.microsoft.com/office/drawing/2014/main" id="{00000000-0008-0000-1D00-0000D7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0" name="CustomShape 1">
          <a:extLst>
            <a:ext uri="{FF2B5EF4-FFF2-40B4-BE49-F238E27FC236}">
              <a16:creationId xmlns:a16="http://schemas.microsoft.com/office/drawing/2014/main" id="{00000000-0008-0000-1D00-0000D8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1" name="CustomShape 1">
          <a:extLst>
            <a:ext uri="{FF2B5EF4-FFF2-40B4-BE49-F238E27FC236}">
              <a16:creationId xmlns:a16="http://schemas.microsoft.com/office/drawing/2014/main" id="{00000000-0008-0000-1D00-0000D9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2" name="CustomShape 1">
          <a:extLst>
            <a:ext uri="{FF2B5EF4-FFF2-40B4-BE49-F238E27FC236}">
              <a16:creationId xmlns:a16="http://schemas.microsoft.com/office/drawing/2014/main" id="{00000000-0008-0000-1D00-0000DA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3" name="CustomShape 1">
          <a:extLst>
            <a:ext uri="{FF2B5EF4-FFF2-40B4-BE49-F238E27FC236}">
              <a16:creationId xmlns:a16="http://schemas.microsoft.com/office/drawing/2014/main" id="{00000000-0008-0000-1D00-0000DB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4" name="CustomShape 1">
          <a:extLst>
            <a:ext uri="{FF2B5EF4-FFF2-40B4-BE49-F238E27FC236}">
              <a16:creationId xmlns:a16="http://schemas.microsoft.com/office/drawing/2014/main" id="{00000000-0008-0000-1D00-0000DC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45" name="CustomShape 1">
          <a:extLst>
            <a:ext uri="{FF2B5EF4-FFF2-40B4-BE49-F238E27FC236}">
              <a16:creationId xmlns:a16="http://schemas.microsoft.com/office/drawing/2014/main" id="{00000000-0008-0000-1D00-0000DD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46" name="CustomShape 1">
          <a:extLst>
            <a:ext uri="{FF2B5EF4-FFF2-40B4-BE49-F238E27FC236}">
              <a16:creationId xmlns:a16="http://schemas.microsoft.com/office/drawing/2014/main" id="{00000000-0008-0000-1D00-0000DE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47" name="CustomShape 1">
          <a:extLst>
            <a:ext uri="{FF2B5EF4-FFF2-40B4-BE49-F238E27FC236}">
              <a16:creationId xmlns:a16="http://schemas.microsoft.com/office/drawing/2014/main" id="{00000000-0008-0000-1D00-0000DF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48" name="CustomShape 1">
          <a:extLst>
            <a:ext uri="{FF2B5EF4-FFF2-40B4-BE49-F238E27FC236}">
              <a16:creationId xmlns:a16="http://schemas.microsoft.com/office/drawing/2014/main" id="{00000000-0008-0000-1D00-0000E0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49" name="CustomShape 1">
          <a:extLst>
            <a:ext uri="{FF2B5EF4-FFF2-40B4-BE49-F238E27FC236}">
              <a16:creationId xmlns:a16="http://schemas.microsoft.com/office/drawing/2014/main" id="{00000000-0008-0000-1D00-0000E1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0" name="CustomShape 1">
          <a:extLst>
            <a:ext uri="{FF2B5EF4-FFF2-40B4-BE49-F238E27FC236}">
              <a16:creationId xmlns:a16="http://schemas.microsoft.com/office/drawing/2014/main" id="{00000000-0008-0000-1D00-0000E2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1" name="CustomShape 1">
          <a:extLst>
            <a:ext uri="{FF2B5EF4-FFF2-40B4-BE49-F238E27FC236}">
              <a16:creationId xmlns:a16="http://schemas.microsoft.com/office/drawing/2014/main" id="{00000000-0008-0000-1D00-0000E3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52" name="CustomShape 1">
          <a:extLst>
            <a:ext uri="{FF2B5EF4-FFF2-40B4-BE49-F238E27FC236}">
              <a16:creationId xmlns:a16="http://schemas.microsoft.com/office/drawing/2014/main" id="{00000000-0008-0000-1D00-0000E4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3" name="CustomShape 1">
          <a:extLst>
            <a:ext uri="{FF2B5EF4-FFF2-40B4-BE49-F238E27FC236}">
              <a16:creationId xmlns:a16="http://schemas.microsoft.com/office/drawing/2014/main" id="{00000000-0008-0000-1D00-0000E5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4" name="CustomShape 1">
          <a:extLst>
            <a:ext uri="{FF2B5EF4-FFF2-40B4-BE49-F238E27FC236}">
              <a16:creationId xmlns:a16="http://schemas.microsoft.com/office/drawing/2014/main" id="{00000000-0008-0000-1D00-0000E6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55" name="CustomShape 1">
          <a:extLst>
            <a:ext uri="{FF2B5EF4-FFF2-40B4-BE49-F238E27FC236}">
              <a16:creationId xmlns:a16="http://schemas.microsoft.com/office/drawing/2014/main" id="{00000000-0008-0000-1D00-0000E7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56" name="CustomShape 1">
          <a:extLst>
            <a:ext uri="{FF2B5EF4-FFF2-40B4-BE49-F238E27FC236}">
              <a16:creationId xmlns:a16="http://schemas.microsoft.com/office/drawing/2014/main" id="{00000000-0008-0000-1D00-0000E8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57" name="CustomShape 1">
          <a:extLst>
            <a:ext uri="{FF2B5EF4-FFF2-40B4-BE49-F238E27FC236}">
              <a16:creationId xmlns:a16="http://schemas.microsoft.com/office/drawing/2014/main" id="{00000000-0008-0000-1D00-0000E9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8" name="CustomShape 1">
          <a:extLst>
            <a:ext uri="{FF2B5EF4-FFF2-40B4-BE49-F238E27FC236}">
              <a16:creationId xmlns:a16="http://schemas.microsoft.com/office/drawing/2014/main" id="{00000000-0008-0000-1D00-0000EA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59" name="CustomShape 1">
          <a:extLst>
            <a:ext uri="{FF2B5EF4-FFF2-40B4-BE49-F238E27FC236}">
              <a16:creationId xmlns:a16="http://schemas.microsoft.com/office/drawing/2014/main" id="{00000000-0008-0000-1D00-0000EB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0" name="CustomShape 1">
          <a:extLst>
            <a:ext uri="{FF2B5EF4-FFF2-40B4-BE49-F238E27FC236}">
              <a16:creationId xmlns:a16="http://schemas.microsoft.com/office/drawing/2014/main" id="{00000000-0008-0000-1D00-0000EC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1" name="CustomShape 1">
          <a:extLst>
            <a:ext uri="{FF2B5EF4-FFF2-40B4-BE49-F238E27FC236}">
              <a16:creationId xmlns:a16="http://schemas.microsoft.com/office/drawing/2014/main" id="{00000000-0008-0000-1D00-0000ED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2" name="CustomShape 1">
          <a:extLst>
            <a:ext uri="{FF2B5EF4-FFF2-40B4-BE49-F238E27FC236}">
              <a16:creationId xmlns:a16="http://schemas.microsoft.com/office/drawing/2014/main" id="{00000000-0008-0000-1D00-0000EE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3" name="CustomShape 1">
          <a:extLst>
            <a:ext uri="{FF2B5EF4-FFF2-40B4-BE49-F238E27FC236}">
              <a16:creationId xmlns:a16="http://schemas.microsoft.com/office/drawing/2014/main" id="{00000000-0008-0000-1D00-0000EF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4" name="CustomShape 1">
          <a:extLst>
            <a:ext uri="{FF2B5EF4-FFF2-40B4-BE49-F238E27FC236}">
              <a16:creationId xmlns:a16="http://schemas.microsoft.com/office/drawing/2014/main" id="{00000000-0008-0000-1D00-0000F0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65" name="CustomShape 1">
          <a:extLst>
            <a:ext uri="{FF2B5EF4-FFF2-40B4-BE49-F238E27FC236}">
              <a16:creationId xmlns:a16="http://schemas.microsoft.com/office/drawing/2014/main" id="{00000000-0008-0000-1D00-0000F1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66" name="CustomShape 1">
          <a:extLst>
            <a:ext uri="{FF2B5EF4-FFF2-40B4-BE49-F238E27FC236}">
              <a16:creationId xmlns:a16="http://schemas.microsoft.com/office/drawing/2014/main" id="{00000000-0008-0000-1D00-0000F2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67" name="CustomShape 1">
          <a:extLst>
            <a:ext uri="{FF2B5EF4-FFF2-40B4-BE49-F238E27FC236}">
              <a16:creationId xmlns:a16="http://schemas.microsoft.com/office/drawing/2014/main" id="{00000000-0008-0000-1D00-0000F3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68" name="CustomShape 1">
          <a:extLst>
            <a:ext uri="{FF2B5EF4-FFF2-40B4-BE49-F238E27FC236}">
              <a16:creationId xmlns:a16="http://schemas.microsoft.com/office/drawing/2014/main" id="{00000000-0008-0000-1D00-0000F4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69" name="CustomShape 1">
          <a:extLst>
            <a:ext uri="{FF2B5EF4-FFF2-40B4-BE49-F238E27FC236}">
              <a16:creationId xmlns:a16="http://schemas.microsoft.com/office/drawing/2014/main" id="{00000000-0008-0000-1D00-0000F5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0" name="CustomShape 1">
          <a:extLst>
            <a:ext uri="{FF2B5EF4-FFF2-40B4-BE49-F238E27FC236}">
              <a16:creationId xmlns:a16="http://schemas.microsoft.com/office/drawing/2014/main" id="{00000000-0008-0000-1D00-0000F6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1" name="CustomShape 1">
          <a:extLst>
            <a:ext uri="{FF2B5EF4-FFF2-40B4-BE49-F238E27FC236}">
              <a16:creationId xmlns:a16="http://schemas.microsoft.com/office/drawing/2014/main" id="{00000000-0008-0000-1D00-0000F7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72" name="CustomShape 1">
          <a:extLst>
            <a:ext uri="{FF2B5EF4-FFF2-40B4-BE49-F238E27FC236}">
              <a16:creationId xmlns:a16="http://schemas.microsoft.com/office/drawing/2014/main" id="{00000000-0008-0000-1D00-0000F804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3" name="CustomShape 1">
          <a:extLst>
            <a:ext uri="{FF2B5EF4-FFF2-40B4-BE49-F238E27FC236}">
              <a16:creationId xmlns:a16="http://schemas.microsoft.com/office/drawing/2014/main" id="{00000000-0008-0000-1D00-0000F9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4" name="CustomShape 1">
          <a:extLst>
            <a:ext uri="{FF2B5EF4-FFF2-40B4-BE49-F238E27FC236}">
              <a16:creationId xmlns:a16="http://schemas.microsoft.com/office/drawing/2014/main" id="{00000000-0008-0000-1D00-0000FA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75" name="CustomShape 1">
          <a:extLst>
            <a:ext uri="{FF2B5EF4-FFF2-40B4-BE49-F238E27FC236}">
              <a16:creationId xmlns:a16="http://schemas.microsoft.com/office/drawing/2014/main" id="{00000000-0008-0000-1D00-0000FB04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76" name="CustomShape 1">
          <a:extLst>
            <a:ext uri="{FF2B5EF4-FFF2-40B4-BE49-F238E27FC236}">
              <a16:creationId xmlns:a16="http://schemas.microsoft.com/office/drawing/2014/main" id="{00000000-0008-0000-1D00-0000FC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77" name="CustomShape 1">
          <a:extLst>
            <a:ext uri="{FF2B5EF4-FFF2-40B4-BE49-F238E27FC236}">
              <a16:creationId xmlns:a16="http://schemas.microsoft.com/office/drawing/2014/main" id="{00000000-0008-0000-1D00-0000FD04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8" name="CustomShape 1">
          <a:extLst>
            <a:ext uri="{FF2B5EF4-FFF2-40B4-BE49-F238E27FC236}">
              <a16:creationId xmlns:a16="http://schemas.microsoft.com/office/drawing/2014/main" id="{00000000-0008-0000-1D00-0000FE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79" name="CustomShape 1">
          <a:extLst>
            <a:ext uri="{FF2B5EF4-FFF2-40B4-BE49-F238E27FC236}">
              <a16:creationId xmlns:a16="http://schemas.microsoft.com/office/drawing/2014/main" id="{00000000-0008-0000-1D00-0000FF04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0" name="CustomShape 1">
          <a:extLst>
            <a:ext uri="{FF2B5EF4-FFF2-40B4-BE49-F238E27FC236}">
              <a16:creationId xmlns:a16="http://schemas.microsoft.com/office/drawing/2014/main" id="{00000000-0008-0000-1D00-000000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1" name="CustomShape 1">
          <a:extLst>
            <a:ext uri="{FF2B5EF4-FFF2-40B4-BE49-F238E27FC236}">
              <a16:creationId xmlns:a16="http://schemas.microsoft.com/office/drawing/2014/main" id="{00000000-0008-0000-1D00-000001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2" name="CustomShape 1">
          <a:extLst>
            <a:ext uri="{FF2B5EF4-FFF2-40B4-BE49-F238E27FC236}">
              <a16:creationId xmlns:a16="http://schemas.microsoft.com/office/drawing/2014/main" id="{00000000-0008-0000-1D00-000002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3" name="CustomShape 1">
          <a:extLst>
            <a:ext uri="{FF2B5EF4-FFF2-40B4-BE49-F238E27FC236}">
              <a16:creationId xmlns:a16="http://schemas.microsoft.com/office/drawing/2014/main" id="{00000000-0008-0000-1D00-000003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4" name="CustomShape 1">
          <a:extLst>
            <a:ext uri="{FF2B5EF4-FFF2-40B4-BE49-F238E27FC236}">
              <a16:creationId xmlns:a16="http://schemas.microsoft.com/office/drawing/2014/main" id="{00000000-0008-0000-1D00-000004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285" name="CustomShape 1">
          <a:extLst>
            <a:ext uri="{FF2B5EF4-FFF2-40B4-BE49-F238E27FC236}">
              <a16:creationId xmlns:a16="http://schemas.microsoft.com/office/drawing/2014/main" id="{00000000-0008-0000-1D00-000005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286" name="CustomShape 1">
          <a:extLst>
            <a:ext uri="{FF2B5EF4-FFF2-40B4-BE49-F238E27FC236}">
              <a16:creationId xmlns:a16="http://schemas.microsoft.com/office/drawing/2014/main" id="{00000000-0008-0000-1D00-000006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87" name="CustomShape 1">
          <a:extLst>
            <a:ext uri="{FF2B5EF4-FFF2-40B4-BE49-F238E27FC236}">
              <a16:creationId xmlns:a16="http://schemas.microsoft.com/office/drawing/2014/main" id="{00000000-0008-0000-1D00-000007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88" name="CustomShape 1">
          <a:extLst>
            <a:ext uri="{FF2B5EF4-FFF2-40B4-BE49-F238E27FC236}">
              <a16:creationId xmlns:a16="http://schemas.microsoft.com/office/drawing/2014/main" id="{00000000-0008-0000-1D00-000008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89" name="CustomShape 1">
          <a:extLst>
            <a:ext uri="{FF2B5EF4-FFF2-40B4-BE49-F238E27FC236}">
              <a16:creationId xmlns:a16="http://schemas.microsoft.com/office/drawing/2014/main" id="{00000000-0008-0000-1D00-000009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90" name="CustomShape 1">
          <a:extLst>
            <a:ext uri="{FF2B5EF4-FFF2-40B4-BE49-F238E27FC236}">
              <a16:creationId xmlns:a16="http://schemas.microsoft.com/office/drawing/2014/main" id="{00000000-0008-0000-1D00-00000A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1" name="CustomShape 1">
          <a:extLst>
            <a:ext uri="{FF2B5EF4-FFF2-40B4-BE49-F238E27FC236}">
              <a16:creationId xmlns:a16="http://schemas.microsoft.com/office/drawing/2014/main" id="{00000000-0008-0000-1D00-00000B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2" name="CustomShape 1">
          <a:extLst>
            <a:ext uri="{FF2B5EF4-FFF2-40B4-BE49-F238E27FC236}">
              <a16:creationId xmlns:a16="http://schemas.microsoft.com/office/drawing/2014/main" id="{00000000-0008-0000-1D00-00000C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3" name="CustomShape 1">
          <a:extLst>
            <a:ext uri="{FF2B5EF4-FFF2-40B4-BE49-F238E27FC236}">
              <a16:creationId xmlns:a16="http://schemas.microsoft.com/office/drawing/2014/main" id="{00000000-0008-0000-1D00-00000D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4" name="CustomShape 1">
          <a:extLst>
            <a:ext uri="{FF2B5EF4-FFF2-40B4-BE49-F238E27FC236}">
              <a16:creationId xmlns:a16="http://schemas.microsoft.com/office/drawing/2014/main" id="{00000000-0008-0000-1D00-00000E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95" name="CustomShape 1">
          <a:extLst>
            <a:ext uri="{FF2B5EF4-FFF2-40B4-BE49-F238E27FC236}">
              <a16:creationId xmlns:a16="http://schemas.microsoft.com/office/drawing/2014/main" id="{00000000-0008-0000-1D00-00000F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296" name="CustomShape 1">
          <a:extLst>
            <a:ext uri="{FF2B5EF4-FFF2-40B4-BE49-F238E27FC236}">
              <a16:creationId xmlns:a16="http://schemas.microsoft.com/office/drawing/2014/main" id="{00000000-0008-0000-1D00-000010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7" name="CustomShape 1">
          <a:extLst>
            <a:ext uri="{FF2B5EF4-FFF2-40B4-BE49-F238E27FC236}">
              <a16:creationId xmlns:a16="http://schemas.microsoft.com/office/drawing/2014/main" id="{00000000-0008-0000-1D00-000011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8" name="CustomShape 1">
          <a:extLst>
            <a:ext uri="{FF2B5EF4-FFF2-40B4-BE49-F238E27FC236}">
              <a16:creationId xmlns:a16="http://schemas.microsoft.com/office/drawing/2014/main" id="{00000000-0008-0000-1D00-000012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299" name="CustomShape 1">
          <a:extLst>
            <a:ext uri="{FF2B5EF4-FFF2-40B4-BE49-F238E27FC236}">
              <a16:creationId xmlns:a16="http://schemas.microsoft.com/office/drawing/2014/main" id="{00000000-0008-0000-1D00-000013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00" name="CustomShape 1">
          <a:extLst>
            <a:ext uri="{FF2B5EF4-FFF2-40B4-BE49-F238E27FC236}">
              <a16:creationId xmlns:a16="http://schemas.microsoft.com/office/drawing/2014/main" id="{00000000-0008-0000-1D00-000014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01" name="CustomShape 1">
          <a:extLst>
            <a:ext uri="{FF2B5EF4-FFF2-40B4-BE49-F238E27FC236}">
              <a16:creationId xmlns:a16="http://schemas.microsoft.com/office/drawing/2014/main" id="{00000000-0008-0000-1D00-000015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02" name="CustomShape 1">
          <a:extLst>
            <a:ext uri="{FF2B5EF4-FFF2-40B4-BE49-F238E27FC236}">
              <a16:creationId xmlns:a16="http://schemas.microsoft.com/office/drawing/2014/main" id="{00000000-0008-0000-1D00-000016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03" name="CustomShape 1">
          <a:extLst>
            <a:ext uri="{FF2B5EF4-FFF2-40B4-BE49-F238E27FC236}">
              <a16:creationId xmlns:a16="http://schemas.microsoft.com/office/drawing/2014/main" id="{00000000-0008-0000-1D00-000017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04" name="CustomShape 1">
          <a:extLst>
            <a:ext uri="{FF2B5EF4-FFF2-40B4-BE49-F238E27FC236}">
              <a16:creationId xmlns:a16="http://schemas.microsoft.com/office/drawing/2014/main" id="{00000000-0008-0000-1D00-000018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05" name="CustomShape 1">
          <a:extLst>
            <a:ext uri="{FF2B5EF4-FFF2-40B4-BE49-F238E27FC236}">
              <a16:creationId xmlns:a16="http://schemas.microsoft.com/office/drawing/2014/main" id="{00000000-0008-0000-1D00-000019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06" name="CustomShape 1">
          <a:extLst>
            <a:ext uri="{FF2B5EF4-FFF2-40B4-BE49-F238E27FC236}">
              <a16:creationId xmlns:a16="http://schemas.microsoft.com/office/drawing/2014/main" id="{00000000-0008-0000-1D00-00001A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07" name="CustomShape 1">
          <a:extLst>
            <a:ext uri="{FF2B5EF4-FFF2-40B4-BE49-F238E27FC236}">
              <a16:creationId xmlns:a16="http://schemas.microsoft.com/office/drawing/2014/main" id="{00000000-0008-0000-1D00-00001B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08" name="CustomShape 1">
          <a:extLst>
            <a:ext uri="{FF2B5EF4-FFF2-40B4-BE49-F238E27FC236}">
              <a16:creationId xmlns:a16="http://schemas.microsoft.com/office/drawing/2014/main" id="{00000000-0008-0000-1D00-00001C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09" name="CustomShape 1">
          <a:extLst>
            <a:ext uri="{FF2B5EF4-FFF2-40B4-BE49-F238E27FC236}">
              <a16:creationId xmlns:a16="http://schemas.microsoft.com/office/drawing/2014/main" id="{00000000-0008-0000-1D00-00001D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0" name="CustomShape 1">
          <a:extLst>
            <a:ext uri="{FF2B5EF4-FFF2-40B4-BE49-F238E27FC236}">
              <a16:creationId xmlns:a16="http://schemas.microsoft.com/office/drawing/2014/main" id="{00000000-0008-0000-1D00-00001E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1" name="CustomShape 1">
          <a:extLst>
            <a:ext uri="{FF2B5EF4-FFF2-40B4-BE49-F238E27FC236}">
              <a16:creationId xmlns:a16="http://schemas.microsoft.com/office/drawing/2014/main" id="{00000000-0008-0000-1D00-00001F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2" name="CustomShape 1">
          <a:extLst>
            <a:ext uri="{FF2B5EF4-FFF2-40B4-BE49-F238E27FC236}">
              <a16:creationId xmlns:a16="http://schemas.microsoft.com/office/drawing/2014/main" id="{00000000-0008-0000-1D00-000020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3" name="CustomShape 1">
          <a:extLst>
            <a:ext uri="{FF2B5EF4-FFF2-40B4-BE49-F238E27FC236}">
              <a16:creationId xmlns:a16="http://schemas.microsoft.com/office/drawing/2014/main" id="{00000000-0008-0000-1D00-000021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4" name="CustomShape 1">
          <a:extLst>
            <a:ext uri="{FF2B5EF4-FFF2-40B4-BE49-F238E27FC236}">
              <a16:creationId xmlns:a16="http://schemas.microsoft.com/office/drawing/2014/main" id="{00000000-0008-0000-1D00-000022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5" name="CustomShape 1">
          <a:extLst>
            <a:ext uri="{FF2B5EF4-FFF2-40B4-BE49-F238E27FC236}">
              <a16:creationId xmlns:a16="http://schemas.microsoft.com/office/drawing/2014/main" id="{00000000-0008-0000-1D00-000023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6" name="CustomShape 1">
          <a:extLst>
            <a:ext uri="{FF2B5EF4-FFF2-40B4-BE49-F238E27FC236}">
              <a16:creationId xmlns:a16="http://schemas.microsoft.com/office/drawing/2014/main" id="{00000000-0008-0000-1D00-000024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17" name="CustomShape 1">
          <a:extLst>
            <a:ext uri="{FF2B5EF4-FFF2-40B4-BE49-F238E27FC236}">
              <a16:creationId xmlns:a16="http://schemas.microsoft.com/office/drawing/2014/main" id="{00000000-0008-0000-1D00-000025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18" name="CustomShape 1">
          <a:extLst>
            <a:ext uri="{FF2B5EF4-FFF2-40B4-BE49-F238E27FC236}">
              <a16:creationId xmlns:a16="http://schemas.microsoft.com/office/drawing/2014/main" id="{00000000-0008-0000-1D00-000026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19" name="CustomShape 1">
          <a:extLst>
            <a:ext uri="{FF2B5EF4-FFF2-40B4-BE49-F238E27FC236}">
              <a16:creationId xmlns:a16="http://schemas.microsoft.com/office/drawing/2014/main" id="{00000000-0008-0000-1D00-000027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20" name="CustomShape 1">
          <a:extLst>
            <a:ext uri="{FF2B5EF4-FFF2-40B4-BE49-F238E27FC236}">
              <a16:creationId xmlns:a16="http://schemas.microsoft.com/office/drawing/2014/main" id="{00000000-0008-0000-1D00-000028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21" name="CustomShape 1">
          <a:extLst>
            <a:ext uri="{FF2B5EF4-FFF2-40B4-BE49-F238E27FC236}">
              <a16:creationId xmlns:a16="http://schemas.microsoft.com/office/drawing/2014/main" id="{00000000-0008-0000-1D00-000029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22" name="CustomShape 1">
          <a:extLst>
            <a:ext uri="{FF2B5EF4-FFF2-40B4-BE49-F238E27FC236}">
              <a16:creationId xmlns:a16="http://schemas.microsoft.com/office/drawing/2014/main" id="{00000000-0008-0000-1D00-00002A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23" name="CustomShape 1">
          <a:extLst>
            <a:ext uri="{FF2B5EF4-FFF2-40B4-BE49-F238E27FC236}">
              <a16:creationId xmlns:a16="http://schemas.microsoft.com/office/drawing/2014/main" id="{00000000-0008-0000-1D00-00002B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24" name="CustomShape 1">
          <a:extLst>
            <a:ext uri="{FF2B5EF4-FFF2-40B4-BE49-F238E27FC236}">
              <a16:creationId xmlns:a16="http://schemas.microsoft.com/office/drawing/2014/main" id="{00000000-0008-0000-1D00-00002C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25" name="CustomShape 1">
          <a:extLst>
            <a:ext uri="{FF2B5EF4-FFF2-40B4-BE49-F238E27FC236}">
              <a16:creationId xmlns:a16="http://schemas.microsoft.com/office/drawing/2014/main" id="{00000000-0008-0000-1D00-00002D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26" name="CustomShape 1">
          <a:extLst>
            <a:ext uri="{FF2B5EF4-FFF2-40B4-BE49-F238E27FC236}">
              <a16:creationId xmlns:a16="http://schemas.microsoft.com/office/drawing/2014/main" id="{00000000-0008-0000-1D00-00002E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27" name="CustomShape 1">
          <a:extLst>
            <a:ext uri="{FF2B5EF4-FFF2-40B4-BE49-F238E27FC236}">
              <a16:creationId xmlns:a16="http://schemas.microsoft.com/office/drawing/2014/main" id="{00000000-0008-0000-1D00-00002F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28" name="CustomShape 1">
          <a:extLst>
            <a:ext uri="{FF2B5EF4-FFF2-40B4-BE49-F238E27FC236}">
              <a16:creationId xmlns:a16="http://schemas.microsoft.com/office/drawing/2014/main" id="{00000000-0008-0000-1D00-000030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29" name="CustomShape 1">
          <a:extLst>
            <a:ext uri="{FF2B5EF4-FFF2-40B4-BE49-F238E27FC236}">
              <a16:creationId xmlns:a16="http://schemas.microsoft.com/office/drawing/2014/main" id="{00000000-0008-0000-1D00-000031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0" name="CustomShape 1">
          <a:extLst>
            <a:ext uri="{FF2B5EF4-FFF2-40B4-BE49-F238E27FC236}">
              <a16:creationId xmlns:a16="http://schemas.microsoft.com/office/drawing/2014/main" id="{00000000-0008-0000-1D00-000032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1" name="CustomShape 1">
          <a:extLst>
            <a:ext uri="{FF2B5EF4-FFF2-40B4-BE49-F238E27FC236}">
              <a16:creationId xmlns:a16="http://schemas.microsoft.com/office/drawing/2014/main" id="{00000000-0008-0000-1D00-000033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2" name="CustomShape 1">
          <a:extLst>
            <a:ext uri="{FF2B5EF4-FFF2-40B4-BE49-F238E27FC236}">
              <a16:creationId xmlns:a16="http://schemas.microsoft.com/office/drawing/2014/main" id="{00000000-0008-0000-1D00-000034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3" name="CustomShape 1">
          <a:extLst>
            <a:ext uri="{FF2B5EF4-FFF2-40B4-BE49-F238E27FC236}">
              <a16:creationId xmlns:a16="http://schemas.microsoft.com/office/drawing/2014/main" id="{00000000-0008-0000-1D00-000035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4" name="CustomShape 1">
          <a:extLst>
            <a:ext uri="{FF2B5EF4-FFF2-40B4-BE49-F238E27FC236}">
              <a16:creationId xmlns:a16="http://schemas.microsoft.com/office/drawing/2014/main" id="{00000000-0008-0000-1D00-000036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5" name="CustomShape 1">
          <a:extLst>
            <a:ext uri="{FF2B5EF4-FFF2-40B4-BE49-F238E27FC236}">
              <a16:creationId xmlns:a16="http://schemas.microsoft.com/office/drawing/2014/main" id="{00000000-0008-0000-1D00-000037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6" name="CustomShape 1">
          <a:extLst>
            <a:ext uri="{FF2B5EF4-FFF2-40B4-BE49-F238E27FC236}">
              <a16:creationId xmlns:a16="http://schemas.microsoft.com/office/drawing/2014/main" id="{00000000-0008-0000-1D00-000038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37" name="CustomShape 1">
          <a:extLst>
            <a:ext uri="{FF2B5EF4-FFF2-40B4-BE49-F238E27FC236}">
              <a16:creationId xmlns:a16="http://schemas.microsoft.com/office/drawing/2014/main" id="{00000000-0008-0000-1D00-000039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38" name="CustomShape 1">
          <a:extLst>
            <a:ext uri="{FF2B5EF4-FFF2-40B4-BE49-F238E27FC236}">
              <a16:creationId xmlns:a16="http://schemas.microsoft.com/office/drawing/2014/main" id="{00000000-0008-0000-1D00-00003A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39" name="CustomShape 1">
          <a:extLst>
            <a:ext uri="{FF2B5EF4-FFF2-40B4-BE49-F238E27FC236}">
              <a16:creationId xmlns:a16="http://schemas.microsoft.com/office/drawing/2014/main" id="{00000000-0008-0000-1D00-00003B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40" name="CustomShape 1">
          <a:extLst>
            <a:ext uri="{FF2B5EF4-FFF2-40B4-BE49-F238E27FC236}">
              <a16:creationId xmlns:a16="http://schemas.microsoft.com/office/drawing/2014/main" id="{00000000-0008-0000-1D00-00003C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41" name="CustomShape 1">
          <a:extLst>
            <a:ext uri="{FF2B5EF4-FFF2-40B4-BE49-F238E27FC236}">
              <a16:creationId xmlns:a16="http://schemas.microsoft.com/office/drawing/2014/main" id="{00000000-0008-0000-1D00-00003D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42" name="CustomShape 1">
          <a:extLst>
            <a:ext uri="{FF2B5EF4-FFF2-40B4-BE49-F238E27FC236}">
              <a16:creationId xmlns:a16="http://schemas.microsoft.com/office/drawing/2014/main" id="{00000000-0008-0000-1D00-00003E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43" name="CustomShape 1">
          <a:extLst>
            <a:ext uri="{FF2B5EF4-FFF2-40B4-BE49-F238E27FC236}">
              <a16:creationId xmlns:a16="http://schemas.microsoft.com/office/drawing/2014/main" id="{00000000-0008-0000-1D00-00003F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44" name="CustomShape 1">
          <a:extLst>
            <a:ext uri="{FF2B5EF4-FFF2-40B4-BE49-F238E27FC236}">
              <a16:creationId xmlns:a16="http://schemas.microsoft.com/office/drawing/2014/main" id="{00000000-0008-0000-1D00-000040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45" name="CustomShape 1">
          <a:extLst>
            <a:ext uri="{FF2B5EF4-FFF2-40B4-BE49-F238E27FC236}">
              <a16:creationId xmlns:a16="http://schemas.microsoft.com/office/drawing/2014/main" id="{00000000-0008-0000-1D00-000041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46" name="CustomShape 1">
          <a:extLst>
            <a:ext uri="{FF2B5EF4-FFF2-40B4-BE49-F238E27FC236}">
              <a16:creationId xmlns:a16="http://schemas.microsoft.com/office/drawing/2014/main" id="{00000000-0008-0000-1D00-000042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47" name="CustomShape 1">
          <a:extLst>
            <a:ext uri="{FF2B5EF4-FFF2-40B4-BE49-F238E27FC236}">
              <a16:creationId xmlns:a16="http://schemas.microsoft.com/office/drawing/2014/main" id="{00000000-0008-0000-1D00-000043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48" name="CustomShape 1">
          <a:extLst>
            <a:ext uri="{FF2B5EF4-FFF2-40B4-BE49-F238E27FC236}">
              <a16:creationId xmlns:a16="http://schemas.microsoft.com/office/drawing/2014/main" id="{00000000-0008-0000-1D00-000044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49" name="CustomShape 1">
          <a:extLst>
            <a:ext uri="{FF2B5EF4-FFF2-40B4-BE49-F238E27FC236}">
              <a16:creationId xmlns:a16="http://schemas.microsoft.com/office/drawing/2014/main" id="{00000000-0008-0000-1D00-000045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0" name="CustomShape 1">
          <a:extLst>
            <a:ext uri="{FF2B5EF4-FFF2-40B4-BE49-F238E27FC236}">
              <a16:creationId xmlns:a16="http://schemas.microsoft.com/office/drawing/2014/main" id="{00000000-0008-0000-1D00-000046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1" name="CustomShape 1">
          <a:extLst>
            <a:ext uri="{FF2B5EF4-FFF2-40B4-BE49-F238E27FC236}">
              <a16:creationId xmlns:a16="http://schemas.microsoft.com/office/drawing/2014/main" id="{00000000-0008-0000-1D00-000047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2" name="CustomShape 1">
          <a:extLst>
            <a:ext uri="{FF2B5EF4-FFF2-40B4-BE49-F238E27FC236}">
              <a16:creationId xmlns:a16="http://schemas.microsoft.com/office/drawing/2014/main" id="{00000000-0008-0000-1D00-000048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3" name="CustomShape 1">
          <a:extLst>
            <a:ext uri="{FF2B5EF4-FFF2-40B4-BE49-F238E27FC236}">
              <a16:creationId xmlns:a16="http://schemas.microsoft.com/office/drawing/2014/main" id="{00000000-0008-0000-1D00-000049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4" name="CustomShape 1">
          <a:extLst>
            <a:ext uri="{FF2B5EF4-FFF2-40B4-BE49-F238E27FC236}">
              <a16:creationId xmlns:a16="http://schemas.microsoft.com/office/drawing/2014/main" id="{00000000-0008-0000-1D00-00004A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5" name="CustomShape 1">
          <a:extLst>
            <a:ext uri="{FF2B5EF4-FFF2-40B4-BE49-F238E27FC236}">
              <a16:creationId xmlns:a16="http://schemas.microsoft.com/office/drawing/2014/main" id="{00000000-0008-0000-1D00-00004B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6" name="CustomShape 1">
          <a:extLst>
            <a:ext uri="{FF2B5EF4-FFF2-40B4-BE49-F238E27FC236}">
              <a16:creationId xmlns:a16="http://schemas.microsoft.com/office/drawing/2014/main" id="{00000000-0008-0000-1D00-00004C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20</xdr:col>
      <xdr:colOff>261360</xdr:colOff>
      <xdr:row>41</xdr:row>
      <xdr:rowOff>360</xdr:rowOff>
    </xdr:to>
    <xdr:sp macro="" textlink="">
      <xdr:nvSpPr>
        <xdr:cNvPr id="1357" name="CustomShape 1">
          <a:extLst>
            <a:ext uri="{FF2B5EF4-FFF2-40B4-BE49-F238E27FC236}">
              <a16:creationId xmlns:a16="http://schemas.microsoft.com/office/drawing/2014/main" id="{00000000-0008-0000-1D00-00004D050000}"/>
            </a:ext>
          </a:extLst>
        </xdr:cNvPr>
        <xdr:cNvSpPr/>
      </xdr:nvSpPr>
      <xdr:spPr>
        <a:xfrm>
          <a:off x="0" y="702936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261360</xdr:colOff>
      <xdr:row>0</xdr:row>
      <xdr:rowOff>360</xdr:rowOff>
    </xdr:to>
    <xdr:sp macro="" textlink="">
      <xdr:nvSpPr>
        <xdr:cNvPr id="1358" name="CustomShape 1">
          <a:extLst>
            <a:ext uri="{FF2B5EF4-FFF2-40B4-BE49-F238E27FC236}">
              <a16:creationId xmlns:a16="http://schemas.microsoft.com/office/drawing/2014/main" id="{00000000-0008-0000-1D00-00004E050000}"/>
            </a:ext>
          </a:extLst>
        </xdr:cNvPr>
        <xdr:cNvSpPr/>
      </xdr:nvSpPr>
      <xdr:spPr>
        <a:xfrm>
          <a:off x="0" y="0"/>
          <a:ext cx="70365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59" name="CustomShape 1">
          <a:extLst>
            <a:ext uri="{FF2B5EF4-FFF2-40B4-BE49-F238E27FC236}">
              <a16:creationId xmlns:a16="http://schemas.microsoft.com/office/drawing/2014/main" id="{00000000-0008-0000-1D00-00004F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60" name="CustomShape 1">
          <a:extLst>
            <a:ext uri="{FF2B5EF4-FFF2-40B4-BE49-F238E27FC236}">
              <a16:creationId xmlns:a16="http://schemas.microsoft.com/office/drawing/2014/main" id="{00000000-0008-0000-1D00-000050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61" name="CustomShape 1">
          <a:extLst>
            <a:ext uri="{FF2B5EF4-FFF2-40B4-BE49-F238E27FC236}">
              <a16:creationId xmlns:a16="http://schemas.microsoft.com/office/drawing/2014/main" id="{00000000-0008-0000-1D00-000051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3</xdr:row>
      <xdr:rowOff>18360</xdr:rowOff>
    </xdr:to>
    <xdr:sp macro="" textlink="">
      <xdr:nvSpPr>
        <xdr:cNvPr id="1362" name="CustomShape 1">
          <a:extLst>
            <a:ext uri="{FF2B5EF4-FFF2-40B4-BE49-F238E27FC236}">
              <a16:creationId xmlns:a16="http://schemas.microsoft.com/office/drawing/2014/main" id="{00000000-0008-0000-1D00-000052050000}"/>
            </a:ext>
          </a:extLst>
        </xdr:cNvPr>
        <xdr:cNvSpPr/>
      </xdr:nvSpPr>
      <xdr:spPr>
        <a:xfrm>
          <a:off x="0" y="9360"/>
          <a:ext cx="7036560" cy="49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63" name="CustomShape 1">
          <a:extLst>
            <a:ext uri="{FF2B5EF4-FFF2-40B4-BE49-F238E27FC236}">
              <a16:creationId xmlns:a16="http://schemas.microsoft.com/office/drawing/2014/main" id="{00000000-0008-0000-1D00-000053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64" name="CustomShape 1">
          <a:extLst>
            <a:ext uri="{FF2B5EF4-FFF2-40B4-BE49-F238E27FC236}">
              <a16:creationId xmlns:a16="http://schemas.microsoft.com/office/drawing/2014/main" id="{00000000-0008-0000-1D00-000054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65" name="CustomShape 1">
          <a:extLst>
            <a:ext uri="{FF2B5EF4-FFF2-40B4-BE49-F238E27FC236}">
              <a16:creationId xmlns:a16="http://schemas.microsoft.com/office/drawing/2014/main" id="{00000000-0008-0000-1D00-000055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</a:t>
          </a: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20</xdr:col>
      <xdr:colOff>261360</xdr:colOff>
      <xdr:row>2</xdr:row>
      <xdr:rowOff>161640</xdr:rowOff>
    </xdr:to>
    <xdr:sp macro="" textlink="">
      <xdr:nvSpPr>
        <xdr:cNvPr id="1366" name="CustomShape 1">
          <a:extLst>
            <a:ext uri="{FF2B5EF4-FFF2-40B4-BE49-F238E27FC236}">
              <a16:creationId xmlns:a16="http://schemas.microsoft.com/office/drawing/2014/main" id="{00000000-0008-0000-1D00-000056050000}"/>
            </a:ext>
          </a:extLst>
        </xdr:cNvPr>
        <xdr:cNvSpPr/>
      </xdr:nvSpPr>
      <xdr:spPr>
        <a:xfrm>
          <a:off x="0" y="9360"/>
          <a:ext cx="7036560" cy="475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/>
        <a:lstStyle/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                   S T A T I S T I K A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Arial CE"/>
            </a:rPr>
            <a:t>                         </a:t>
          </a:r>
          <a:r>
            <a:rPr lang="cs-CZ" sz="900" b="1" strike="noStrike" spc="-1">
              <a:solidFill>
                <a:srgbClr val="000000"/>
              </a:solidFill>
              <a:latin typeface="Arial CE"/>
            </a:rPr>
            <a:t>odehraných utkání,vstřelených branek a udělených trestů - I.B třída </a:t>
          </a:r>
          <a:endParaRPr lang="cs-CZ" sz="900" b="0" strike="noStrike" spc="-1"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963831" y="560294"/>
    <xdr:ext cx="12088346" cy="81130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0.50706</cdr:y>
    </cdr:from>
    <cdr:to>
      <cdr:x>0.9945</cdr:x>
      <cdr:y>1</cdr:y>
    </cdr:to>
    <cdr:graphicFrame macro="">
      <cdr:nvGraphicFramePr>
        <cdr:cNvPr id="2356792" name="Chart 2616">
          <a:extLst xmlns:a="http://schemas.openxmlformats.org/drawingml/2006/main">
            <a:ext uri="{FF2B5EF4-FFF2-40B4-BE49-F238E27FC236}">
              <a16:creationId xmlns:a16="http://schemas.microsoft.com/office/drawing/2014/main" id="{91049DCC-A125-4647-A547-EF177FFDC101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154080</xdr:colOff>
      <xdr:row>3</xdr:row>
      <xdr:rowOff>7283</xdr:rowOff>
    </xdr:from>
    <xdr:to>
      <xdr:col>28</xdr:col>
      <xdr:colOff>212911</xdr:colOff>
      <xdr:row>54</xdr:row>
      <xdr:rowOff>67234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200585</xdr:colOff>
      <xdr:row>2</xdr:row>
      <xdr:rowOff>7844</xdr:rowOff>
    </xdr:from>
    <xdr:to>
      <xdr:col>20</xdr:col>
      <xdr:colOff>559173</xdr:colOff>
      <xdr:row>51</xdr:row>
      <xdr:rowOff>119342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82924</xdr:rowOff>
    </xdr:from>
    <xdr:to>
      <xdr:col>21</xdr:col>
      <xdr:colOff>168088</xdr:colOff>
      <xdr:row>52</xdr:row>
      <xdr:rowOff>78442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6</xdr:row>
      <xdr:rowOff>89647</xdr:rowOff>
    </xdr:from>
    <xdr:to>
      <xdr:col>22</xdr:col>
      <xdr:colOff>134471</xdr:colOff>
      <xdr:row>56</xdr:row>
      <xdr:rowOff>44262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FF00"/>
  </sheetPr>
  <dimension ref="A1:DE102"/>
  <sheetViews>
    <sheetView zoomScale="85" zoomScaleNormal="85" workbookViewId="0">
      <pane xSplit="2" ySplit="2" topLeftCell="AL3" activePane="bottomRight" state="frozen"/>
      <selection pane="topRight" activeCell="Y1" sqref="Y1"/>
      <selection pane="bottomLeft" activeCell="A3" sqref="A3"/>
      <selection pane="bottomRight" activeCell="CD4" sqref="CD4"/>
    </sheetView>
  </sheetViews>
  <sheetFormatPr defaultRowHeight="12.75" x14ac:dyDescent="0.2"/>
  <cols>
    <col min="1" max="1" width="2.85546875" customWidth="1"/>
    <col min="2" max="2" width="15.85546875" customWidth="1"/>
    <col min="3" max="6" width="3.7109375" customWidth="1"/>
    <col min="7" max="7" width="4" customWidth="1"/>
    <col min="8" max="14" width="3.7109375" customWidth="1"/>
    <col min="15" max="15" width="3.7109375" style="7" customWidth="1"/>
    <col min="16" max="16" width="5" style="8" customWidth="1"/>
    <col min="17" max="25" width="3.7109375" customWidth="1"/>
    <col min="26" max="26" width="3.28515625" customWidth="1"/>
    <col min="27" max="29" width="3.7109375" customWidth="1"/>
    <col min="30" max="30" width="5" style="8" customWidth="1"/>
    <col min="31" max="43" width="3.7109375" style="8" customWidth="1"/>
    <col min="44" max="44" width="5" style="8" customWidth="1"/>
    <col min="45" max="57" width="3.7109375" customWidth="1"/>
    <col min="58" max="58" width="5" customWidth="1"/>
    <col min="59" max="71" width="3.7109375" customWidth="1"/>
    <col min="72" max="72" width="5" customWidth="1"/>
    <col min="73" max="73" width="3.7109375" style="9" customWidth="1"/>
    <col min="74" max="74" width="3.7109375" customWidth="1"/>
    <col min="75" max="75" width="11.42578125" customWidth="1"/>
    <col min="76" max="82" width="3.7109375" customWidth="1"/>
    <col min="83" max="83" width="6.5703125" customWidth="1"/>
    <col min="84" max="84" width="2.42578125" customWidth="1"/>
    <col min="85" max="85" width="10.28515625" style="10" customWidth="1"/>
    <col min="86" max="91" width="3.7109375" style="10" customWidth="1"/>
    <col min="92" max="92" width="3.7109375" style="11" customWidth="1"/>
    <col min="93" max="93" width="0.85546875" customWidth="1"/>
    <col min="94" max="94" width="10.5703125" customWidth="1"/>
    <col min="95" max="101" width="3.7109375" customWidth="1"/>
    <col min="102" max="102" width="1" customWidth="1"/>
    <col min="103" max="103" width="10.140625" customWidth="1"/>
    <col min="104" max="104" width="4.42578125" customWidth="1"/>
    <col min="105" max="105" width="1.140625" customWidth="1"/>
    <col min="106" max="106" width="10.140625" customWidth="1"/>
    <col min="107" max="107" width="4.42578125" customWidth="1"/>
    <col min="108" max="108" width="10.140625" customWidth="1"/>
    <col min="109" max="109" width="6" customWidth="1"/>
    <col min="110" max="197" width="3.7109375" customWidth="1"/>
    <col min="198" max="1025" width="8.7109375" customWidth="1"/>
  </cols>
  <sheetData>
    <row r="1" spans="1:109" s="14" customFormat="1" ht="11.25" x14ac:dyDescent="0.2">
      <c r="A1" s="12" t="s">
        <v>0</v>
      </c>
      <c r="B1" s="13" t="s">
        <v>1</v>
      </c>
      <c r="C1" s="1025" t="s">
        <v>2</v>
      </c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5" t="s">
        <v>3</v>
      </c>
      <c r="R1" s="1025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6" t="s">
        <v>4</v>
      </c>
      <c r="AF1" s="1026"/>
      <c r="AG1" s="1026"/>
      <c r="AH1" s="1026"/>
      <c r="AI1" s="1026"/>
      <c r="AJ1" s="1026"/>
      <c r="AK1" s="1026"/>
      <c r="AL1" s="1026"/>
      <c r="AM1" s="1026"/>
      <c r="AN1" s="1026"/>
      <c r="AO1" s="1026"/>
      <c r="AP1" s="1026"/>
      <c r="AQ1" s="1026"/>
      <c r="AR1" s="1026"/>
      <c r="AS1" s="1025" t="s">
        <v>5</v>
      </c>
      <c r="AT1" s="1025"/>
      <c r="AU1" s="1025"/>
      <c r="AV1" s="1025"/>
      <c r="AW1" s="1025"/>
      <c r="AX1" s="1025"/>
      <c r="AY1" s="1025"/>
      <c r="AZ1" s="1025"/>
      <c r="BA1" s="1025"/>
      <c r="BB1" s="1025"/>
      <c r="BC1" s="1025"/>
      <c r="BD1" s="1025"/>
      <c r="BE1" s="1025"/>
      <c r="BF1" s="1025"/>
      <c r="BG1" s="1027" t="s">
        <v>6</v>
      </c>
      <c r="BH1" s="1027"/>
      <c r="BI1" s="1027"/>
      <c r="BJ1" s="1027"/>
      <c r="BK1" s="1027"/>
      <c r="BL1" s="1027"/>
      <c r="BM1" s="1027"/>
      <c r="BN1" s="1027"/>
      <c r="BO1" s="1027"/>
      <c r="BP1" s="1027"/>
      <c r="BQ1" s="1027"/>
      <c r="BR1" s="1027"/>
      <c r="BS1" s="1027"/>
      <c r="BT1" s="1027"/>
      <c r="BU1" s="12"/>
      <c r="BW1" s="15" t="str">
        <f>B1</f>
        <v>2018/2019</v>
      </c>
      <c r="CE1" s="14" t="s">
        <v>7</v>
      </c>
      <c r="CG1" s="16" t="str">
        <f>B2</f>
        <v>Podzim 2018</v>
      </c>
      <c r="CH1" s="16"/>
      <c r="CI1" s="16"/>
      <c r="CJ1" s="16"/>
      <c r="CK1" s="16"/>
      <c r="CL1" s="16"/>
      <c r="CM1" s="16"/>
      <c r="CN1" s="17"/>
      <c r="CP1" s="14" t="str">
        <f>B43</f>
        <v>Jaro 2019</v>
      </c>
      <c r="CY1" s="14" t="s">
        <v>8</v>
      </c>
      <c r="DB1" s="14" t="s">
        <v>9</v>
      </c>
      <c r="DD1" s="14" t="s">
        <v>10</v>
      </c>
    </row>
    <row r="2" spans="1:109" s="14" customFormat="1" ht="11.25" x14ac:dyDescent="0.2">
      <c r="B2" s="18" t="s">
        <v>11</v>
      </c>
      <c r="C2" s="1028" t="s">
        <v>12</v>
      </c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  <c r="Y2" s="1028"/>
      <c r="Z2" s="1028"/>
      <c r="AA2" s="1028"/>
      <c r="AB2" s="1028"/>
      <c r="AC2" s="1028"/>
      <c r="AD2" s="1028"/>
      <c r="AE2" s="1028"/>
      <c r="AF2" s="1028"/>
      <c r="AG2" s="1028"/>
      <c r="AH2" s="1028"/>
      <c r="AI2" s="1028"/>
      <c r="AJ2" s="1028"/>
      <c r="AK2" s="1028"/>
      <c r="AL2" s="1028"/>
      <c r="AM2" s="1028"/>
      <c r="AN2" s="1028"/>
      <c r="AO2" s="1028"/>
      <c r="AP2" s="1028"/>
      <c r="AQ2" s="1028"/>
      <c r="AR2" s="1028"/>
      <c r="AS2" s="1028"/>
      <c r="AT2" s="1028"/>
      <c r="AU2" s="1028"/>
      <c r="AV2" s="1028"/>
      <c r="AW2" s="1028"/>
      <c r="AX2" s="1028"/>
      <c r="AY2" s="1028"/>
      <c r="AZ2" s="1028"/>
      <c r="BA2" s="1028"/>
      <c r="BB2" s="1028"/>
      <c r="BC2" s="1028"/>
      <c r="BD2" s="1028"/>
      <c r="BE2" s="1028"/>
      <c r="BF2" s="1028"/>
      <c r="BG2" s="1028"/>
      <c r="BH2" s="1028"/>
      <c r="BI2" s="1028"/>
      <c r="BJ2" s="1028"/>
      <c r="BK2" s="1028"/>
      <c r="BL2" s="1028"/>
      <c r="BM2" s="1028"/>
      <c r="BN2" s="1028"/>
      <c r="BO2" s="1028"/>
      <c r="BP2" s="1028"/>
      <c r="BQ2" s="1028"/>
      <c r="BR2" s="1028"/>
      <c r="BS2" s="1028"/>
      <c r="BT2" s="1028"/>
      <c r="BU2" s="12" t="s">
        <v>13</v>
      </c>
      <c r="BX2" s="14" t="s">
        <v>14</v>
      </c>
      <c r="BY2" s="14" t="s">
        <v>15</v>
      </c>
      <c r="BZ2" s="14" t="s">
        <v>16</v>
      </c>
      <c r="CA2" s="14" t="s">
        <v>17</v>
      </c>
      <c r="CB2" s="14" t="s">
        <v>18</v>
      </c>
      <c r="CC2" s="14" t="s">
        <v>19</v>
      </c>
      <c r="CD2" s="14" t="s">
        <v>20</v>
      </c>
      <c r="CG2" s="16"/>
      <c r="CH2" s="16"/>
      <c r="CI2" s="16"/>
      <c r="CJ2" s="16"/>
      <c r="CK2" s="16"/>
      <c r="CL2" s="16"/>
      <c r="CM2" s="16"/>
      <c r="CN2" s="17"/>
    </row>
    <row r="3" spans="1:109" x14ac:dyDescent="0.2">
      <c r="A3" s="19"/>
      <c r="B3" s="20" t="s">
        <v>21</v>
      </c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2" t="s">
        <v>22</v>
      </c>
      <c r="Q3" s="21">
        <v>1</v>
      </c>
      <c r="R3" s="21">
        <v>2</v>
      </c>
      <c r="S3" s="21">
        <v>3</v>
      </c>
      <c r="T3" s="21">
        <v>4</v>
      </c>
      <c r="U3" s="21">
        <v>5</v>
      </c>
      <c r="V3" s="21">
        <v>6</v>
      </c>
      <c r="W3" s="21">
        <v>7</v>
      </c>
      <c r="X3" s="21">
        <v>8</v>
      </c>
      <c r="Y3" s="21">
        <v>9</v>
      </c>
      <c r="Z3" s="21">
        <v>10</v>
      </c>
      <c r="AA3" s="21">
        <v>11</v>
      </c>
      <c r="AB3" s="21">
        <v>12</v>
      </c>
      <c r="AC3" s="21">
        <v>13</v>
      </c>
      <c r="AD3" s="22" t="s">
        <v>22</v>
      </c>
      <c r="AE3" s="21">
        <v>1</v>
      </c>
      <c r="AF3" s="21">
        <v>2</v>
      </c>
      <c r="AG3" s="21">
        <v>3</v>
      </c>
      <c r="AH3" s="21">
        <v>4</v>
      </c>
      <c r="AI3" s="21">
        <v>5</v>
      </c>
      <c r="AJ3" s="21">
        <v>6</v>
      </c>
      <c r="AK3" s="21">
        <v>7</v>
      </c>
      <c r="AL3" s="21">
        <v>8</v>
      </c>
      <c r="AM3" s="21">
        <v>9</v>
      </c>
      <c r="AN3" s="21">
        <v>10</v>
      </c>
      <c r="AO3" s="21">
        <v>11</v>
      </c>
      <c r="AP3" s="21">
        <v>12</v>
      </c>
      <c r="AQ3" s="21">
        <v>13</v>
      </c>
      <c r="AR3" s="22" t="s">
        <v>22</v>
      </c>
      <c r="AS3" s="21">
        <v>1</v>
      </c>
      <c r="AT3" s="21">
        <v>2</v>
      </c>
      <c r="AU3" s="21">
        <v>3</v>
      </c>
      <c r="AV3" s="21">
        <v>4</v>
      </c>
      <c r="AW3" s="21">
        <v>5</v>
      </c>
      <c r="AX3" s="21">
        <v>6</v>
      </c>
      <c r="AY3" s="21">
        <v>7</v>
      </c>
      <c r="AZ3" s="21">
        <v>8</v>
      </c>
      <c r="BA3" s="21">
        <v>9</v>
      </c>
      <c r="BB3" s="21">
        <v>10</v>
      </c>
      <c r="BC3" s="21">
        <v>11</v>
      </c>
      <c r="BD3" s="21">
        <v>12</v>
      </c>
      <c r="BE3" s="21">
        <v>13</v>
      </c>
      <c r="BF3" s="21" t="s">
        <v>22</v>
      </c>
      <c r="BG3" s="21">
        <v>1</v>
      </c>
      <c r="BH3" s="21">
        <v>2</v>
      </c>
      <c r="BI3" s="21">
        <v>3</v>
      </c>
      <c r="BJ3" s="21">
        <v>4</v>
      </c>
      <c r="BK3" s="21">
        <v>5</v>
      </c>
      <c r="BL3" s="21">
        <v>6</v>
      </c>
      <c r="BM3" s="21">
        <v>7</v>
      </c>
      <c r="BN3" s="21">
        <v>8</v>
      </c>
      <c r="BO3" s="21">
        <v>9</v>
      </c>
      <c r="BP3" s="21">
        <v>10</v>
      </c>
      <c r="BQ3" s="21">
        <v>11</v>
      </c>
      <c r="BR3" s="21">
        <v>12</v>
      </c>
      <c r="BS3" s="21">
        <v>13</v>
      </c>
      <c r="BT3" s="22" t="s">
        <v>22</v>
      </c>
      <c r="BU3" s="23" t="s">
        <v>23</v>
      </c>
      <c r="BW3" s="15" t="s">
        <v>24</v>
      </c>
      <c r="BX3" s="15" t="s">
        <v>25</v>
      </c>
      <c r="BY3" s="15" t="s">
        <v>15</v>
      </c>
      <c r="BZ3" s="15" t="s">
        <v>16</v>
      </c>
      <c r="CA3" s="15" t="s">
        <v>17</v>
      </c>
      <c r="CB3" s="15" t="s">
        <v>18</v>
      </c>
      <c r="CC3" s="15" t="s">
        <v>19</v>
      </c>
      <c r="CD3" s="15" t="s">
        <v>20</v>
      </c>
      <c r="CE3" s="15" t="str">
        <f>BW1</f>
        <v>2018/2019</v>
      </c>
      <c r="CF3" s="15"/>
      <c r="CG3" s="24" t="str">
        <f>BW3</f>
        <v>Jméno</v>
      </c>
      <c r="CH3" s="24" t="s">
        <v>14</v>
      </c>
      <c r="CI3" s="24" t="s">
        <v>15</v>
      </c>
      <c r="CJ3" s="24" t="s">
        <v>16</v>
      </c>
      <c r="CK3" s="24" t="s">
        <v>17</v>
      </c>
      <c r="CL3" s="24" t="s">
        <v>18</v>
      </c>
      <c r="CM3" s="24" t="s">
        <v>19</v>
      </c>
      <c r="CN3" s="25" t="s">
        <v>20</v>
      </c>
      <c r="CO3" s="15"/>
      <c r="CP3" s="15" t="str">
        <f>BW3</f>
        <v>Jméno</v>
      </c>
      <c r="CQ3" s="15" t="s">
        <v>14</v>
      </c>
      <c r="CR3" s="15" t="s">
        <v>15</v>
      </c>
      <c r="CS3" s="15" t="s">
        <v>16</v>
      </c>
      <c r="CT3" s="15" t="s">
        <v>17</v>
      </c>
      <c r="CU3" s="15" t="s">
        <v>18</v>
      </c>
      <c r="CV3" s="15" t="s">
        <v>19</v>
      </c>
      <c r="CW3" s="15" t="s">
        <v>20</v>
      </c>
      <c r="CY3" s="15" t="s">
        <v>24</v>
      </c>
      <c r="CZ3" s="15" t="s">
        <v>26</v>
      </c>
      <c r="DB3" s="15" t="s">
        <v>24</v>
      </c>
      <c r="DC3" s="15" t="s">
        <v>27</v>
      </c>
      <c r="DD3" s="15" t="s">
        <v>24</v>
      </c>
      <c r="DE3" s="15" t="s">
        <v>28</v>
      </c>
    </row>
    <row r="4" spans="1:109" s="14" customFormat="1" ht="11.25" x14ac:dyDescent="0.2">
      <c r="A4" s="26">
        <v>1</v>
      </c>
      <c r="B4" s="27" t="s">
        <v>29</v>
      </c>
      <c r="C4" s="28"/>
      <c r="D4" s="29">
        <v>67</v>
      </c>
      <c r="E4" s="28">
        <v>79</v>
      </c>
      <c r="F4" s="28">
        <v>45</v>
      </c>
      <c r="G4" s="28">
        <v>55</v>
      </c>
      <c r="H4" s="26">
        <v>72</v>
      </c>
      <c r="I4" s="26">
        <v>90</v>
      </c>
      <c r="J4" s="28">
        <v>45</v>
      </c>
      <c r="K4" s="28"/>
      <c r="L4" s="28">
        <v>90</v>
      </c>
      <c r="M4" s="30"/>
      <c r="N4" s="28"/>
      <c r="O4" s="26"/>
      <c r="P4" s="31">
        <f t="shared" ref="P4:P40" si="0">SUM(C4:O4)</f>
        <v>543</v>
      </c>
      <c r="Q4" s="30"/>
      <c r="R4" s="30"/>
      <c r="S4" s="30"/>
      <c r="T4" s="30"/>
      <c r="U4" s="30"/>
      <c r="V4" s="32"/>
      <c r="W4" s="30"/>
      <c r="X4" s="30"/>
      <c r="Y4" s="30"/>
      <c r="Z4" s="30"/>
      <c r="AA4" s="30"/>
      <c r="AB4" s="30">
        <v>19</v>
      </c>
      <c r="AC4" s="30">
        <v>10</v>
      </c>
      <c r="AD4" s="33">
        <f t="shared" ref="AD4:AD40" si="1">SUM(Q4:AC4)</f>
        <v>29</v>
      </c>
      <c r="AE4" s="34"/>
      <c r="AF4" s="34">
        <v>1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5"/>
      <c r="AR4" s="33">
        <f t="shared" ref="AR4:AR40" si="2">SUM(AE4:AQ4)</f>
        <v>1</v>
      </c>
      <c r="AS4" s="32"/>
      <c r="AT4" s="32"/>
      <c r="AU4" s="32">
        <v>1</v>
      </c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6">
        <f t="shared" ref="BF4:BF40" si="3">SUM(AS4:BE4)</f>
        <v>1</v>
      </c>
      <c r="BG4" s="30"/>
      <c r="BH4" s="30"/>
      <c r="BI4" s="30"/>
      <c r="BJ4" s="30"/>
      <c r="BK4" s="30"/>
      <c r="BL4" s="30"/>
      <c r="BM4" s="30"/>
      <c r="BN4" s="30"/>
      <c r="BO4" s="30"/>
      <c r="BP4" s="30">
        <v>1</v>
      </c>
      <c r="BQ4" s="30"/>
      <c r="BR4" s="30"/>
      <c r="BS4" s="30"/>
      <c r="BT4" s="36">
        <f t="shared" ref="BT4:BT40" si="4">SUM(BG4:BS4)</f>
        <v>1</v>
      </c>
      <c r="BU4" s="37"/>
      <c r="BV4" s="14">
        <v>1</v>
      </c>
      <c r="BW4" s="38" t="str">
        <f t="shared" ref="BW4:BW40" si="5">B4</f>
        <v>Bastl Pavel</v>
      </c>
      <c r="BX4" s="38">
        <f>COUNT($C4:$O4)+COUNT($C45:$O45)</f>
        <v>12</v>
      </c>
      <c r="BY4" s="38">
        <f>COUNT($Q4:$AC4)+COUNT($Q45:$AC45)</f>
        <v>3</v>
      </c>
      <c r="BZ4" s="38">
        <f>SUM($AE4:$AQ4)+SUM($AE45:$AQ45)</f>
        <v>1</v>
      </c>
      <c r="CA4" s="38">
        <f>SUM($AS4:$BE4)+SUM($AS45:$BE45)</f>
        <v>2</v>
      </c>
      <c r="CB4" s="38">
        <f t="shared" ref="CB4" si="6">SUM(BZ4:CA4)</f>
        <v>3</v>
      </c>
      <c r="CC4" s="38">
        <f>SUM($BG4:$BS4)+SUM($BG45:$BS45)-CD4</f>
        <v>1</v>
      </c>
      <c r="CD4" s="39">
        <f>$BU4+$BU45</f>
        <v>0</v>
      </c>
      <c r="CE4" s="38" t="str">
        <f t="shared" ref="CE4:CE40" si="7">CE3</f>
        <v>2018/2019</v>
      </c>
      <c r="CF4" s="38"/>
      <c r="CG4" s="16" t="str">
        <f t="shared" ref="CG4" si="8">B4</f>
        <v>Bastl Pavel</v>
      </c>
      <c r="CH4" s="16">
        <f t="shared" ref="CH4:CH40" si="9">COUNT($C4:$O4)</f>
        <v>8</v>
      </c>
      <c r="CI4" s="16">
        <f t="shared" ref="CI4:CI40" si="10">COUNT($Q4:$AC4)</f>
        <v>2</v>
      </c>
      <c r="CJ4" s="16">
        <f t="shared" ref="CJ4:CJ40" si="11">SUM($AE4:$AQ4)</f>
        <v>1</v>
      </c>
      <c r="CK4" s="16">
        <f t="shared" ref="CK4:CK40" si="12">SUM($AS4:$BE4)</f>
        <v>1</v>
      </c>
      <c r="CL4" s="16">
        <f t="shared" ref="CL4" si="13">SUM(CJ4:CK4)</f>
        <v>2</v>
      </c>
      <c r="CM4" s="16">
        <f t="shared" ref="CM4" si="14">SUM($BG4:$BS4)-CN4</f>
        <v>1</v>
      </c>
      <c r="CN4" s="17">
        <f t="shared" ref="CN4:CN40" si="15">$BU4</f>
        <v>0</v>
      </c>
      <c r="CO4" s="38"/>
      <c r="CP4" s="14" t="str">
        <f>B45</f>
        <v>Bastl Pavel</v>
      </c>
      <c r="CQ4" s="46">
        <f>COUNT($C45:$O45)</f>
        <v>4</v>
      </c>
      <c r="CR4" s="46">
        <f>COUNT($Q45:$AC45)</f>
        <v>1</v>
      </c>
      <c r="CS4" s="46">
        <f>SUM($AE45:$AQ45)</f>
        <v>0</v>
      </c>
      <c r="CT4" s="46">
        <f>SUM($AS45:$BE45)</f>
        <v>1</v>
      </c>
      <c r="CU4" s="46">
        <f>SUM(CS4,CT4)</f>
        <v>1</v>
      </c>
      <c r="CV4" s="46">
        <f>SUM($BG45:$BS45)-CW4</f>
        <v>0</v>
      </c>
      <c r="CW4" s="46">
        <f>$BU45</f>
        <v>0</v>
      </c>
      <c r="CY4" s="14" t="str">
        <f t="shared" ref="CY4" si="16">B4</f>
        <v>Bastl Pavel</v>
      </c>
      <c r="CZ4" s="14">
        <f t="shared" ref="CZ4" si="17">P4+AD4</f>
        <v>572</v>
      </c>
      <c r="DB4" s="14" t="str">
        <f t="shared" ref="DB4" si="18">B4</f>
        <v>Bastl Pavel</v>
      </c>
      <c r="DC4" s="14">
        <f>P45+AD45</f>
        <v>365</v>
      </c>
      <c r="DD4" s="14" t="str">
        <f t="shared" ref="DD4" si="19">B4</f>
        <v>Bastl Pavel</v>
      </c>
      <c r="DE4" s="14">
        <f t="shared" ref="DE4" si="20">CZ4+DC4</f>
        <v>937</v>
      </c>
    </row>
    <row r="5" spans="1:109" s="14" customFormat="1" ht="11.25" x14ac:dyDescent="0.2">
      <c r="A5" s="44">
        <v>2</v>
      </c>
      <c r="B5" s="27" t="s">
        <v>30</v>
      </c>
      <c r="C5" s="28"/>
      <c r="D5" s="29">
        <v>90</v>
      </c>
      <c r="E5" s="28">
        <v>90</v>
      </c>
      <c r="F5" s="28">
        <v>90</v>
      </c>
      <c r="G5" s="28">
        <v>90</v>
      </c>
      <c r="H5" s="26"/>
      <c r="I5" s="26">
        <v>90</v>
      </c>
      <c r="J5" s="28">
        <v>90</v>
      </c>
      <c r="K5" s="28">
        <v>74</v>
      </c>
      <c r="L5" s="28">
        <v>76</v>
      </c>
      <c r="M5" s="30">
        <v>90</v>
      </c>
      <c r="N5" s="28">
        <v>90</v>
      </c>
      <c r="O5" s="26">
        <v>90</v>
      </c>
      <c r="P5" s="36">
        <f t="shared" si="0"/>
        <v>960</v>
      </c>
      <c r="Q5" s="30"/>
      <c r="R5" s="30"/>
      <c r="S5" s="30"/>
      <c r="T5" s="30"/>
      <c r="U5" s="30"/>
      <c r="V5" s="32">
        <v>5</v>
      </c>
      <c r="W5" s="30"/>
      <c r="X5" s="30"/>
      <c r="Y5" s="30"/>
      <c r="Z5" s="30"/>
      <c r="AA5" s="30"/>
      <c r="AB5" s="30"/>
      <c r="AC5" s="30"/>
      <c r="AD5" s="55">
        <f t="shared" si="1"/>
        <v>5</v>
      </c>
      <c r="AE5" s="34"/>
      <c r="AF5" s="34"/>
      <c r="AG5" s="34"/>
      <c r="AH5" s="34"/>
      <c r="AI5" s="34"/>
      <c r="AJ5" s="34"/>
      <c r="AK5" s="34"/>
      <c r="AL5" s="34"/>
      <c r="AM5" s="34">
        <v>1</v>
      </c>
      <c r="AN5" s="34"/>
      <c r="AO5" s="34"/>
      <c r="AP5" s="34"/>
      <c r="AQ5" s="35">
        <v>1</v>
      </c>
      <c r="AR5" s="55">
        <f t="shared" si="2"/>
        <v>2</v>
      </c>
      <c r="AS5" s="32"/>
      <c r="AT5" s="32">
        <v>2</v>
      </c>
      <c r="AU5" s="32"/>
      <c r="AV5" s="32">
        <v>1</v>
      </c>
      <c r="AW5" s="32"/>
      <c r="AX5" s="32"/>
      <c r="AY5" s="32">
        <v>1</v>
      </c>
      <c r="AZ5" s="32"/>
      <c r="BA5" s="32"/>
      <c r="BB5" s="32"/>
      <c r="BC5" s="32"/>
      <c r="BD5" s="32">
        <v>1</v>
      </c>
      <c r="BE5" s="32"/>
      <c r="BF5" s="36">
        <f t="shared" si="3"/>
        <v>5</v>
      </c>
      <c r="BG5" s="30"/>
      <c r="BH5" s="30"/>
      <c r="BI5" s="30"/>
      <c r="BJ5" s="30">
        <v>1</v>
      </c>
      <c r="BK5" s="30"/>
      <c r="BL5" s="30"/>
      <c r="BM5" s="30"/>
      <c r="BN5" s="30"/>
      <c r="BO5" s="30"/>
      <c r="BP5" s="30"/>
      <c r="BQ5" s="30"/>
      <c r="BR5" s="30"/>
      <c r="BS5" s="30"/>
      <c r="BT5" s="36">
        <f t="shared" si="4"/>
        <v>1</v>
      </c>
      <c r="BU5" s="37"/>
      <c r="BV5" s="46">
        <v>2</v>
      </c>
      <c r="BW5" s="42" t="str">
        <f t="shared" si="5"/>
        <v>Bastl Vojta</v>
      </c>
      <c r="BX5" s="42">
        <f t="shared" ref="BX5:BX40" si="21">COUNT($C5:$O5)+COUNT($C46:$O46)</f>
        <v>20</v>
      </c>
      <c r="BY5" s="42">
        <f t="shared" ref="BY5:BY40" si="22">COUNT($Q5:$AC5)+COUNT($Q46:$AC46)</f>
        <v>1</v>
      </c>
      <c r="BZ5" s="42">
        <f t="shared" ref="BZ5:BZ40" si="23">SUM($AE5:$AQ5)+SUM($AE46:$AQ46)</f>
        <v>3</v>
      </c>
      <c r="CA5" s="42">
        <f t="shared" ref="CA5:CA40" si="24">SUM($AS5:$BE5)+SUM($AS46:$BE46)</f>
        <v>8</v>
      </c>
      <c r="CB5" s="42">
        <f t="shared" ref="CB5:CB40" si="25">SUM(BZ5:CA5)</f>
        <v>11</v>
      </c>
      <c r="CC5" s="42">
        <f t="shared" ref="CC5:CC40" si="26">SUM($BG5:$BS5)+SUM($BG46:$BS46)-CD5</f>
        <v>1</v>
      </c>
      <c r="CD5" s="47">
        <f t="shared" ref="CD5:CD40" si="27">$BU5+$BU46</f>
        <v>0</v>
      </c>
      <c r="CE5" s="42" t="str">
        <f t="shared" si="7"/>
        <v>2018/2019</v>
      </c>
      <c r="CF5" s="42"/>
      <c r="CG5" s="48" t="str">
        <f t="shared" ref="CG5:CG40" si="28">B5</f>
        <v>Bastl Vojta</v>
      </c>
      <c r="CH5" s="48">
        <f t="shared" si="9"/>
        <v>11</v>
      </c>
      <c r="CI5" s="48">
        <f t="shared" si="10"/>
        <v>1</v>
      </c>
      <c r="CJ5" s="48">
        <f t="shared" si="11"/>
        <v>2</v>
      </c>
      <c r="CK5" s="48">
        <f t="shared" si="12"/>
        <v>5</v>
      </c>
      <c r="CL5" s="48">
        <f t="shared" ref="CL5:CL40" si="29">SUM(CJ5:CK5)</f>
        <v>7</v>
      </c>
      <c r="CM5" s="48">
        <f t="shared" ref="CM5:CM40" si="30">SUM($BG5:$BS5)-CN5</f>
        <v>1</v>
      </c>
      <c r="CN5" s="49">
        <f t="shared" si="15"/>
        <v>0</v>
      </c>
      <c r="CO5" s="42"/>
      <c r="CP5" s="46" t="str">
        <f t="shared" ref="CP5:CP40" si="31">B46</f>
        <v>Bastl Vojta</v>
      </c>
      <c r="CQ5" s="46">
        <f t="shared" ref="CQ5:CQ40" si="32">COUNT($C46:$O46)</f>
        <v>9</v>
      </c>
      <c r="CR5" s="46">
        <f t="shared" ref="CR5:CR40" si="33">COUNT($Q46:$AC46)</f>
        <v>0</v>
      </c>
      <c r="CS5" s="46">
        <f t="shared" ref="CS5:CS40" si="34">SUM($AE46:$AQ46)</f>
        <v>1</v>
      </c>
      <c r="CT5" s="46">
        <f t="shared" ref="CT5:CT40" si="35">SUM($AS46:$BE46)</f>
        <v>3</v>
      </c>
      <c r="CU5" s="46">
        <f t="shared" ref="CU5:CU40" si="36">SUM(CS5,CT5)</f>
        <v>4</v>
      </c>
      <c r="CV5" s="46">
        <f t="shared" ref="CV5:CV40" si="37">SUM($BG46:$BS46)-CW5</f>
        <v>0</v>
      </c>
      <c r="CW5" s="46">
        <f t="shared" ref="CW5:CW40" si="38">$BU46</f>
        <v>0</v>
      </c>
      <c r="CX5" s="46"/>
      <c r="CY5" s="46" t="str">
        <f t="shared" ref="CY5:CY40" si="39">B5</f>
        <v>Bastl Vojta</v>
      </c>
      <c r="CZ5" s="46">
        <f t="shared" ref="CZ5:CZ40" si="40">P5+AD5</f>
        <v>965</v>
      </c>
      <c r="DA5" s="46"/>
      <c r="DB5" s="46" t="str">
        <f t="shared" ref="DB5:DB40" si="41">B5</f>
        <v>Bastl Vojta</v>
      </c>
      <c r="DC5" s="46">
        <f t="shared" ref="DC5:DC40" si="42">P46+AD46</f>
        <v>797</v>
      </c>
      <c r="DD5" s="46" t="str">
        <f t="shared" ref="DD5:DD40" si="43">B5</f>
        <v>Bastl Vojta</v>
      </c>
      <c r="DE5" s="46">
        <f t="shared" ref="DE5:DE40" si="44">CZ5+DC5</f>
        <v>1762</v>
      </c>
    </row>
    <row r="6" spans="1:109" s="14" customFormat="1" ht="11.25" x14ac:dyDescent="0.2">
      <c r="A6" s="44">
        <v>3</v>
      </c>
      <c r="B6" s="40" t="s">
        <v>31</v>
      </c>
      <c r="C6" s="28"/>
      <c r="D6" s="29">
        <v>90</v>
      </c>
      <c r="E6" s="28">
        <v>90</v>
      </c>
      <c r="F6" s="28">
        <v>90</v>
      </c>
      <c r="G6" s="28">
        <v>90</v>
      </c>
      <c r="H6" s="26">
        <v>90</v>
      </c>
      <c r="I6" s="28">
        <v>90</v>
      </c>
      <c r="J6" s="28">
        <v>90</v>
      </c>
      <c r="K6" s="28">
        <v>90</v>
      </c>
      <c r="L6" s="28"/>
      <c r="M6" s="28">
        <v>90</v>
      </c>
      <c r="N6" s="28">
        <v>90</v>
      </c>
      <c r="O6" s="28">
        <v>90</v>
      </c>
      <c r="P6" s="36">
        <f t="shared" si="0"/>
        <v>990</v>
      </c>
      <c r="Q6" s="32"/>
      <c r="R6" s="30"/>
      <c r="S6" s="32"/>
      <c r="T6" s="32"/>
      <c r="U6" s="32"/>
      <c r="V6" s="32"/>
      <c r="W6" s="32"/>
      <c r="X6" s="32"/>
      <c r="Y6" s="32"/>
      <c r="Z6" s="32"/>
      <c r="AA6" s="32"/>
      <c r="AB6" s="32"/>
      <c r="AC6" s="30"/>
      <c r="AD6" s="55">
        <f t="shared" si="1"/>
        <v>0</v>
      </c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41"/>
      <c r="AR6" s="55">
        <f t="shared" si="2"/>
        <v>0</v>
      </c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6">
        <f t="shared" si="3"/>
        <v>0</v>
      </c>
      <c r="BG6" s="30"/>
      <c r="BH6" s="30"/>
      <c r="BI6" s="30">
        <v>1</v>
      </c>
      <c r="BJ6" s="30"/>
      <c r="BK6" s="30"/>
      <c r="BL6" s="30"/>
      <c r="BM6" s="30"/>
      <c r="BN6" s="30">
        <v>1</v>
      </c>
      <c r="BO6" s="30"/>
      <c r="BP6" s="30"/>
      <c r="BQ6" s="30"/>
      <c r="BR6" s="30"/>
      <c r="BS6" s="30"/>
      <c r="BT6" s="36">
        <f t="shared" si="4"/>
        <v>2</v>
      </c>
      <c r="BU6" s="37"/>
      <c r="BV6" s="46">
        <v>3</v>
      </c>
      <c r="BW6" s="42" t="str">
        <f t="shared" si="5"/>
        <v>Černý Jiří</v>
      </c>
      <c r="BX6" s="42">
        <f t="shared" si="21"/>
        <v>17</v>
      </c>
      <c r="BY6" s="42">
        <f t="shared" si="22"/>
        <v>0</v>
      </c>
      <c r="BZ6" s="42">
        <f t="shared" si="23"/>
        <v>0</v>
      </c>
      <c r="CA6" s="42">
        <f t="shared" si="24"/>
        <v>0</v>
      </c>
      <c r="CB6" s="42">
        <f t="shared" si="25"/>
        <v>0</v>
      </c>
      <c r="CC6" s="42">
        <f t="shared" si="26"/>
        <v>2</v>
      </c>
      <c r="CD6" s="47">
        <f t="shared" si="27"/>
        <v>0</v>
      </c>
      <c r="CE6" s="42" t="str">
        <f t="shared" si="7"/>
        <v>2018/2019</v>
      </c>
      <c r="CF6" s="42"/>
      <c r="CG6" s="48" t="str">
        <f t="shared" si="28"/>
        <v>Černý Jiří</v>
      </c>
      <c r="CH6" s="48">
        <f t="shared" si="9"/>
        <v>11</v>
      </c>
      <c r="CI6" s="48">
        <f t="shared" si="10"/>
        <v>0</v>
      </c>
      <c r="CJ6" s="48">
        <f t="shared" si="11"/>
        <v>0</v>
      </c>
      <c r="CK6" s="48">
        <f t="shared" si="12"/>
        <v>0</v>
      </c>
      <c r="CL6" s="48">
        <f t="shared" si="29"/>
        <v>0</v>
      </c>
      <c r="CM6" s="48">
        <f t="shared" si="30"/>
        <v>2</v>
      </c>
      <c r="CN6" s="49">
        <f t="shared" si="15"/>
        <v>0</v>
      </c>
      <c r="CO6" s="42"/>
      <c r="CP6" s="46" t="str">
        <f t="shared" si="31"/>
        <v>Černý Jiří</v>
      </c>
      <c r="CQ6" s="46">
        <f t="shared" si="32"/>
        <v>6</v>
      </c>
      <c r="CR6" s="46">
        <f t="shared" si="33"/>
        <v>0</v>
      </c>
      <c r="CS6" s="46">
        <f t="shared" si="34"/>
        <v>0</v>
      </c>
      <c r="CT6" s="46">
        <f t="shared" si="35"/>
        <v>0</v>
      </c>
      <c r="CU6" s="46">
        <f t="shared" si="36"/>
        <v>0</v>
      </c>
      <c r="CV6" s="46">
        <f t="shared" si="37"/>
        <v>0</v>
      </c>
      <c r="CW6" s="46">
        <f t="shared" si="38"/>
        <v>0</v>
      </c>
      <c r="CX6" s="46"/>
      <c r="CY6" s="46" t="str">
        <f t="shared" si="39"/>
        <v>Černý Jiří</v>
      </c>
      <c r="CZ6" s="46">
        <f t="shared" si="40"/>
        <v>990</v>
      </c>
      <c r="DA6" s="46"/>
      <c r="DB6" s="46" t="str">
        <f t="shared" si="41"/>
        <v>Černý Jiří</v>
      </c>
      <c r="DC6" s="46">
        <f t="shared" si="42"/>
        <v>540</v>
      </c>
      <c r="DD6" s="46" t="str">
        <f t="shared" si="43"/>
        <v>Černý Jiří</v>
      </c>
      <c r="DE6" s="46">
        <f t="shared" si="44"/>
        <v>1530</v>
      </c>
    </row>
    <row r="7" spans="1:109" s="14" customFormat="1" ht="11.25" x14ac:dyDescent="0.2">
      <c r="A7" s="44">
        <v>4</v>
      </c>
      <c r="B7" s="27" t="s">
        <v>32</v>
      </c>
      <c r="C7" s="28"/>
      <c r="D7" s="29"/>
      <c r="E7" s="28"/>
      <c r="F7" s="28"/>
      <c r="G7" s="28"/>
      <c r="H7" s="26">
        <v>90</v>
      </c>
      <c r="I7" s="28">
        <v>79</v>
      </c>
      <c r="J7" s="28"/>
      <c r="K7" s="28"/>
      <c r="L7" s="28"/>
      <c r="M7" s="28"/>
      <c r="N7" s="28"/>
      <c r="O7" s="28"/>
      <c r="P7" s="36">
        <f t="shared" si="0"/>
        <v>169</v>
      </c>
      <c r="Q7" s="42"/>
      <c r="R7" s="30"/>
      <c r="S7" s="42"/>
      <c r="T7" s="42">
        <v>45</v>
      </c>
      <c r="U7" s="42">
        <v>35</v>
      </c>
      <c r="V7" s="42"/>
      <c r="W7" s="42"/>
      <c r="X7" s="32"/>
      <c r="Y7" s="42">
        <v>16</v>
      </c>
      <c r="Z7" s="42"/>
      <c r="AA7" s="42"/>
      <c r="AB7" s="42">
        <v>12</v>
      </c>
      <c r="AC7" s="42"/>
      <c r="AD7" s="55">
        <f t="shared" si="1"/>
        <v>108</v>
      </c>
      <c r="AE7" s="42"/>
      <c r="AF7" s="42"/>
      <c r="AG7" s="42"/>
      <c r="AH7" s="42"/>
      <c r="AI7" s="32">
        <v>1</v>
      </c>
      <c r="AJ7" s="42"/>
      <c r="AK7" s="32">
        <v>1</v>
      </c>
      <c r="AL7" s="32"/>
      <c r="AM7" s="32"/>
      <c r="AN7" s="34"/>
      <c r="AO7" s="34"/>
      <c r="AP7" s="34"/>
      <c r="AQ7" s="35"/>
      <c r="AR7" s="55">
        <f t="shared" si="2"/>
        <v>2</v>
      </c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6">
        <f t="shared" si="3"/>
        <v>0</v>
      </c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6">
        <f t="shared" si="4"/>
        <v>0</v>
      </c>
      <c r="BU7" s="37"/>
      <c r="BV7" s="46">
        <v>4</v>
      </c>
      <c r="BW7" s="42" t="str">
        <f t="shared" si="5"/>
        <v>Dolák Jan</v>
      </c>
      <c r="BX7" s="42">
        <f t="shared" si="21"/>
        <v>9</v>
      </c>
      <c r="BY7" s="42">
        <f t="shared" si="22"/>
        <v>7</v>
      </c>
      <c r="BZ7" s="42">
        <f t="shared" si="23"/>
        <v>3</v>
      </c>
      <c r="CA7" s="42">
        <f t="shared" si="24"/>
        <v>0</v>
      </c>
      <c r="CB7" s="42">
        <f t="shared" si="25"/>
        <v>3</v>
      </c>
      <c r="CC7" s="42">
        <f t="shared" si="26"/>
        <v>0</v>
      </c>
      <c r="CD7" s="47">
        <f t="shared" si="27"/>
        <v>0</v>
      </c>
      <c r="CE7" s="42" t="str">
        <f t="shared" si="7"/>
        <v>2018/2019</v>
      </c>
      <c r="CF7" s="42"/>
      <c r="CG7" s="48" t="str">
        <f t="shared" si="28"/>
        <v>Dolák Jan</v>
      </c>
      <c r="CH7" s="48">
        <f t="shared" si="9"/>
        <v>2</v>
      </c>
      <c r="CI7" s="48">
        <f t="shared" si="10"/>
        <v>4</v>
      </c>
      <c r="CJ7" s="48">
        <f t="shared" si="11"/>
        <v>2</v>
      </c>
      <c r="CK7" s="48">
        <f t="shared" si="12"/>
        <v>0</v>
      </c>
      <c r="CL7" s="48">
        <f t="shared" si="29"/>
        <v>2</v>
      </c>
      <c r="CM7" s="48">
        <f t="shared" si="30"/>
        <v>0</v>
      </c>
      <c r="CN7" s="49">
        <f t="shared" si="15"/>
        <v>0</v>
      </c>
      <c r="CO7" s="42"/>
      <c r="CP7" s="46" t="str">
        <f t="shared" si="31"/>
        <v>Dolák Jan</v>
      </c>
      <c r="CQ7" s="46">
        <f t="shared" si="32"/>
        <v>7</v>
      </c>
      <c r="CR7" s="46">
        <f t="shared" si="33"/>
        <v>3</v>
      </c>
      <c r="CS7" s="46">
        <f t="shared" si="34"/>
        <v>1</v>
      </c>
      <c r="CT7" s="46">
        <f t="shared" si="35"/>
        <v>0</v>
      </c>
      <c r="CU7" s="46">
        <f t="shared" si="36"/>
        <v>1</v>
      </c>
      <c r="CV7" s="46">
        <f t="shared" si="37"/>
        <v>0</v>
      </c>
      <c r="CW7" s="46">
        <f t="shared" si="38"/>
        <v>0</v>
      </c>
      <c r="CX7" s="46"/>
      <c r="CY7" s="46" t="str">
        <f t="shared" si="39"/>
        <v>Dolák Jan</v>
      </c>
      <c r="CZ7" s="46">
        <f t="shared" si="40"/>
        <v>277</v>
      </c>
      <c r="DA7" s="46"/>
      <c r="DB7" s="46" t="str">
        <f t="shared" si="41"/>
        <v>Dolák Jan</v>
      </c>
      <c r="DC7" s="46">
        <f t="shared" si="42"/>
        <v>613</v>
      </c>
      <c r="DD7" s="46" t="str">
        <f t="shared" si="43"/>
        <v>Dolák Jan</v>
      </c>
      <c r="DE7" s="46">
        <f t="shared" si="44"/>
        <v>890</v>
      </c>
    </row>
    <row r="8" spans="1:109" s="46" customFormat="1" ht="11.25" x14ac:dyDescent="0.2">
      <c r="A8" s="44">
        <v>5</v>
      </c>
      <c r="B8" s="40" t="s">
        <v>1892</v>
      </c>
      <c r="C8" s="30"/>
      <c r="D8" s="29"/>
      <c r="E8" s="30"/>
      <c r="F8" s="30"/>
      <c r="G8" s="30"/>
      <c r="H8" s="44"/>
      <c r="I8" s="30"/>
      <c r="J8" s="30"/>
      <c r="K8" s="30"/>
      <c r="L8" s="30"/>
      <c r="M8" s="30"/>
      <c r="N8" s="30"/>
      <c r="O8" s="30"/>
      <c r="P8" s="36">
        <f t="shared" si="0"/>
        <v>0</v>
      </c>
      <c r="Q8" s="42"/>
      <c r="R8" s="30"/>
      <c r="S8" s="42"/>
      <c r="T8" s="42"/>
      <c r="U8" s="42"/>
      <c r="V8" s="42"/>
      <c r="W8" s="42"/>
      <c r="X8" s="701"/>
      <c r="Y8" s="42"/>
      <c r="Z8" s="42"/>
      <c r="AA8" s="42"/>
      <c r="AB8" s="42"/>
      <c r="AC8" s="42"/>
      <c r="AD8" s="55">
        <f t="shared" si="1"/>
        <v>0</v>
      </c>
      <c r="AE8" s="42"/>
      <c r="AF8" s="42"/>
      <c r="AG8" s="42"/>
      <c r="AH8" s="42"/>
      <c r="AI8" s="701"/>
      <c r="AJ8" s="42"/>
      <c r="AK8" s="701"/>
      <c r="AL8" s="701"/>
      <c r="AM8" s="701"/>
      <c r="AN8" s="34"/>
      <c r="AO8" s="34"/>
      <c r="AP8" s="34"/>
      <c r="AQ8" s="35"/>
      <c r="AR8" s="55">
        <f t="shared" si="2"/>
        <v>0</v>
      </c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36">
        <f t="shared" si="3"/>
        <v>0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6">
        <f t="shared" si="4"/>
        <v>0</v>
      </c>
      <c r="BU8" s="45"/>
      <c r="BV8" s="46">
        <v>5</v>
      </c>
      <c r="BW8" s="42" t="str">
        <f t="shared" si="5"/>
        <v>Dostál Jakub</v>
      </c>
      <c r="BX8" s="42">
        <f t="shared" si="21"/>
        <v>0</v>
      </c>
      <c r="BY8" s="42">
        <f t="shared" si="22"/>
        <v>2</v>
      </c>
      <c r="BZ8" s="42">
        <f t="shared" si="23"/>
        <v>0</v>
      </c>
      <c r="CA8" s="42">
        <f t="shared" si="24"/>
        <v>0</v>
      </c>
      <c r="CB8" s="42">
        <f t="shared" si="25"/>
        <v>0</v>
      </c>
      <c r="CC8" s="42">
        <f t="shared" si="26"/>
        <v>0</v>
      </c>
      <c r="CD8" s="47">
        <f t="shared" si="27"/>
        <v>0</v>
      </c>
      <c r="CE8" s="42" t="str">
        <f t="shared" si="7"/>
        <v>2018/2019</v>
      </c>
      <c r="CF8" s="42"/>
      <c r="CG8" s="48" t="str">
        <f t="shared" si="28"/>
        <v>Dostál Jakub</v>
      </c>
      <c r="CH8" s="48">
        <f t="shared" si="9"/>
        <v>0</v>
      </c>
      <c r="CI8" s="48">
        <f t="shared" si="10"/>
        <v>0</v>
      </c>
      <c r="CJ8" s="48">
        <f t="shared" si="11"/>
        <v>0</v>
      </c>
      <c r="CK8" s="48">
        <f t="shared" si="12"/>
        <v>0</v>
      </c>
      <c r="CL8" s="48">
        <f t="shared" si="29"/>
        <v>0</v>
      </c>
      <c r="CM8" s="48">
        <f t="shared" si="30"/>
        <v>0</v>
      </c>
      <c r="CN8" s="49">
        <f t="shared" si="15"/>
        <v>0</v>
      </c>
      <c r="CO8" s="42"/>
      <c r="CP8" s="46" t="str">
        <f t="shared" si="31"/>
        <v>Dostál Jakub</v>
      </c>
      <c r="CQ8" s="46">
        <f t="shared" si="32"/>
        <v>0</v>
      </c>
      <c r="CR8" s="46">
        <f t="shared" si="33"/>
        <v>2</v>
      </c>
      <c r="CS8" s="46">
        <f t="shared" si="34"/>
        <v>0</v>
      </c>
      <c r="CT8" s="46">
        <f t="shared" si="35"/>
        <v>0</v>
      </c>
      <c r="CU8" s="46">
        <f t="shared" si="36"/>
        <v>0</v>
      </c>
      <c r="CV8" s="46">
        <f t="shared" si="37"/>
        <v>0</v>
      </c>
      <c r="CW8" s="46">
        <f t="shared" si="38"/>
        <v>0</v>
      </c>
      <c r="CY8" s="46" t="str">
        <f t="shared" si="39"/>
        <v>Dostál Jakub</v>
      </c>
      <c r="CZ8" s="46">
        <f t="shared" si="40"/>
        <v>0</v>
      </c>
      <c r="DB8" s="46" t="str">
        <f t="shared" si="41"/>
        <v>Dostál Jakub</v>
      </c>
      <c r="DC8" s="46">
        <f t="shared" si="42"/>
        <v>15</v>
      </c>
      <c r="DD8" s="46" t="str">
        <f t="shared" si="43"/>
        <v>Dostál Jakub</v>
      </c>
      <c r="DE8" s="46">
        <f t="shared" si="44"/>
        <v>15</v>
      </c>
    </row>
    <row r="9" spans="1:109" s="14" customFormat="1" ht="11.25" x14ac:dyDescent="0.2">
      <c r="A9" s="44">
        <v>6</v>
      </c>
      <c r="B9" s="27" t="s">
        <v>33</v>
      </c>
      <c r="C9" s="28"/>
      <c r="D9" s="29"/>
      <c r="E9" s="28"/>
      <c r="F9" s="28"/>
      <c r="G9" s="43"/>
      <c r="H9" s="26"/>
      <c r="I9" s="26"/>
      <c r="J9" s="28"/>
      <c r="K9" s="28"/>
      <c r="L9" s="28"/>
      <c r="M9" s="30"/>
      <c r="N9" s="28"/>
      <c r="O9" s="26"/>
      <c r="P9" s="36">
        <f t="shared" si="0"/>
        <v>0</v>
      </c>
      <c r="Q9" s="30"/>
      <c r="R9" s="30"/>
      <c r="S9" s="30"/>
      <c r="T9" s="30"/>
      <c r="U9" s="30"/>
      <c r="V9" s="32"/>
      <c r="W9" s="30"/>
      <c r="X9" s="30"/>
      <c r="Y9" s="30"/>
      <c r="Z9" s="30"/>
      <c r="AA9" s="30"/>
      <c r="AB9" s="30"/>
      <c r="AC9" s="30"/>
      <c r="AD9" s="55">
        <f t="shared" si="1"/>
        <v>0</v>
      </c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/>
      <c r="AR9" s="55">
        <f t="shared" si="2"/>
        <v>0</v>
      </c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6">
        <f t="shared" si="3"/>
        <v>0</v>
      </c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6">
        <f t="shared" si="4"/>
        <v>0</v>
      </c>
      <c r="BU9" s="37"/>
      <c r="BV9" s="46">
        <v>6</v>
      </c>
      <c r="BW9" s="42" t="str">
        <f t="shared" si="5"/>
        <v>Habr Jiří</v>
      </c>
      <c r="BX9" s="42">
        <f t="shared" si="21"/>
        <v>0</v>
      </c>
      <c r="BY9" s="42">
        <f t="shared" si="22"/>
        <v>0</v>
      </c>
      <c r="BZ9" s="42">
        <f t="shared" si="23"/>
        <v>0</v>
      </c>
      <c r="CA9" s="42">
        <f t="shared" si="24"/>
        <v>0</v>
      </c>
      <c r="CB9" s="42">
        <f t="shared" si="25"/>
        <v>0</v>
      </c>
      <c r="CC9" s="42">
        <f t="shared" si="26"/>
        <v>0</v>
      </c>
      <c r="CD9" s="47">
        <f t="shared" si="27"/>
        <v>0</v>
      </c>
      <c r="CE9" s="42" t="str">
        <f t="shared" si="7"/>
        <v>2018/2019</v>
      </c>
      <c r="CF9" s="42"/>
      <c r="CG9" s="48" t="str">
        <f t="shared" si="28"/>
        <v>Habr Jiří</v>
      </c>
      <c r="CH9" s="48">
        <f t="shared" si="9"/>
        <v>0</v>
      </c>
      <c r="CI9" s="48">
        <f t="shared" si="10"/>
        <v>0</v>
      </c>
      <c r="CJ9" s="48">
        <f t="shared" si="11"/>
        <v>0</v>
      </c>
      <c r="CK9" s="48">
        <f t="shared" si="12"/>
        <v>0</v>
      </c>
      <c r="CL9" s="48">
        <f t="shared" si="29"/>
        <v>0</v>
      </c>
      <c r="CM9" s="48">
        <f t="shared" si="30"/>
        <v>0</v>
      </c>
      <c r="CN9" s="49">
        <f t="shared" si="15"/>
        <v>0</v>
      </c>
      <c r="CO9" s="42"/>
      <c r="CP9" s="46" t="str">
        <f t="shared" si="31"/>
        <v>Habr Jiří</v>
      </c>
      <c r="CQ9" s="46">
        <f t="shared" si="32"/>
        <v>0</v>
      </c>
      <c r="CR9" s="46">
        <f t="shared" si="33"/>
        <v>0</v>
      </c>
      <c r="CS9" s="46">
        <f t="shared" si="34"/>
        <v>0</v>
      </c>
      <c r="CT9" s="46">
        <f t="shared" si="35"/>
        <v>0</v>
      </c>
      <c r="CU9" s="46">
        <f t="shared" si="36"/>
        <v>0</v>
      </c>
      <c r="CV9" s="46">
        <f t="shared" si="37"/>
        <v>0</v>
      </c>
      <c r="CW9" s="46">
        <f t="shared" si="38"/>
        <v>0</v>
      </c>
      <c r="CX9" s="46"/>
      <c r="CY9" s="46" t="str">
        <f t="shared" si="39"/>
        <v>Habr Jiří</v>
      </c>
      <c r="CZ9" s="46">
        <f t="shared" si="40"/>
        <v>0</v>
      </c>
      <c r="DA9" s="46"/>
      <c r="DB9" s="46" t="str">
        <f t="shared" si="41"/>
        <v>Habr Jiří</v>
      </c>
      <c r="DC9" s="46">
        <f t="shared" si="42"/>
        <v>0</v>
      </c>
      <c r="DD9" s="46" t="str">
        <f t="shared" si="43"/>
        <v>Habr Jiří</v>
      </c>
      <c r="DE9" s="46">
        <f t="shared" si="44"/>
        <v>0</v>
      </c>
    </row>
    <row r="10" spans="1:109" s="14" customFormat="1" ht="11.25" x14ac:dyDescent="0.2">
      <c r="A10" s="44">
        <v>7</v>
      </c>
      <c r="B10" s="27" t="s">
        <v>34</v>
      </c>
      <c r="C10" s="28"/>
      <c r="D10" s="29"/>
      <c r="E10" s="28">
        <v>90</v>
      </c>
      <c r="F10" s="28"/>
      <c r="G10" s="28"/>
      <c r="H10" s="26">
        <v>90</v>
      </c>
      <c r="I10" s="26"/>
      <c r="J10" s="28">
        <v>63</v>
      </c>
      <c r="K10" s="28"/>
      <c r="L10" s="28"/>
      <c r="M10" s="28">
        <v>90</v>
      </c>
      <c r="N10" s="28"/>
      <c r="O10" s="26"/>
      <c r="P10" s="36">
        <f t="shared" si="0"/>
        <v>333</v>
      </c>
      <c r="Q10" s="30"/>
      <c r="R10" s="30"/>
      <c r="S10" s="30"/>
      <c r="T10" s="30"/>
      <c r="U10" s="30"/>
      <c r="V10" s="32"/>
      <c r="W10" s="30"/>
      <c r="X10" s="30"/>
      <c r="Y10" s="30"/>
      <c r="Z10" s="30"/>
      <c r="AA10" s="30"/>
      <c r="AB10" s="30"/>
      <c r="AC10" s="30">
        <v>25</v>
      </c>
      <c r="AD10" s="55">
        <f t="shared" si="1"/>
        <v>25</v>
      </c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/>
      <c r="AR10" s="55">
        <f t="shared" si="2"/>
        <v>0</v>
      </c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6">
        <f t="shared" si="3"/>
        <v>0</v>
      </c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>
        <v>1</v>
      </c>
      <c r="BR10" s="30"/>
      <c r="BS10" s="30"/>
      <c r="BT10" s="36">
        <f t="shared" si="4"/>
        <v>1</v>
      </c>
      <c r="BU10" s="37"/>
      <c r="BV10" s="46">
        <v>7</v>
      </c>
      <c r="BW10" s="42" t="str">
        <f t="shared" si="5"/>
        <v>Habr Stanislav</v>
      </c>
      <c r="BX10" s="42">
        <f t="shared" si="21"/>
        <v>7</v>
      </c>
      <c r="BY10" s="42">
        <f t="shared" si="22"/>
        <v>1</v>
      </c>
      <c r="BZ10" s="42">
        <f t="shared" si="23"/>
        <v>0</v>
      </c>
      <c r="CA10" s="42">
        <f t="shared" si="24"/>
        <v>0</v>
      </c>
      <c r="CB10" s="42">
        <f t="shared" si="25"/>
        <v>0</v>
      </c>
      <c r="CC10" s="42">
        <f t="shared" si="26"/>
        <v>1</v>
      </c>
      <c r="CD10" s="47">
        <f t="shared" si="27"/>
        <v>0</v>
      </c>
      <c r="CE10" s="42" t="str">
        <f t="shared" si="7"/>
        <v>2018/2019</v>
      </c>
      <c r="CF10" s="42"/>
      <c r="CG10" s="48" t="str">
        <f t="shared" si="28"/>
        <v>Habr Stanislav</v>
      </c>
      <c r="CH10" s="48">
        <f t="shared" si="9"/>
        <v>4</v>
      </c>
      <c r="CI10" s="48">
        <f t="shared" si="10"/>
        <v>1</v>
      </c>
      <c r="CJ10" s="48">
        <f t="shared" si="11"/>
        <v>0</v>
      </c>
      <c r="CK10" s="48">
        <f t="shared" si="12"/>
        <v>0</v>
      </c>
      <c r="CL10" s="48">
        <f t="shared" si="29"/>
        <v>0</v>
      </c>
      <c r="CM10" s="48">
        <f t="shared" si="30"/>
        <v>1</v>
      </c>
      <c r="CN10" s="49">
        <f t="shared" si="15"/>
        <v>0</v>
      </c>
      <c r="CO10" s="42"/>
      <c r="CP10" s="46" t="str">
        <f t="shared" si="31"/>
        <v>Habr Stanislav</v>
      </c>
      <c r="CQ10" s="46">
        <f t="shared" si="32"/>
        <v>3</v>
      </c>
      <c r="CR10" s="46">
        <f t="shared" si="33"/>
        <v>0</v>
      </c>
      <c r="CS10" s="46">
        <f t="shared" si="34"/>
        <v>0</v>
      </c>
      <c r="CT10" s="46">
        <f t="shared" si="35"/>
        <v>0</v>
      </c>
      <c r="CU10" s="46">
        <f t="shared" si="36"/>
        <v>0</v>
      </c>
      <c r="CV10" s="46">
        <f t="shared" si="37"/>
        <v>0</v>
      </c>
      <c r="CW10" s="46">
        <f t="shared" si="38"/>
        <v>0</v>
      </c>
      <c r="CX10" s="46"/>
      <c r="CY10" s="46" t="str">
        <f t="shared" si="39"/>
        <v>Habr Stanislav</v>
      </c>
      <c r="CZ10" s="46">
        <f t="shared" si="40"/>
        <v>358</v>
      </c>
      <c r="DA10" s="46"/>
      <c r="DB10" s="46" t="str">
        <f t="shared" si="41"/>
        <v>Habr Stanislav</v>
      </c>
      <c r="DC10" s="46">
        <f t="shared" si="42"/>
        <v>225</v>
      </c>
      <c r="DD10" s="46" t="str">
        <f t="shared" si="43"/>
        <v>Habr Stanislav</v>
      </c>
      <c r="DE10" s="46">
        <f t="shared" si="44"/>
        <v>583</v>
      </c>
    </row>
    <row r="11" spans="1:109" s="14" customFormat="1" ht="11.25" x14ac:dyDescent="0.2">
      <c r="A11" s="44">
        <v>8</v>
      </c>
      <c r="B11" s="40" t="s">
        <v>35</v>
      </c>
      <c r="C11" s="30"/>
      <c r="D11" s="29"/>
      <c r="E11" s="30">
        <v>34</v>
      </c>
      <c r="F11" s="30">
        <v>71</v>
      </c>
      <c r="G11" s="30">
        <v>90</v>
      </c>
      <c r="H11" s="44">
        <v>85</v>
      </c>
      <c r="I11" s="44">
        <v>90</v>
      </c>
      <c r="J11" s="30">
        <v>90</v>
      </c>
      <c r="K11" s="32">
        <v>90</v>
      </c>
      <c r="L11" s="30">
        <v>90</v>
      </c>
      <c r="M11" s="30">
        <v>90</v>
      </c>
      <c r="N11" s="30">
        <v>78</v>
      </c>
      <c r="O11" s="44">
        <v>90</v>
      </c>
      <c r="P11" s="36">
        <f t="shared" si="0"/>
        <v>898</v>
      </c>
      <c r="Q11" s="30"/>
      <c r="R11" s="30"/>
      <c r="S11" s="30"/>
      <c r="T11" s="30"/>
      <c r="U11" s="30"/>
      <c r="V11" s="32"/>
      <c r="W11" s="30"/>
      <c r="X11" s="30"/>
      <c r="Y11" s="30"/>
      <c r="Z11" s="30"/>
      <c r="AA11" s="30"/>
      <c r="AB11" s="30"/>
      <c r="AC11" s="30"/>
      <c r="AD11" s="55">
        <f t="shared" si="1"/>
        <v>0</v>
      </c>
      <c r="AE11" s="34"/>
      <c r="AF11" s="34"/>
      <c r="AG11" s="34"/>
      <c r="AH11" s="34">
        <v>1</v>
      </c>
      <c r="AI11" s="34">
        <v>1</v>
      </c>
      <c r="AJ11" s="34">
        <v>3</v>
      </c>
      <c r="AK11" s="34"/>
      <c r="AL11" s="34">
        <v>2</v>
      </c>
      <c r="AM11" s="34"/>
      <c r="AN11" s="34">
        <v>2</v>
      </c>
      <c r="AO11" s="34">
        <v>1</v>
      </c>
      <c r="AP11" s="34">
        <v>2</v>
      </c>
      <c r="AQ11" s="35"/>
      <c r="AR11" s="55">
        <f t="shared" si="2"/>
        <v>12</v>
      </c>
      <c r="AS11" s="32"/>
      <c r="AT11" s="32"/>
      <c r="AU11" s="32"/>
      <c r="AV11" s="32"/>
      <c r="AW11" s="32">
        <v>1</v>
      </c>
      <c r="AX11" s="32"/>
      <c r="AY11" s="32"/>
      <c r="AZ11" s="32"/>
      <c r="BA11" s="32"/>
      <c r="BB11" s="32">
        <v>2</v>
      </c>
      <c r="BC11" s="32"/>
      <c r="BD11" s="32"/>
      <c r="BE11" s="32"/>
      <c r="BF11" s="36">
        <f t="shared" si="3"/>
        <v>3</v>
      </c>
      <c r="BG11" s="30"/>
      <c r="BH11" s="30"/>
      <c r="BI11" s="30"/>
      <c r="BJ11" s="30"/>
      <c r="BK11" s="30"/>
      <c r="BL11" s="30">
        <v>1</v>
      </c>
      <c r="BM11" s="30"/>
      <c r="BN11" s="30"/>
      <c r="BO11" s="30"/>
      <c r="BP11" s="30"/>
      <c r="BQ11" s="30">
        <v>1</v>
      </c>
      <c r="BR11" s="30"/>
      <c r="BS11" s="30"/>
      <c r="BT11" s="36">
        <f t="shared" si="4"/>
        <v>2</v>
      </c>
      <c r="BU11" s="37"/>
      <c r="BV11" s="46">
        <v>8</v>
      </c>
      <c r="BW11" s="42" t="str">
        <f t="shared" si="5"/>
        <v>Habr Vojta</v>
      </c>
      <c r="BX11" s="42">
        <f t="shared" si="21"/>
        <v>20</v>
      </c>
      <c r="BY11" s="42">
        <f t="shared" si="22"/>
        <v>0</v>
      </c>
      <c r="BZ11" s="42">
        <f t="shared" si="23"/>
        <v>18</v>
      </c>
      <c r="CA11" s="42">
        <f t="shared" si="24"/>
        <v>4</v>
      </c>
      <c r="CB11" s="42">
        <f t="shared" si="25"/>
        <v>22</v>
      </c>
      <c r="CC11" s="42">
        <f t="shared" si="26"/>
        <v>5</v>
      </c>
      <c r="CD11" s="47">
        <f t="shared" si="27"/>
        <v>0</v>
      </c>
      <c r="CE11" s="42" t="str">
        <f t="shared" si="7"/>
        <v>2018/2019</v>
      </c>
      <c r="CF11" s="42"/>
      <c r="CG11" s="48" t="str">
        <f t="shared" si="28"/>
        <v>Habr Vojta</v>
      </c>
      <c r="CH11" s="48">
        <f t="shared" si="9"/>
        <v>11</v>
      </c>
      <c r="CI11" s="48">
        <f t="shared" si="10"/>
        <v>0</v>
      </c>
      <c r="CJ11" s="48">
        <f t="shared" si="11"/>
        <v>12</v>
      </c>
      <c r="CK11" s="48">
        <f t="shared" si="12"/>
        <v>3</v>
      </c>
      <c r="CL11" s="48">
        <f t="shared" si="29"/>
        <v>15</v>
      </c>
      <c r="CM11" s="48">
        <f t="shared" si="30"/>
        <v>2</v>
      </c>
      <c r="CN11" s="49">
        <f t="shared" si="15"/>
        <v>0</v>
      </c>
      <c r="CO11" s="42"/>
      <c r="CP11" s="46" t="str">
        <f t="shared" si="31"/>
        <v>Habr Vojta</v>
      </c>
      <c r="CQ11" s="46">
        <f t="shared" si="32"/>
        <v>9</v>
      </c>
      <c r="CR11" s="46">
        <f t="shared" si="33"/>
        <v>0</v>
      </c>
      <c r="CS11" s="46">
        <f t="shared" si="34"/>
        <v>6</v>
      </c>
      <c r="CT11" s="46">
        <f t="shared" si="35"/>
        <v>1</v>
      </c>
      <c r="CU11" s="46">
        <f t="shared" si="36"/>
        <v>7</v>
      </c>
      <c r="CV11" s="46">
        <f t="shared" si="37"/>
        <v>3</v>
      </c>
      <c r="CW11" s="46">
        <f t="shared" si="38"/>
        <v>0</v>
      </c>
      <c r="CX11" s="46"/>
      <c r="CY11" s="46" t="str">
        <f t="shared" si="39"/>
        <v>Habr Vojta</v>
      </c>
      <c r="CZ11" s="46">
        <f t="shared" si="40"/>
        <v>898</v>
      </c>
      <c r="DA11" s="46"/>
      <c r="DB11" s="46" t="str">
        <f t="shared" si="41"/>
        <v>Habr Vojta</v>
      </c>
      <c r="DC11" s="46">
        <f t="shared" si="42"/>
        <v>797</v>
      </c>
      <c r="DD11" s="46" t="str">
        <f t="shared" si="43"/>
        <v>Habr Vojta</v>
      </c>
      <c r="DE11" s="46">
        <f t="shared" si="44"/>
        <v>1695</v>
      </c>
    </row>
    <row r="12" spans="1:109" s="46" customFormat="1" ht="11.25" x14ac:dyDescent="0.2">
      <c r="A12" s="44">
        <v>9</v>
      </c>
      <c r="B12" s="27" t="s">
        <v>36</v>
      </c>
      <c r="C12" s="28"/>
      <c r="D12" s="29"/>
      <c r="E12" s="28"/>
      <c r="F12" s="28">
        <v>90</v>
      </c>
      <c r="G12" s="28"/>
      <c r="H12" s="26"/>
      <c r="I12" s="26"/>
      <c r="J12" s="28"/>
      <c r="K12" s="28">
        <v>58</v>
      </c>
      <c r="L12" s="28"/>
      <c r="M12" s="28"/>
      <c r="N12" s="28">
        <v>71</v>
      </c>
      <c r="O12" s="26"/>
      <c r="P12" s="36">
        <f t="shared" si="0"/>
        <v>219</v>
      </c>
      <c r="Q12" s="30"/>
      <c r="R12" s="30"/>
      <c r="S12" s="30"/>
      <c r="T12" s="30"/>
      <c r="U12" s="30"/>
      <c r="V12" s="32"/>
      <c r="W12" s="30"/>
      <c r="X12" s="30"/>
      <c r="Y12" s="30"/>
      <c r="Z12" s="30"/>
      <c r="AA12" s="30"/>
      <c r="AB12" s="30"/>
      <c r="AC12" s="30"/>
      <c r="AD12" s="55">
        <f t="shared" si="1"/>
        <v>0</v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/>
      <c r="AR12" s="55">
        <f t="shared" si="2"/>
        <v>0</v>
      </c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6">
        <f t="shared" si="3"/>
        <v>0</v>
      </c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6">
        <f t="shared" si="4"/>
        <v>0</v>
      </c>
      <c r="BU12" s="45"/>
      <c r="BV12" s="46">
        <v>9</v>
      </c>
      <c r="BW12" s="42" t="str">
        <f t="shared" si="5"/>
        <v>Havlík Martin</v>
      </c>
      <c r="BX12" s="42">
        <f t="shared" si="21"/>
        <v>5</v>
      </c>
      <c r="BY12" s="42">
        <f t="shared" si="22"/>
        <v>3</v>
      </c>
      <c r="BZ12" s="42">
        <f t="shared" si="23"/>
        <v>0</v>
      </c>
      <c r="CA12" s="42">
        <f t="shared" si="24"/>
        <v>1</v>
      </c>
      <c r="CB12" s="42">
        <f t="shared" si="25"/>
        <v>1</v>
      </c>
      <c r="CC12" s="42">
        <f t="shared" si="26"/>
        <v>0</v>
      </c>
      <c r="CD12" s="47">
        <f t="shared" si="27"/>
        <v>0</v>
      </c>
      <c r="CE12" s="42" t="str">
        <f t="shared" si="7"/>
        <v>2018/2019</v>
      </c>
      <c r="CF12" s="42"/>
      <c r="CG12" s="48" t="str">
        <f t="shared" si="28"/>
        <v>Havlík Martin</v>
      </c>
      <c r="CH12" s="48">
        <f t="shared" si="9"/>
        <v>3</v>
      </c>
      <c r="CI12" s="48">
        <f t="shared" si="10"/>
        <v>0</v>
      </c>
      <c r="CJ12" s="48">
        <f t="shared" si="11"/>
        <v>0</v>
      </c>
      <c r="CK12" s="48">
        <f t="shared" si="12"/>
        <v>0</v>
      </c>
      <c r="CL12" s="48">
        <f t="shared" si="29"/>
        <v>0</v>
      </c>
      <c r="CM12" s="48">
        <f t="shared" si="30"/>
        <v>0</v>
      </c>
      <c r="CN12" s="49">
        <f t="shared" si="15"/>
        <v>0</v>
      </c>
      <c r="CO12" s="42"/>
      <c r="CP12" s="46" t="str">
        <f t="shared" si="31"/>
        <v>Havlík Martin</v>
      </c>
      <c r="CQ12" s="46">
        <f t="shared" si="32"/>
        <v>2</v>
      </c>
      <c r="CR12" s="46">
        <f t="shared" si="33"/>
        <v>3</v>
      </c>
      <c r="CS12" s="46">
        <f t="shared" si="34"/>
        <v>0</v>
      </c>
      <c r="CT12" s="46">
        <f t="shared" si="35"/>
        <v>1</v>
      </c>
      <c r="CU12" s="46">
        <f t="shared" si="36"/>
        <v>1</v>
      </c>
      <c r="CV12" s="46">
        <f t="shared" si="37"/>
        <v>0</v>
      </c>
      <c r="CW12" s="46">
        <f t="shared" si="38"/>
        <v>0</v>
      </c>
      <c r="CY12" s="46" t="str">
        <f t="shared" si="39"/>
        <v>Havlík Martin</v>
      </c>
      <c r="CZ12" s="46">
        <f t="shared" si="40"/>
        <v>219</v>
      </c>
      <c r="DB12" s="46" t="str">
        <f t="shared" si="41"/>
        <v>Havlík Martin</v>
      </c>
      <c r="DC12" s="46">
        <f t="shared" si="42"/>
        <v>189</v>
      </c>
      <c r="DD12" s="46" t="str">
        <f t="shared" si="43"/>
        <v>Havlík Martin</v>
      </c>
      <c r="DE12" s="46">
        <f t="shared" si="44"/>
        <v>408</v>
      </c>
    </row>
    <row r="13" spans="1:109" s="14" customFormat="1" ht="11.25" x14ac:dyDescent="0.2">
      <c r="A13" s="44">
        <v>10</v>
      </c>
      <c r="B13" s="27" t="s">
        <v>37</v>
      </c>
      <c r="C13" s="28"/>
      <c r="D13" s="29"/>
      <c r="E13" s="28"/>
      <c r="F13" s="28"/>
      <c r="G13" s="28">
        <v>45</v>
      </c>
      <c r="H13" s="26"/>
      <c r="I13" s="26"/>
      <c r="J13" s="28"/>
      <c r="K13" s="28"/>
      <c r="L13" s="28"/>
      <c r="M13" s="28"/>
      <c r="N13" s="28"/>
      <c r="O13" s="26"/>
      <c r="P13" s="36">
        <f t="shared" si="0"/>
        <v>45</v>
      </c>
      <c r="Q13" s="30"/>
      <c r="R13" s="32"/>
      <c r="S13" s="30"/>
      <c r="T13" s="30"/>
      <c r="U13" s="30"/>
      <c r="V13" s="32"/>
      <c r="W13" s="30"/>
      <c r="X13" s="30"/>
      <c r="Y13" s="30"/>
      <c r="Z13" s="30"/>
      <c r="AA13" s="30"/>
      <c r="AB13" s="30"/>
      <c r="AC13" s="30"/>
      <c r="AD13" s="55">
        <f t="shared" si="1"/>
        <v>0</v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/>
      <c r="AR13" s="55">
        <f t="shared" si="2"/>
        <v>0</v>
      </c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6">
        <f t="shared" si="3"/>
        <v>0</v>
      </c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6">
        <f t="shared" si="4"/>
        <v>0</v>
      </c>
      <c r="BU13" s="37"/>
      <c r="BV13" s="46">
        <v>10</v>
      </c>
      <c r="BW13" s="42" t="str">
        <f t="shared" si="5"/>
        <v>Havlík Roman</v>
      </c>
      <c r="BX13" s="42">
        <f t="shared" si="21"/>
        <v>1</v>
      </c>
      <c r="BY13" s="42">
        <f t="shared" si="22"/>
        <v>0</v>
      </c>
      <c r="BZ13" s="42">
        <f t="shared" si="23"/>
        <v>0</v>
      </c>
      <c r="CA13" s="42">
        <f t="shared" si="24"/>
        <v>0</v>
      </c>
      <c r="CB13" s="42">
        <f t="shared" si="25"/>
        <v>0</v>
      </c>
      <c r="CC13" s="42">
        <f t="shared" si="26"/>
        <v>0</v>
      </c>
      <c r="CD13" s="47">
        <f t="shared" si="27"/>
        <v>0</v>
      </c>
      <c r="CE13" s="42" t="str">
        <f t="shared" si="7"/>
        <v>2018/2019</v>
      </c>
      <c r="CF13" s="42"/>
      <c r="CG13" s="48" t="str">
        <f t="shared" si="28"/>
        <v>Havlík Roman</v>
      </c>
      <c r="CH13" s="48">
        <f t="shared" si="9"/>
        <v>1</v>
      </c>
      <c r="CI13" s="48">
        <f t="shared" si="10"/>
        <v>0</v>
      </c>
      <c r="CJ13" s="48">
        <f t="shared" si="11"/>
        <v>0</v>
      </c>
      <c r="CK13" s="48">
        <f t="shared" si="12"/>
        <v>0</v>
      </c>
      <c r="CL13" s="48">
        <f t="shared" si="29"/>
        <v>0</v>
      </c>
      <c r="CM13" s="48">
        <f t="shared" si="30"/>
        <v>0</v>
      </c>
      <c r="CN13" s="49">
        <f t="shared" si="15"/>
        <v>0</v>
      </c>
      <c r="CO13" s="42"/>
      <c r="CP13" s="46" t="str">
        <f t="shared" si="31"/>
        <v>Havlík Roman</v>
      </c>
      <c r="CQ13" s="46">
        <f t="shared" si="32"/>
        <v>0</v>
      </c>
      <c r="CR13" s="46">
        <f t="shared" si="33"/>
        <v>0</v>
      </c>
      <c r="CS13" s="46">
        <f t="shared" si="34"/>
        <v>0</v>
      </c>
      <c r="CT13" s="46">
        <f t="shared" si="35"/>
        <v>0</v>
      </c>
      <c r="CU13" s="46">
        <f t="shared" si="36"/>
        <v>0</v>
      </c>
      <c r="CV13" s="46">
        <f t="shared" si="37"/>
        <v>0</v>
      </c>
      <c r="CW13" s="46">
        <f t="shared" si="38"/>
        <v>0</v>
      </c>
      <c r="CX13" s="46"/>
      <c r="CY13" s="46" t="str">
        <f t="shared" si="39"/>
        <v>Havlík Roman</v>
      </c>
      <c r="CZ13" s="46">
        <f t="shared" si="40"/>
        <v>45</v>
      </c>
      <c r="DA13" s="46"/>
      <c r="DB13" s="46" t="str">
        <f t="shared" si="41"/>
        <v>Havlík Roman</v>
      </c>
      <c r="DC13" s="46">
        <f t="shared" si="42"/>
        <v>0</v>
      </c>
      <c r="DD13" s="46" t="str">
        <f t="shared" si="43"/>
        <v>Havlík Roman</v>
      </c>
      <c r="DE13" s="46">
        <f t="shared" si="44"/>
        <v>45</v>
      </c>
    </row>
    <row r="14" spans="1:109" s="14" customFormat="1" ht="11.25" x14ac:dyDescent="0.2">
      <c r="A14" s="44">
        <v>11</v>
      </c>
      <c r="B14" s="40" t="s">
        <v>38</v>
      </c>
      <c r="C14" s="28"/>
      <c r="D14" s="29"/>
      <c r="E14" s="28"/>
      <c r="F14" s="28"/>
      <c r="G14" s="28"/>
      <c r="H14" s="26"/>
      <c r="I14" s="28"/>
      <c r="J14" s="28"/>
      <c r="K14" s="28"/>
      <c r="L14" s="28"/>
      <c r="M14" s="28"/>
      <c r="N14" s="28"/>
      <c r="O14" s="28"/>
      <c r="P14" s="36">
        <f t="shared" si="0"/>
        <v>0</v>
      </c>
      <c r="Q14" s="32"/>
      <c r="R14" s="30"/>
      <c r="S14" s="32"/>
      <c r="T14" s="32">
        <v>19</v>
      </c>
      <c r="U14" s="32"/>
      <c r="V14" s="32">
        <v>18</v>
      </c>
      <c r="W14" s="32"/>
      <c r="X14" s="32"/>
      <c r="Y14" s="32"/>
      <c r="Z14" s="32"/>
      <c r="AA14" s="32">
        <v>18</v>
      </c>
      <c r="AB14" s="32"/>
      <c r="AC14" s="30"/>
      <c r="AD14" s="55">
        <f t="shared" si="1"/>
        <v>55</v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41"/>
      <c r="AR14" s="55">
        <f t="shared" si="2"/>
        <v>0</v>
      </c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6">
        <f t="shared" si="3"/>
        <v>0</v>
      </c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6">
        <f t="shared" si="4"/>
        <v>0</v>
      </c>
      <c r="BU14" s="37"/>
      <c r="BV14" s="46">
        <v>11</v>
      </c>
      <c r="BW14" s="42" t="str">
        <f t="shared" si="5"/>
        <v>Chvátal Jan</v>
      </c>
      <c r="BX14" s="42">
        <f t="shared" si="21"/>
        <v>0</v>
      </c>
      <c r="BY14" s="42">
        <f t="shared" si="22"/>
        <v>3</v>
      </c>
      <c r="BZ14" s="42">
        <f t="shared" si="23"/>
        <v>0</v>
      </c>
      <c r="CA14" s="42">
        <f t="shared" si="24"/>
        <v>0</v>
      </c>
      <c r="CB14" s="42">
        <f t="shared" si="25"/>
        <v>0</v>
      </c>
      <c r="CC14" s="42">
        <f t="shared" si="26"/>
        <v>0</v>
      </c>
      <c r="CD14" s="47">
        <f t="shared" si="27"/>
        <v>0</v>
      </c>
      <c r="CE14" s="42" t="str">
        <f t="shared" si="7"/>
        <v>2018/2019</v>
      </c>
      <c r="CF14" s="42"/>
      <c r="CG14" s="48" t="str">
        <f t="shared" si="28"/>
        <v>Chvátal Jan</v>
      </c>
      <c r="CH14" s="48">
        <f t="shared" si="9"/>
        <v>0</v>
      </c>
      <c r="CI14" s="48">
        <f t="shared" si="10"/>
        <v>3</v>
      </c>
      <c r="CJ14" s="48">
        <f t="shared" si="11"/>
        <v>0</v>
      </c>
      <c r="CK14" s="48">
        <f t="shared" si="12"/>
        <v>0</v>
      </c>
      <c r="CL14" s="48">
        <f t="shared" si="29"/>
        <v>0</v>
      </c>
      <c r="CM14" s="48">
        <f t="shared" si="30"/>
        <v>0</v>
      </c>
      <c r="CN14" s="49">
        <f t="shared" si="15"/>
        <v>0</v>
      </c>
      <c r="CO14" s="42"/>
      <c r="CP14" s="46" t="str">
        <f t="shared" si="31"/>
        <v>Chvátal Jan</v>
      </c>
      <c r="CQ14" s="46">
        <f t="shared" si="32"/>
        <v>0</v>
      </c>
      <c r="CR14" s="46">
        <f t="shared" si="33"/>
        <v>0</v>
      </c>
      <c r="CS14" s="46">
        <f t="shared" si="34"/>
        <v>0</v>
      </c>
      <c r="CT14" s="46">
        <f t="shared" si="35"/>
        <v>0</v>
      </c>
      <c r="CU14" s="46">
        <f t="shared" si="36"/>
        <v>0</v>
      </c>
      <c r="CV14" s="46">
        <f t="shared" si="37"/>
        <v>0</v>
      </c>
      <c r="CW14" s="46">
        <f t="shared" si="38"/>
        <v>0</v>
      </c>
      <c r="CX14" s="46"/>
      <c r="CY14" s="46" t="str">
        <f t="shared" si="39"/>
        <v>Chvátal Jan</v>
      </c>
      <c r="CZ14" s="46">
        <f t="shared" si="40"/>
        <v>55</v>
      </c>
      <c r="DA14" s="46"/>
      <c r="DB14" s="46" t="str">
        <f t="shared" si="41"/>
        <v>Chvátal Jan</v>
      </c>
      <c r="DC14" s="46">
        <f t="shared" si="42"/>
        <v>0</v>
      </c>
      <c r="DD14" s="46" t="str">
        <f t="shared" si="43"/>
        <v>Chvátal Jan</v>
      </c>
      <c r="DE14" s="46">
        <f t="shared" si="44"/>
        <v>55</v>
      </c>
    </row>
    <row r="15" spans="1:109" s="14" customFormat="1" ht="11.25" x14ac:dyDescent="0.2">
      <c r="A15" s="44">
        <v>12</v>
      </c>
      <c r="B15" s="27" t="s">
        <v>39</v>
      </c>
      <c r="C15" s="28"/>
      <c r="D15" s="29"/>
      <c r="E15" s="28"/>
      <c r="F15" s="28"/>
      <c r="G15" s="28"/>
      <c r="H15" s="26"/>
      <c r="I15" s="28"/>
      <c r="J15" s="28"/>
      <c r="K15" s="28"/>
      <c r="L15" s="28"/>
      <c r="M15" s="28"/>
      <c r="N15" s="28"/>
      <c r="O15" s="28"/>
      <c r="P15" s="36">
        <f t="shared" si="0"/>
        <v>0</v>
      </c>
      <c r="Q15" s="42"/>
      <c r="R15" s="32"/>
      <c r="S15" s="42"/>
      <c r="T15" s="42"/>
      <c r="U15" s="42"/>
      <c r="V15" s="42"/>
      <c r="W15" s="42"/>
      <c r="X15" s="42"/>
      <c r="Y15" s="42"/>
      <c r="Z15" s="42">
        <v>14</v>
      </c>
      <c r="AA15" s="42"/>
      <c r="AB15" s="42"/>
      <c r="AC15" s="40"/>
      <c r="AD15" s="55">
        <f t="shared" si="1"/>
        <v>14</v>
      </c>
      <c r="AE15" s="42"/>
      <c r="AF15" s="42"/>
      <c r="AG15" s="42"/>
      <c r="AH15" s="42"/>
      <c r="AI15" s="42"/>
      <c r="AJ15" s="42"/>
      <c r="AK15" s="32"/>
      <c r="AL15" s="32"/>
      <c r="AM15" s="32"/>
      <c r="AN15" s="34"/>
      <c r="AO15" s="34"/>
      <c r="AP15" s="34"/>
      <c r="AQ15" s="35"/>
      <c r="AR15" s="55">
        <f t="shared" si="2"/>
        <v>0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6">
        <f t="shared" si="3"/>
        <v>0</v>
      </c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6">
        <f t="shared" si="4"/>
        <v>0</v>
      </c>
      <c r="BU15" s="37"/>
      <c r="BV15" s="46">
        <v>12</v>
      </c>
      <c r="BW15" s="42" t="str">
        <f t="shared" si="5"/>
        <v>Chvátal Patrik</v>
      </c>
      <c r="BX15" s="42">
        <f t="shared" si="21"/>
        <v>1</v>
      </c>
      <c r="BY15" s="42">
        <f t="shared" si="22"/>
        <v>5</v>
      </c>
      <c r="BZ15" s="42">
        <f t="shared" si="23"/>
        <v>0</v>
      </c>
      <c r="CA15" s="42">
        <f t="shared" si="24"/>
        <v>1</v>
      </c>
      <c r="CB15" s="42">
        <f t="shared" si="25"/>
        <v>1</v>
      </c>
      <c r="CC15" s="42">
        <f t="shared" si="26"/>
        <v>0</v>
      </c>
      <c r="CD15" s="47">
        <f t="shared" si="27"/>
        <v>0</v>
      </c>
      <c r="CE15" s="42" t="str">
        <f t="shared" si="7"/>
        <v>2018/2019</v>
      </c>
      <c r="CF15" s="42"/>
      <c r="CG15" s="48" t="str">
        <f t="shared" si="28"/>
        <v>Chvátal Patrik</v>
      </c>
      <c r="CH15" s="48">
        <f t="shared" si="9"/>
        <v>0</v>
      </c>
      <c r="CI15" s="48">
        <f t="shared" si="10"/>
        <v>1</v>
      </c>
      <c r="CJ15" s="48">
        <f t="shared" si="11"/>
        <v>0</v>
      </c>
      <c r="CK15" s="48">
        <f t="shared" si="12"/>
        <v>0</v>
      </c>
      <c r="CL15" s="48">
        <f t="shared" si="29"/>
        <v>0</v>
      </c>
      <c r="CM15" s="48">
        <f t="shared" si="30"/>
        <v>0</v>
      </c>
      <c r="CN15" s="49">
        <f t="shared" si="15"/>
        <v>0</v>
      </c>
      <c r="CO15" s="42"/>
      <c r="CP15" s="46" t="str">
        <f t="shared" si="31"/>
        <v>Chvátal Patrik</v>
      </c>
      <c r="CQ15" s="46">
        <f t="shared" si="32"/>
        <v>1</v>
      </c>
      <c r="CR15" s="46">
        <f t="shared" si="33"/>
        <v>4</v>
      </c>
      <c r="CS15" s="46">
        <f t="shared" si="34"/>
        <v>0</v>
      </c>
      <c r="CT15" s="46">
        <f t="shared" si="35"/>
        <v>1</v>
      </c>
      <c r="CU15" s="46">
        <f t="shared" si="36"/>
        <v>1</v>
      </c>
      <c r="CV15" s="46">
        <f t="shared" si="37"/>
        <v>0</v>
      </c>
      <c r="CW15" s="46">
        <f t="shared" si="38"/>
        <v>0</v>
      </c>
      <c r="CX15" s="46"/>
      <c r="CY15" s="46" t="str">
        <f t="shared" si="39"/>
        <v>Chvátal Patrik</v>
      </c>
      <c r="CZ15" s="46">
        <f t="shared" si="40"/>
        <v>14</v>
      </c>
      <c r="DA15" s="46"/>
      <c r="DB15" s="46" t="str">
        <f t="shared" si="41"/>
        <v>Chvátal Patrik</v>
      </c>
      <c r="DC15" s="46">
        <f t="shared" si="42"/>
        <v>107</v>
      </c>
      <c r="DD15" s="46" t="str">
        <f t="shared" si="43"/>
        <v>Chvátal Patrik</v>
      </c>
      <c r="DE15" s="46">
        <f t="shared" si="44"/>
        <v>121</v>
      </c>
    </row>
    <row r="16" spans="1:109" s="14" customFormat="1" ht="11.25" x14ac:dyDescent="0.2">
      <c r="A16" s="44">
        <v>13</v>
      </c>
      <c r="B16" s="27" t="s">
        <v>40</v>
      </c>
      <c r="C16" s="28"/>
      <c r="D16" s="29">
        <v>90</v>
      </c>
      <c r="E16" s="28">
        <v>90</v>
      </c>
      <c r="F16" s="28"/>
      <c r="G16" s="28">
        <v>90</v>
      </c>
      <c r="H16" s="26"/>
      <c r="I16" s="26">
        <v>90</v>
      </c>
      <c r="J16" s="28">
        <v>90</v>
      </c>
      <c r="K16" s="28"/>
      <c r="L16" s="28">
        <v>90</v>
      </c>
      <c r="M16" s="30"/>
      <c r="N16" s="28">
        <v>90</v>
      </c>
      <c r="O16" s="26">
        <v>90</v>
      </c>
      <c r="P16" s="36">
        <f t="shared" si="0"/>
        <v>720</v>
      </c>
      <c r="Q16" s="30"/>
      <c r="R16" s="32"/>
      <c r="S16" s="30"/>
      <c r="T16" s="30"/>
      <c r="U16" s="30"/>
      <c r="V16" s="32"/>
      <c r="W16" s="30"/>
      <c r="X16" s="30"/>
      <c r="Y16" s="30"/>
      <c r="Z16" s="30"/>
      <c r="AA16" s="30"/>
      <c r="AB16" s="30"/>
      <c r="AC16" s="30"/>
      <c r="AD16" s="55">
        <f t="shared" si="1"/>
        <v>0</v>
      </c>
      <c r="AE16" s="34"/>
      <c r="AF16" s="34">
        <v>1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/>
      <c r="AR16" s="55">
        <f t="shared" si="2"/>
        <v>1</v>
      </c>
      <c r="AS16" s="32"/>
      <c r="AT16" s="32">
        <v>1</v>
      </c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6">
        <f t="shared" si="3"/>
        <v>1</v>
      </c>
      <c r="BG16" s="30"/>
      <c r="BH16" s="30">
        <v>1</v>
      </c>
      <c r="BI16" s="30"/>
      <c r="BJ16" s="30"/>
      <c r="BK16" s="30"/>
      <c r="BL16" s="30"/>
      <c r="BM16" s="30"/>
      <c r="BN16" s="30"/>
      <c r="BO16" s="30"/>
      <c r="BP16" s="30"/>
      <c r="BQ16" s="50"/>
      <c r="BR16" s="30"/>
      <c r="BS16" s="30"/>
      <c r="BT16" s="36">
        <f t="shared" si="4"/>
        <v>1</v>
      </c>
      <c r="BU16" s="37"/>
      <c r="BV16" s="46">
        <v>13</v>
      </c>
      <c r="BW16" s="42" t="str">
        <f t="shared" si="5"/>
        <v>Chvátal Tomáš</v>
      </c>
      <c r="BX16" s="42">
        <f t="shared" si="21"/>
        <v>14</v>
      </c>
      <c r="BY16" s="42">
        <f t="shared" si="22"/>
        <v>0</v>
      </c>
      <c r="BZ16" s="42">
        <f t="shared" si="23"/>
        <v>3</v>
      </c>
      <c r="CA16" s="42">
        <f t="shared" si="24"/>
        <v>1</v>
      </c>
      <c r="CB16" s="42">
        <f t="shared" si="25"/>
        <v>4</v>
      </c>
      <c r="CC16" s="42">
        <f t="shared" si="26"/>
        <v>3</v>
      </c>
      <c r="CD16" s="47">
        <f t="shared" si="27"/>
        <v>0</v>
      </c>
      <c r="CE16" s="42" t="str">
        <f t="shared" si="7"/>
        <v>2018/2019</v>
      </c>
      <c r="CF16" s="42"/>
      <c r="CG16" s="48" t="str">
        <f t="shared" si="28"/>
        <v>Chvátal Tomáš</v>
      </c>
      <c r="CH16" s="48">
        <f t="shared" si="9"/>
        <v>8</v>
      </c>
      <c r="CI16" s="48">
        <f t="shared" si="10"/>
        <v>0</v>
      </c>
      <c r="CJ16" s="48">
        <f t="shared" si="11"/>
        <v>1</v>
      </c>
      <c r="CK16" s="48">
        <f t="shared" si="12"/>
        <v>1</v>
      </c>
      <c r="CL16" s="48">
        <f t="shared" si="29"/>
        <v>2</v>
      </c>
      <c r="CM16" s="48">
        <f t="shared" si="30"/>
        <v>1</v>
      </c>
      <c r="CN16" s="49">
        <f t="shared" si="15"/>
        <v>0</v>
      </c>
      <c r="CO16" s="42"/>
      <c r="CP16" s="46" t="str">
        <f t="shared" si="31"/>
        <v>Chvátal Tomáš</v>
      </c>
      <c r="CQ16" s="46">
        <f t="shared" si="32"/>
        <v>6</v>
      </c>
      <c r="CR16" s="46">
        <f t="shared" si="33"/>
        <v>0</v>
      </c>
      <c r="CS16" s="46">
        <f t="shared" si="34"/>
        <v>2</v>
      </c>
      <c r="CT16" s="46">
        <f t="shared" si="35"/>
        <v>0</v>
      </c>
      <c r="CU16" s="46">
        <f t="shared" si="36"/>
        <v>2</v>
      </c>
      <c r="CV16" s="46">
        <f t="shared" si="37"/>
        <v>2</v>
      </c>
      <c r="CW16" s="46">
        <f t="shared" si="38"/>
        <v>0</v>
      </c>
      <c r="CX16" s="46"/>
      <c r="CY16" s="46" t="str">
        <f t="shared" si="39"/>
        <v>Chvátal Tomáš</v>
      </c>
      <c r="CZ16" s="46">
        <f t="shared" si="40"/>
        <v>720</v>
      </c>
      <c r="DA16" s="46"/>
      <c r="DB16" s="46" t="str">
        <f t="shared" si="41"/>
        <v>Chvátal Tomáš</v>
      </c>
      <c r="DC16" s="46">
        <f t="shared" si="42"/>
        <v>503</v>
      </c>
      <c r="DD16" s="46" t="str">
        <f t="shared" si="43"/>
        <v>Chvátal Tomáš</v>
      </c>
      <c r="DE16" s="46">
        <f t="shared" si="44"/>
        <v>1223</v>
      </c>
    </row>
    <row r="17" spans="1:109" s="14" customFormat="1" ht="11.25" x14ac:dyDescent="0.2">
      <c r="A17" s="44">
        <v>14</v>
      </c>
      <c r="B17" s="27" t="s">
        <v>41</v>
      </c>
      <c r="C17" s="28"/>
      <c r="D17" s="29"/>
      <c r="E17" s="28"/>
      <c r="F17" s="28"/>
      <c r="G17" s="28"/>
      <c r="H17" s="26"/>
      <c r="I17" s="26"/>
      <c r="J17" s="28">
        <v>90</v>
      </c>
      <c r="K17" s="28">
        <v>90</v>
      </c>
      <c r="L17" s="28">
        <v>90</v>
      </c>
      <c r="M17" s="28">
        <v>90</v>
      </c>
      <c r="N17" s="28">
        <v>90</v>
      </c>
      <c r="O17" s="26">
        <v>90</v>
      </c>
      <c r="P17" s="36">
        <f t="shared" si="0"/>
        <v>540</v>
      </c>
      <c r="Q17" s="32"/>
      <c r="R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0"/>
      <c r="AD17" s="55">
        <f t="shared" si="1"/>
        <v>0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>
        <v>1</v>
      </c>
      <c r="AO17" s="34"/>
      <c r="AP17" s="34"/>
      <c r="AQ17" s="35"/>
      <c r="AR17" s="55">
        <f t="shared" si="2"/>
        <v>1</v>
      </c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>
        <v>1</v>
      </c>
      <c r="BD17" s="32"/>
      <c r="BE17" s="32"/>
      <c r="BF17" s="36">
        <f t="shared" si="3"/>
        <v>1</v>
      </c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>
        <v>1</v>
      </c>
      <c r="BT17" s="36">
        <f t="shared" si="4"/>
        <v>1</v>
      </c>
      <c r="BU17" s="37"/>
      <c r="BV17" s="46">
        <v>14</v>
      </c>
      <c r="BW17" s="42" t="str">
        <f t="shared" si="5"/>
        <v>Kelbler Martin</v>
      </c>
      <c r="BX17" s="42">
        <f t="shared" si="21"/>
        <v>6</v>
      </c>
      <c r="BY17" s="42">
        <f t="shared" si="22"/>
        <v>0</v>
      </c>
      <c r="BZ17" s="42">
        <f t="shared" si="23"/>
        <v>1</v>
      </c>
      <c r="CA17" s="42">
        <f t="shared" si="24"/>
        <v>1</v>
      </c>
      <c r="CB17" s="42">
        <f t="shared" si="25"/>
        <v>2</v>
      </c>
      <c r="CC17" s="42">
        <f t="shared" si="26"/>
        <v>1</v>
      </c>
      <c r="CD17" s="47">
        <f t="shared" si="27"/>
        <v>0</v>
      </c>
      <c r="CE17" s="42" t="str">
        <f t="shared" si="7"/>
        <v>2018/2019</v>
      </c>
      <c r="CF17" s="42"/>
      <c r="CG17" s="48" t="str">
        <f t="shared" si="28"/>
        <v>Kelbler Martin</v>
      </c>
      <c r="CH17" s="48">
        <f t="shared" si="9"/>
        <v>6</v>
      </c>
      <c r="CI17" s="48">
        <f t="shared" si="10"/>
        <v>0</v>
      </c>
      <c r="CJ17" s="48">
        <f t="shared" si="11"/>
        <v>1</v>
      </c>
      <c r="CK17" s="48">
        <f t="shared" si="12"/>
        <v>1</v>
      </c>
      <c r="CL17" s="48">
        <f t="shared" si="29"/>
        <v>2</v>
      </c>
      <c r="CM17" s="48">
        <f t="shared" si="30"/>
        <v>1</v>
      </c>
      <c r="CN17" s="49">
        <f t="shared" si="15"/>
        <v>0</v>
      </c>
      <c r="CO17" s="42"/>
      <c r="CP17" s="46" t="str">
        <f t="shared" si="31"/>
        <v>Kelbler Martin</v>
      </c>
      <c r="CQ17" s="46">
        <f t="shared" si="32"/>
        <v>0</v>
      </c>
      <c r="CR17" s="46">
        <f t="shared" si="33"/>
        <v>0</v>
      </c>
      <c r="CS17" s="46">
        <f t="shared" si="34"/>
        <v>0</v>
      </c>
      <c r="CT17" s="46">
        <f t="shared" si="35"/>
        <v>0</v>
      </c>
      <c r="CU17" s="46">
        <f t="shared" si="36"/>
        <v>0</v>
      </c>
      <c r="CV17" s="46">
        <f t="shared" si="37"/>
        <v>0</v>
      </c>
      <c r="CW17" s="46">
        <f t="shared" si="38"/>
        <v>0</v>
      </c>
      <c r="CX17" s="46"/>
      <c r="CY17" s="46" t="str">
        <f t="shared" si="39"/>
        <v>Kelbler Martin</v>
      </c>
      <c r="CZ17" s="46">
        <f t="shared" si="40"/>
        <v>540</v>
      </c>
      <c r="DA17" s="46"/>
      <c r="DB17" s="46" t="str">
        <f t="shared" si="41"/>
        <v>Kelbler Martin</v>
      </c>
      <c r="DC17" s="46">
        <f t="shared" si="42"/>
        <v>0</v>
      </c>
      <c r="DD17" s="46" t="str">
        <f t="shared" si="43"/>
        <v>Kelbler Martin</v>
      </c>
      <c r="DE17" s="46">
        <f t="shared" si="44"/>
        <v>540</v>
      </c>
    </row>
    <row r="18" spans="1:109" s="14" customFormat="1" ht="11.25" x14ac:dyDescent="0.2">
      <c r="A18" s="44">
        <v>15</v>
      </c>
      <c r="B18" s="27" t="s">
        <v>42</v>
      </c>
      <c r="C18" s="28"/>
      <c r="D18" s="29"/>
      <c r="E18" s="28"/>
      <c r="F18" s="28"/>
      <c r="G18" s="28"/>
      <c r="H18" s="26"/>
      <c r="I18" s="26">
        <v>90</v>
      </c>
      <c r="J18" s="28"/>
      <c r="K18" s="28"/>
      <c r="L18" s="28"/>
      <c r="M18" s="28"/>
      <c r="N18" s="28"/>
      <c r="O18" s="26"/>
      <c r="P18" s="36">
        <f t="shared" si="0"/>
        <v>90</v>
      </c>
      <c r="Q18" s="32"/>
      <c r="R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0"/>
      <c r="AD18" s="55">
        <f t="shared" si="1"/>
        <v>0</v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/>
      <c r="AR18" s="55">
        <f t="shared" si="2"/>
        <v>0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6">
        <f t="shared" si="3"/>
        <v>0</v>
      </c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6">
        <f t="shared" si="4"/>
        <v>0</v>
      </c>
      <c r="BU18" s="37"/>
      <c r="BV18" s="46">
        <v>15</v>
      </c>
      <c r="BW18" s="42" t="str">
        <f t="shared" si="5"/>
        <v>Kapinus Radek</v>
      </c>
      <c r="BX18" s="42">
        <f t="shared" si="21"/>
        <v>1</v>
      </c>
      <c r="BY18" s="42">
        <f t="shared" si="22"/>
        <v>0</v>
      </c>
      <c r="BZ18" s="42">
        <f t="shared" si="23"/>
        <v>0</v>
      </c>
      <c r="CA18" s="42">
        <f t="shared" si="24"/>
        <v>0</v>
      </c>
      <c r="CB18" s="42">
        <f t="shared" si="25"/>
        <v>0</v>
      </c>
      <c r="CC18" s="42">
        <f t="shared" si="26"/>
        <v>0</v>
      </c>
      <c r="CD18" s="47">
        <f t="shared" si="27"/>
        <v>0</v>
      </c>
      <c r="CE18" s="42" t="str">
        <f t="shared" si="7"/>
        <v>2018/2019</v>
      </c>
      <c r="CF18" s="42"/>
      <c r="CG18" s="48" t="str">
        <f t="shared" si="28"/>
        <v>Kapinus Radek</v>
      </c>
      <c r="CH18" s="48">
        <f t="shared" si="9"/>
        <v>1</v>
      </c>
      <c r="CI18" s="48">
        <f t="shared" si="10"/>
        <v>0</v>
      </c>
      <c r="CJ18" s="48">
        <f t="shared" si="11"/>
        <v>0</v>
      </c>
      <c r="CK18" s="48">
        <f t="shared" si="12"/>
        <v>0</v>
      </c>
      <c r="CL18" s="48">
        <f t="shared" si="29"/>
        <v>0</v>
      </c>
      <c r="CM18" s="48">
        <f t="shared" si="30"/>
        <v>0</v>
      </c>
      <c r="CN18" s="49">
        <f t="shared" si="15"/>
        <v>0</v>
      </c>
      <c r="CO18" s="42"/>
      <c r="CP18" s="46" t="str">
        <f t="shared" si="31"/>
        <v>Kapinus Radek</v>
      </c>
      <c r="CQ18" s="46">
        <f t="shared" si="32"/>
        <v>0</v>
      </c>
      <c r="CR18" s="46">
        <f t="shared" si="33"/>
        <v>0</v>
      </c>
      <c r="CS18" s="46">
        <f t="shared" si="34"/>
        <v>0</v>
      </c>
      <c r="CT18" s="46">
        <f t="shared" si="35"/>
        <v>0</v>
      </c>
      <c r="CU18" s="46">
        <f t="shared" si="36"/>
        <v>0</v>
      </c>
      <c r="CV18" s="46">
        <f t="shared" si="37"/>
        <v>0</v>
      </c>
      <c r="CW18" s="46">
        <f t="shared" si="38"/>
        <v>0</v>
      </c>
      <c r="CX18" s="46"/>
      <c r="CY18" s="46" t="str">
        <f t="shared" si="39"/>
        <v>Kapinus Radek</v>
      </c>
      <c r="CZ18" s="46">
        <f t="shared" si="40"/>
        <v>90</v>
      </c>
      <c r="DA18" s="46"/>
      <c r="DB18" s="46" t="str">
        <f t="shared" si="41"/>
        <v>Kapinus Radek</v>
      </c>
      <c r="DC18" s="46">
        <f t="shared" si="42"/>
        <v>0</v>
      </c>
      <c r="DD18" s="46" t="str">
        <f t="shared" si="43"/>
        <v>Kapinus Radek</v>
      </c>
      <c r="DE18" s="46">
        <f t="shared" si="44"/>
        <v>90</v>
      </c>
    </row>
    <row r="19" spans="1:109" s="14" customFormat="1" ht="11.25" x14ac:dyDescent="0.2">
      <c r="A19" s="44">
        <v>16</v>
      </c>
      <c r="B19" s="27" t="s">
        <v>43</v>
      </c>
      <c r="C19" s="28"/>
      <c r="D19" s="29"/>
      <c r="E19" s="28"/>
      <c r="F19" s="28"/>
      <c r="G19" s="28"/>
      <c r="H19" s="26"/>
      <c r="I19" s="26"/>
      <c r="J19" s="28"/>
      <c r="K19" s="28"/>
      <c r="L19" s="28"/>
      <c r="M19" s="30"/>
      <c r="N19" s="28"/>
      <c r="O19" s="26"/>
      <c r="P19" s="36">
        <f t="shared" si="0"/>
        <v>0</v>
      </c>
      <c r="Q19" s="30"/>
      <c r="R19" s="42">
        <v>23</v>
      </c>
      <c r="S19" s="30">
        <v>11</v>
      </c>
      <c r="T19" s="30">
        <v>1</v>
      </c>
      <c r="U19" s="30">
        <v>14</v>
      </c>
      <c r="V19" s="32"/>
      <c r="W19" s="30"/>
      <c r="X19" s="30"/>
      <c r="Y19" s="30"/>
      <c r="Z19" s="30"/>
      <c r="AA19" s="30"/>
      <c r="AB19" s="30"/>
      <c r="AC19" s="30"/>
      <c r="AD19" s="55">
        <f t="shared" si="1"/>
        <v>49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/>
      <c r="AR19" s="55">
        <f t="shared" si="2"/>
        <v>0</v>
      </c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6">
        <f t="shared" si="3"/>
        <v>0</v>
      </c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6">
        <f t="shared" si="4"/>
        <v>0</v>
      </c>
      <c r="BU19" s="37"/>
      <c r="BV19" s="46">
        <v>16</v>
      </c>
      <c r="BW19" s="42" t="str">
        <f t="shared" si="5"/>
        <v>Kelbler David</v>
      </c>
      <c r="BX19" s="42">
        <f t="shared" si="21"/>
        <v>4</v>
      </c>
      <c r="BY19" s="42">
        <f t="shared" si="22"/>
        <v>11</v>
      </c>
      <c r="BZ19" s="42">
        <f t="shared" si="23"/>
        <v>1</v>
      </c>
      <c r="CA19" s="42">
        <f t="shared" si="24"/>
        <v>2</v>
      </c>
      <c r="CB19" s="42">
        <f t="shared" si="25"/>
        <v>3</v>
      </c>
      <c r="CC19" s="42">
        <f t="shared" si="26"/>
        <v>0</v>
      </c>
      <c r="CD19" s="47">
        <f t="shared" si="27"/>
        <v>0</v>
      </c>
      <c r="CE19" s="42" t="str">
        <f t="shared" si="7"/>
        <v>2018/2019</v>
      </c>
      <c r="CF19" s="42"/>
      <c r="CG19" s="48" t="str">
        <f t="shared" si="28"/>
        <v>Kelbler David</v>
      </c>
      <c r="CH19" s="48">
        <f t="shared" si="9"/>
        <v>0</v>
      </c>
      <c r="CI19" s="48">
        <f t="shared" si="10"/>
        <v>4</v>
      </c>
      <c r="CJ19" s="48">
        <f t="shared" si="11"/>
        <v>0</v>
      </c>
      <c r="CK19" s="48">
        <f t="shared" si="12"/>
        <v>0</v>
      </c>
      <c r="CL19" s="48">
        <f t="shared" si="29"/>
        <v>0</v>
      </c>
      <c r="CM19" s="48">
        <f t="shared" si="30"/>
        <v>0</v>
      </c>
      <c r="CN19" s="49">
        <f t="shared" si="15"/>
        <v>0</v>
      </c>
      <c r="CO19" s="42"/>
      <c r="CP19" s="46" t="str">
        <f t="shared" si="31"/>
        <v>Kelbler David</v>
      </c>
      <c r="CQ19" s="46">
        <f t="shared" si="32"/>
        <v>4</v>
      </c>
      <c r="CR19" s="46">
        <f t="shared" si="33"/>
        <v>7</v>
      </c>
      <c r="CS19" s="46">
        <f t="shared" si="34"/>
        <v>1</v>
      </c>
      <c r="CT19" s="46">
        <f t="shared" si="35"/>
        <v>2</v>
      </c>
      <c r="CU19" s="46">
        <f t="shared" si="36"/>
        <v>3</v>
      </c>
      <c r="CV19" s="46">
        <f t="shared" si="37"/>
        <v>0</v>
      </c>
      <c r="CW19" s="46">
        <f t="shared" si="38"/>
        <v>0</v>
      </c>
      <c r="CX19" s="46"/>
      <c r="CY19" s="46" t="str">
        <f t="shared" si="39"/>
        <v>Kelbler David</v>
      </c>
      <c r="CZ19" s="46">
        <f t="shared" si="40"/>
        <v>49</v>
      </c>
      <c r="DA19" s="46"/>
      <c r="DB19" s="46" t="str">
        <f t="shared" si="41"/>
        <v>Kelbler David</v>
      </c>
      <c r="DC19" s="46">
        <f t="shared" si="42"/>
        <v>468</v>
      </c>
      <c r="DD19" s="46" t="str">
        <f t="shared" si="43"/>
        <v>Kelbler David</v>
      </c>
      <c r="DE19" s="46">
        <f t="shared" si="44"/>
        <v>517</v>
      </c>
    </row>
    <row r="20" spans="1:109" s="14" customFormat="1" ht="11.25" x14ac:dyDescent="0.2">
      <c r="A20" s="44">
        <v>17</v>
      </c>
      <c r="B20" s="27" t="s">
        <v>44</v>
      </c>
      <c r="C20" s="28"/>
      <c r="D20" s="29"/>
      <c r="E20" s="28"/>
      <c r="F20" s="28"/>
      <c r="G20" s="28"/>
      <c r="H20" s="26"/>
      <c r="I20" s="26"/>
      <c r="J20" s="28"/>
      <c r="K20" s="28"/>
      <c r="L20" s="28"/>
      <c r="M20" s="28"/>
      <c r="N20" s="28"/>
      <c r="O20" s="28"/>
      <c r="P20" s="36">
        <f t="shared" si="0"/>
        <v>0</v>
      </c>
      <c r="Q20" s="32"/>
      <c r="R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0"/>
      <c r="AD20" s="55">
        <f t="shared" si="1"/>
        <v>0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/>
      <c r="AR20" s="55">
        <f t="shared" si="2"/>
        <v>0</v>
      </c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6">
        <f t="shared" si="3"/>
        <v>0</v>
      </c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6">
        <f t="shared" si="4"/>
        <v>0</v>
      </c>
      <c r="BU20" s="37"/>
      <c r="BV20" s="46">
        <v>17</v>
      </c>
      <c r="BW20" s="42" t="str">
        <f t="shared" si="5"/>
        <v>Kelbler Marek</v>
      </c>
      <c r="BX20" s="42">
        <f t="shared" si="21"/>
        <v>0</v>
      </c>
      <c r="BY20" s="42">
        <f t="shared" si="22"/>
        <v>0</v>
      </c>
      <c r="BZ20" s="42">
        <f t="shared" si="23"/>
        <v>0</v>
      </c>
      <c r="CA20" s="42">
        <f t="shared" si="24"/>
        <v>0</v>
      </c>
      <c r="CB20" s="42">
        <f t="shared" si="25"/>
        <v>0</v>
      </c>
      <c r="CC20" s="42">
        <f t="shared" si="26"/>
        <v>0</v>
      </c>
      <c r="CD20" s="47">
        <f t="shared" si="27"/>
        <v>0</v>
      </c>
      <c r="CE20" s="42" t="str">
        <f t="shared" si="7"/>
        <v>2018/2019</v>
      </c>
      <c r="CF20" s="42"/>
      <c r="CG20" s="48" t="str">
        <f t="shared" si="28"/>
        <v>Kelbler Marek</v>
      </c>
      <c r="CH20" s="48">
        <f t="shared" si="9"/>
        <v>0</v>
      </c>
      <c r="CI20" s="48">
        <f t="shared" si="10"/>
        <v>0</v>
      </c>
      <c r="CJ20" s="48">
        <f t="shared" si="11"/>
        <v>0</v>
      </c>
      <c r="CK20" s="48">
        <f t="shared" si="12"/>
        <v>0</v>
      </c>
      <c r="CL20" s="48">
        <f t="shared" si="29"/>
        <v>0</v>
      </c>
      <c r="CM20" s="48">
        <f t="shared" si="30"/>
        <v>0</v>
      </c>
      <c r="CN20" s="49">
        <f t="shared" si="15"/>
        <v>0</v>
      </c>
      <c r="CO20" s="42"/>
      <c r="CP20" s="46" t="str">
        <f t="shared" si="31"/>
        <v>Kelbler Marek</v>
      </c>
      <c r="CQ20" s="46">
        <f t="shared" si="32"/>
        <v>0</v>
      </c>
      <c r="CR20" s="46">
        <f t="shared" si="33"/>
        <v>0</v>
      </c>
      <c r="CS20" s="46">
        <f t="shared" si="34"/>
        <v>0</v>
      </c>
      <c r="CT20" s="46">
        <f t="shared" si="35"/>
        <v>0</v>
      </c>
      <c r="CU20" s="46">
        <f t="shared" si="36"/>
        <v>0</v>
      </c>
      <c r="CV20" s="46">
        <f t="shared" si="37"/>
        <v>0</v>
      </c>
      <c r="CW20" s="46">
        <f t="shared" si="38"/>
        <v>0</v>
      </c>
      <c r="CX20" s="46"/>
      <c r="CY20" s="46" t="str">
        <f t="shared" si="39"/>
        <v>Kelbler Marek</v>
      </c>
      <c r="CZ20" s="46">
        <f t="shared" si="40"/>
        <v>0</v>
      </c>
      <c r="DA20" s="46"/>
      <c r="DB20" s="46" t="str">
        <f t="shared" si="41"/>
        <v>Kelbler Marek</v>
      </c>
      <c r="DC20" s="46">
        <f t="shared" si="42"/>
        <v>0</v>
      </c>
      <c r="DD20" s="46" t="str">
        <f t="shared" si="43"/>
        <v>Kelbler Marek</v>
      </c>
      <c r="DE20" s="46">
        <f t="shared" si="44"/>
        <v>0</v>
      </c>
    </row>
    <row r="21" spans="1:109" s="14" customFormat="1" ht="11.25" x14ac:dyDescent="0.2">
      <c r="A21" s="44">
        <v>18</v>
      </c>
      <c r="B21" s="27" t="s">
        <v>45</v>
      </c>
      <c r="C21" s="28"/>
      <c r="D21" s="29">
        <v>90</v>
      </c>
      <c r="E21" s="28">
        <v>90</v>
      </c>
      <c r="F21" s="28">
        <v>90</v>
      </c>
      <c r="G21" s="28">
        <v>90</v>
      </c>
      <c r="H21" s="26">
        <v>17</v>
      </c>
      <c r="I21" s="26"/>
      <c r="J21" s="28"/>
      <c r="K21" s="28">
        <v>90</v>
      </c>
      <c r="L21" s="28">
        <v>90</v>
      </c>
      <c r="M21" s="28">
        <v>82</v>
      </c>
      <c r="N21" s="28"/>
      <c r="O21" s="28"/>
      <c r="P21" s="36">
        <f t="shared" si="0"/>
        <v>639</v>
      </c>
      <c r="Q21" s="42"/>
      <c r="R21" s="32"/>
      <c r="S21" s="42"/>
      <c r="T21" s="42"/>
      <c r="U21" s="42"/>
      <c r="V21" s="32"/>
      <c r="W21" s="42"/>
      <c r="X21" s="42">
        <v>45</v>
      </c>
      <c r="Y21" s="42"/>
      <c r="Z21" s="42"/>
      <c r="AA21" s="42"/>
      <c r="AB21" s="42"/>
      <c r="AC21" s="46"/>
      <c r="AD21" s="55">
        <f t="shared" si="1"/>
        <v>45</v>
      </c>
      <c r="AE21" s="32"/>
      <c r="AF21" s="32"/>
      <c r="AG21" s="32">
        <v>1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51"/>
      <c r="AR21" s="55">
        <f t="shared" si="2"/>
        <v>1</v>
      </c>
      <c r="AS21" s="32"/>
      <c r="AT21" s="32"/>
      <c r="AU21" s="32"/>
      <c r="AV21" s="32"/>
      <c r="AW21" s="32"/>
      <c r="AX21" s="32"/>
      <c r="AY21" s="32"/>
      <c r="AZ21" s="32">
        <v>1</v>
      </c>
      <c r="BA21" s="32"/>
      <c r="BB21" s="32">
        <v>1</v>
      </c>
      <c r="BC21" s="32"/>
      <c r="BD21" s="32"/>
      <c r="BE21" s="32"/>
      <c r="BF21" s="36">
        <f t="shared" si="3"/>
        <v>2</v>
      </c>
      <c r="BG21" s="46"/>
      <c r="BH21" s="46"/>
      <c r="BI21" s="30">
        <v>1</v>
      </c>
      <c r="BJ21" s="30"/>
      <c r="BK21" s="30"/>
      <c r="BL21" s="30"/>
      <c r="BM21" s="30"/>
      <c r="BN21" s="30"/>
      <c r="BO21" s="30">
        <v>1</v>
      </c>
      <c r="BP21" s="30"/>
      <c r="BQ21" s="30"/>
      <c r="BR21" s="30"/>
      <c r="BS21" s="30"/>
      <c r="BT21" s="36">
        <f t="shared" si="4"/>
        <v>2</v>
      </c>
      <c r="BU21" s="37"/>
      <c r="BV21" s="46">
        <v>18</v>
      </c>
      <c r="BW21" s="42" t="str">
        <f t="shared" si="5"/>
        <v>Kelbler Petr</v>
      </c>
      <c r="BX21" s="42">
        <f t="shared" si="21"/>
        <v>20</v>
      </c>
      <c r="BY21" s="42">
        <f t="shared" si="22"/>
        <v>1</v>
      </c>
      <c r="BZ21" s="42">
        <f t="shared" si="23"/>
        <v>6</v>
      </c>
      <c r="CA21" s="42">
        <f t="shared" si="24"/>
        <v>8</v>
      </c>
      <c r="CB21" s="42">
        <f t="shared" si="25"/>
        <v>14</v>
      </c>
      <c r="CC21" s="42">
        <f t="shared" si="26"/>
        <v>3</v>
      </c>
      <c r="CD21" s="47">
        <f t="shared" si="27"/>
        <v>0</v>
      </c>
      <c r="CE21" s="42" t="str">
        <f t="shared" si="7"/>
        <v>2018/2019</v>
      </c>
      <c r="CF21" s="42"/>
      <c r="CG21" s="48" t="str">
        <f t="shared" si="28"/>
        <v>Kelbler Petr</v>
      </c>
      <c r="CH21" s="48">
        <f t="shared" si="9"/>
        <v>8</v>
      </c>
      <c r="CI21" s="48">
        <f t="shared" si="10"/>
        <v>1</v>
      </c>
      <c r="CJ21" s="48">
        <f t="shared" si="11"/>
        <v>1</v>
      </c>
      <c r="CK21" s="48">
        <f t="shared" si="12"/>
        <v>2</v>
      </c>
      <c r="CL21" s="48">
        <f t="shared" si="29"/>
        <v>3</v>
      </c>
      <c r="CM21" s="48">
        <f t="shared" si="30"/>
        <v>2</v>
      </c>
      <c r="CN21" s="49">
        <f t="shared" si="15"/>
        <v>0</v>
      </c>
      <c r="CO21" s="42"/>
      <c r="CP21" s="46" t="str">
        <f t="shared" si="31"/>
        <v>Kelbler Petr</v>
      </c>
      <c r="CQ21" s="46">
        <f t="shared" si="32"/>
        <v>12</v>
      </c>
      <c r="CR21" s="46">
        <f t="shared" si="33"/>
        <v>0</v>
      </c>
      <c r="CS21" s="46">
        <f t="shared" si="34"/>
        <v>5</v>
      </c>
      <c r="CT21" s="46">
        <f t="shared" si="35"/>
        <v>6</v>
      </c>
      <c r="CU21" s="46">
        <f t="shared" si="36"/>
        <v>11</v>
      </c>
      <c r="CV21" s="46">
        <f t="shared" si="37"/>
        <v>1</v>
      </c>
      <c r="CW21" s="46">
        <f t="shared" si="38"/>
        <v>0</v>
      </c>
      <c r="CX21" s="46"/>
      <c r="CY21" s="46" t="str">
        <f t="shared" si="39"/>
        <v>Kelbler Petr</v>
      </c>
      <c r="CZ21" s="46">
        <f t="shared" si="40"/>
        <v>684</v>
      </c>
      <c r="DA21" s="46"/>
      <c r="DB21" s="46" t="str">
        <f t="shared" si="41"/>
        <v>Kelbler Petr</v>
      </c>
      <c r="DC21" s="46">
        <f t="shared" si="42"/>
        <v>992</v>
      </c>
      <c r="DD21" s="46" t="str">
        <f t="shared" si="43"/>
        <v>Kelbler Petr</v>
      </c>
      <c r="DE21" s="46">
        <f t="shared" si="44"/>
        <v>1676</v>
      </c>
    </row>
    <row r="22" spans="1:109" s="14" customFormat="1" ht="11.25" x14ac:dyDescent="0.2">
      <c r="A22" s="44">
        <v>19</v>
      </c>
      <c r="B22" s="27" t="s">
        <v>46</v>
      </c>
      <c r="C22" s="28"/>
      <c r="D22" s="29">
        <v>90</v>
      </c>
      <c r="E22" s="28">
        <v>90</v>
      </c>
      <c r="F22" s="28">
        <v>90</v>
      </c>
      <c r="G22" s="28"/>
      <c r="H22" s="26">
        <v>90</v>
      </c>
      <c r="I22" s="28">
        <v>90</v>
      </c>
      <c r="J22" s="28">
        <v>90</v>
      </c>
      <c r="K22" s="28">
        <v>90</v>
      </c>
      <c r="L22" s="28">
        <v>90</v>
      </c>
      <c r="M22" s="28">
        <v>90</v>
      </c>
      <c r="N22" s="28">
        <v>90</v>
      </c>
      <c r="O22" s="28"/>
      <c r="P22" s="36">
        <f t="shared" si="0"/>
        <v>900</v>
      </c>
      <c r="Q22" s="42"/>
      <c r="R22" s="32"/>
      <c r="S22" s="42"/>
      <c r="T22" s="42"/>
      <c r="U22" s="42"/>
      <c r="V22" s="42"/>
      <c r="W22" s="42"/>
      <c r="X22" s="32"/>
      <c r="Y22" s="42"/>
      <c r="Z22" s="42"/>
      <c r="AA22" s="42"/>
      <c r="AB22" s="42"/>
      <c r="AC22" s="40"/>
      <c r="AD22" s="55">
        <f t="shared" si="1"/>
        <v>0</v>
      </c>
      <c r="AE22" s="42"/>
      <c r="AF22" s="42"/>
      <c r="AG22" s="42"/>
      <c r="AH22" s="42"/>
      <c r="AI22" s="42"/>
      <c r="AJ22" s="42"/>
      <c r="AK22" s="32"/>
      <c r="AL22" s="32"/>
      <c r="AM22" s="32"/>
      <c r="AN22" s="34"/>
      <c r="AO22" s="34"/>
      <c r="AP22" s="34"/>
      <c r="AQ22" s="35"/>
      <c r="AR22" s="55">
        <f t="shared" si="2"/>
        <v>0</v>
      </c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6">
        <f t="shared" si="3"/>
        <v>0</v>
      </c>
      <c r="BG22" s="30"/>
      <c r="BH22" s="30"/>
      <c r="BI22" s="30">
        <v>1</v>
      </c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6">
        <f t="shared" si="4"/>
        <v>1</v>
      </c>
      <c r="BU22" s="37"/>
      <c r="BV22" s="46">
        <v>19</v>
      </c>
      <c r="BW22" s="42" t="str">
        <f t="shared" si="5"/>
        <v>Koupil Petr</v>
      </c>
      <c r="BX22" s="42">
        <f t="shared" si="21"/>
        <v>21</v>
      </c>
      <c r="BY22" s="42">
        <f t="shared" si="22"/>
        <v>0</v>
      </c>
      <c r="BZ22" s="42">
        <f t="shared" si="23"/>
        <v>0</v>
      </c>
      <c r="CA22" s="42">
        <f t="shared" si="24"/>
        <v>0</v>
      </c>
      <c r="CB22" s="42">
        <f t="shared" si="25"/>
        <v>0</v>
      </c>
      <c r="CC22" s="42">
        <f t="shared" si="26"/>
        <v>2</v>
      </c>
      <c r="CD22" s="47">
        <f t="shared" si="27"/>
        <v>0</v>
      </c>
      <c r="CE22" s="42" t="str">
        <f t="shared" si="7"/>
        <v>2018/2019</v>
      </c>
      <c r="CF22" s="42"/>
      <c r="CG22" s="48" t="str">
        <f t="shared" si="28"/>
        <v>Koupil Petr</v>
      </c>
      <c r="CH22" s="48">
        <f t="shared" si="9"/>
        <v>10</v>
      </c>
      <c r="CI22" s="48">
        <f t="shared" si="10"/>
        <v>0</v>
      </c>
      <c r="CJ22" s="48">
        <f t="shared" si="11"/>
        <v>0</v>
      </c>
      <c r="CK22" s="48">
        <f t="shared" si="12"/>
        <v>0</v>
      </c>
      <c r="CL22" s="48">
        <f t="shared" si="29"/>
        <v>0</v>
      </c>
      <c r="CM22" s="48">
        <f t="shared" si="30"/>
        <v>1</v>
      </c>
      <c r="CN22" s="49">
        <f t="shared" si="15"/>
        <v>0</v>
      </c>
      <c r="CO22" s="42"/>
      <c r="CP22" s="46" t="str">
        <f t="shared" si="31"/>
        <v>Koupil Petr</v>
      </c>
      <c r="CQ22" s="46">
        <f t="shared" si="32"/>
        <v>11</v>
      </c>
      <c r="CR22" s="46">
        <f t="shared" si="33"/>
        <v>0</v>
      </c>
      <c r="CS22" s="46">
        <f t="shared" si="34"/>
        <v>0</v>
      </c>
      <c r="CT22" s="46">
        <f t="shared" si="35"/>
        <v>0</v>
      </c>
      <c r="CU22" s="46">
        <f t="shared" si="36"/>
        <v>0</v>
      </c>
      <c r="CV22" s="46">
        <f t="shared" si="37"/>
        <v>1</v>
      </c>
      <c r="CW22" s="46">
        <f t="shared" si="38"/>
        <v>0</v>
      </c>
      <c r="CX22" s="46"/>
      <c r="CY22" s="46" t="str">
        <f t="shared" si="39"/>
        <v>Koupil Petr</v>
      </c>
      <c r="CZ22" s="46">
        <f t="shared" si="40"/>
        <v>900</v>
      </c>
      <c r="DA22" s="46"/>
      <c r="DB22" s="46" t="str">
        <f t="shared" si="41"/>
        <v>Koupil Petr</v>
      </c>
      <c r="DC22" s="46">
        <f t="shared" si="42"/>
        <v>990</v>
      </c>
      <c r="DD22" s="46" t="str">
        <f t="shared" si="43"/>
        <v>Koupil Petr</v>
      </c>
      <c r="DE22" s="46">
        <f t="shared" si="44"/>
        <v>1890</v>
      </c>
    </row>
    <row r="23" spans="1:109" s="14" customFormat="1" ht="11.25" x14ac:dyDescent="0.2">
      <c r="A23" s="44">
        <v>20</v>
      </c>
      <c r="B23" s="27" t="s">
        <v>47</v>
      </c>
      <c r="C23" s="28"/>
      <c r="D23" s="29"/>
      <c r="E23" s="28"/>
      <c r="F23" s="28"/>
      <c r="G23" s="28"/>
      <c r="H23" s="26"/>
      <c r="I23" s="28"/>
      <c r="J23" s="28"/>
      <c r="K23" s="28"/>
      <c r="L23" s="28"/>
      <c r="M23" s="28"/>
      <c r="N23" s="28">
        <v>90</v>
      </c>
      <c r="O23" s="28">
        <v>90</v>
      </c>
      <c r="P23" s="36">
        <f t="shared" si="0"/>
        <v>180</v>
      </c>
      <c r="Q23" s="52"/>
      <c r="R23" s="32"/>
      <c r="S23" s="52"/>
      <c r="T23" s="52"/>
      <c r="U23" s="52"/>
      <c r="V23" s="53"/>
      <c r="W23" s="52"/>
      <c r="X23" s="52"/>
      <c r="Y23" s="52"/>
      <c r="Z23" s="52"/>
      <c r="AA23" s="52"/>
      <c r="AB23" s="52"/>
      <c r="AC23" s="52"/>
      <c r="AD23" s="55">
        <f t="shared" si="1"/>
        <v>0</v>
      </c>
      <c r="AE23" s="54"/>
      <c r="AF23" s="54"/>
      <c r="AG23" s="54"/>
      <c r="AH23" s="54"/>
      <c r="AI23" s="54"/>
      <c r="AJ23" s="54"/>
      <c r="AK23" s="26"/>
      <c r="AL23" s="26"/>
      <c r="AM23" s="26"/>
      <c r="AN23" s="26"/>
      <c r="AO23" s="26"/>
      <c r="AP23" s="26"/>
      <c r="AQ23" s="26"/>
      <c r="AR23" s="55">
        <f t="shared" si="2"/>
        <v>0</v>
      </c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36">
        <f t="shared" si="3"/>
        <v>0</v>
      </c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36">
        <f t="shared" si="4"/>
        <v>0</v>
      </c>
      <c r="BU23" s="37"/>
      <c r="BV23" s="46">
        <v>20</v>
      </c>
      <c r="BW23" s="42" t="str">
        <f t="shared" si="5"/>
        <v>Krejčí Miroslav</v>
      </c>
      <c r="BX23" s="42">
        <f t="shared" si="21"/>
        <v>9</v>
      </c>
      <c r="BY23" s="42">
        <f t="shared" si="22"/>
        <v>1</v>
      </c>
      <c r="BZ23" s="42">
        <f t="shared" si="23"/>
        <v>0</v>
      </c>
      <c r="CA23" s="42">
        <f t="shared" si="24"/>
        <v>0</v>
      </c>
      <c r="CB23" s="42">
        <f t="shared" si="25"/>
        <v>0</v>
      </c>
      <c r="CC23" s="42">
        <f t="shared" si="26"/>
        <v>0</v>
      </c>
      <c r="CD23" s="47">
        <f t="shared" si="27"/>
        <v>0</v>
      </c>
      <c r="CE23" s="42" t="str">
        <f t="shared" si="7"/>
        <v>2018/2019</v>
      </c>
      <c r="CF23" s="42"/>
      <c r="CG23" s="48" t="str">
        <f t="shared" si="28"/>
        <v>Krejčí Miroslav</v>
      </c>
      <c r="CH23" s="48">
        <f t="shared" si="9"/>
        <v>2</v>
      </c>
      <c r="CI23" s="48">
        <f t="shared" si="10"/>
        <v>0</v>
      </c>
      <c r="CJ23" s="48">
        <f t="shared" si="11"/>
        <v>0</v>
      </c>
      <c r="CK23" s="48">
        <f t="shared" si="12"/>
        <v>0</v>
      </c>
      <c r="CL23" s="48">
        <f t="shared" si="29"/>
        <v>0</v>
      </c>
      <c r="CM23" s="48">
        <f t="shared" si="30"/>
        <v>0</v>
      </c>
      <c r="CN23" s="49">
        <f t="shared" si="15"/>
        <v>0</v>
      </c>
      <c r="CO23" s="42"/>
      <c r="CP23" s="46" t="str">
        <f t="shared" si="31"/>
        <v>Krejčí Miroslav</v>
      </c>
      <c r="CQ23" s="46">
        <f t="shared" si="32"/>
        <v>7</v>
      </c>
      <c r="CR23" s="46">
        <f t="shared" si="33"/>
        <v>1</v>
      </c>
      <c r="CS23" s="46">
        <f t="shared" si="34"/>
        <v>0</v>
      </c>
      <c r="CT23" s="46">
        <f t="shared" si="35"/>
        <v>0</v>
      </c>
      <c r="CU23" s="46">
        <f t="shared" si="36"/>
        <v>0</v>
      </c>
      <c r="CV23" s="46">
        <f t="shared" si="37"/>
        <v>0</v>
      </c>
      <c r="CW23" s="46">
        <f t="shared" si="38"/>
        <v>0</v>
      </c>
      <c r="CX23" s="46"/>
      <c r="CY23" s="46" t="str">
        <f t="shared" si="39"/>
        <v>Krejčí Miroslav</v>
      </c>
      <c r="CZ23" s="46">
        <f t="shared" si="40"/>
        <v>180</v>
      </c>
      <c r="DA23" s="46"/>
      <c r="DB23" s="46" t="str">
        <f t="shared" si="41"/>
        <v>Krejčí Miroslav</v>
      </c>
      <c r="DC23" s="46">
        <f t="shared" si="42"/>
        <v>571</v>
      </c>
      <c r="DD23" s="46" t="str">
        <f t="shared" si="43"/>
        <v>Krejčí Miroslav</v>
      </c>
      <c r="DE23" s="46">
        <f t="shared" si="44"/>
        <v>751</v>
      </c>
    </row>
    <row r="24" spans="1:109" s="46" customFormat="1" ht="11.25" x14ac:dyDescent="0.2">
      <c r="A24" s="44">
        <v>21</v>
      </c>
      <c r="B24" s="40" t="s">
        <v>62</v>
      </c>
      <c r="C24" s="30"/>
      <c r="D24" s="29"/>
      <c r="E24" s="30"/>
      <c r="F24" s="30"/>
      <c r="G24" s="30"/>
      <c r="H24" s="44"/>
      <c r="I24" s="30"/>
      <c r="J24" s="30"/>
      <c r="K24" s="30"/>
      <c r="L24" s="30"/>
      <c r="M24" s="30"/>
      <c r="N24" s="30"/>
      <c r="O24" s="30"/>
      <c r="P24" s="36">
        <f t="shared" si="0"/>
        <v>0</v>
      </c>
      <c r="Q24" s="52"/>
      <c r="R24" s="43"/>
      <c r="S24" s="52"/>
      <c r="T24" s="52"/>
      <c r="U24" s="52"/>
      <c r="V24" s="57"/>
      <c r="W24" s="52"/>
      <c r="X24" s="52"/>
      <c r="Y24" s="52"/>
      <c r="Z24" s="52"/>
      <c r="AA24" s="52">
        <v>8</v>
      </c>
      <c r="AB24" s="52"/>
      <c r="AC24" s="52"/>
      <c r="AD24" s="55">
        <f t="shared" si="1"/>
        <v>8</v>
      </c>
      <c r="AE24" s="71"/>
      <c r="AF24" s="71"/>
      <c r="AG24" s="71"/>
      <c r="AH24" s="71"/>
      <c r="AI24" s="71"/>
      <c r="AJ24" s="71"/>
      <c r="AK24" s="44"/>
      <c r="AL24" s="44"/>
      <c r="AM24" s="44"/>
      <c r="AN24" s="44"/>
      <c r="AO24" s="44"/>
      <c r="AP24" s="44"/>
      <c r="AQ24" s="44"/>
      <c r="AR24" s="55">
        <f t="shared" si="2"/>
        <v>0</v>
      </c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36">
        <f t="shared" si="3"/>
        <v>0</v>
      </c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36">
        <f t="shared" si="4"/>
        <v>0</v>
      </c>
      <c r="BU24" s="45"/>
      <c r="BV24" s="46">
        <v>21</v>
      </c>
      <c r="BW24" s="42" t="str">
        <f t="shared" si="5"/>
        <v>Minh Cong Nquyen</v>
      </c>
      <c r="BX24" s="42">
        <f t="shared" si="21"/>
        <v>0</v>
      </c>
      <c r="BY24" s="42">
        <f t="shared" si="22"/>
        <v>2</v>
      </c>
      <c r="BZ24" s="42">
        <f t="shared" si="23"/>
        <v>0</v>
      </c>
      <c r="CA24" s="42">
        <f t="shared" si="24"/>
        <v>0</v>
      </c>
      <c r="CB24" s="42">
        <f t="shared" si="25"/>
        <v>0</v>
      </c>
      <c r="CC24" s="42">
        <f t="shared" si="26"/>
        <v>0</v>
      </c>
      <c r="CD24" s="47">
        <f t="shared" si="27"/>
        <v>0</v>
      </c>
      <c r="CE24" s="42" t="str">
        <f t="shared" si="7"/>
        <v>2018/2019</v>
      </c>
      <c r="CF24" s="42"/>
      <c r="CG24" s="48" t="str">
        <f t="shared" si="28"/>
        <v>Minh Cong Nquyen</v>
      </c>
      <c r="CH24" s="48">
        <f t="shared" si="9"/>
        <v>0</v>
      </c>
      <c r="CI24" s="48">
        <f t="shared" si="10"/>
        <v>1</v>
      </c>
      <c r="CJ24" s="48">
        <f t="shared" si="11"/>
        <v>0</v>
      </c>
      <c r="CK24" s="48">
        <f t="shared" si="12"/>
        <v>0</v>
      </c>
      <c r="CL24" s="48">
        <f t="shared" si="29"/>
        <v>0</v>
      </c>
      <c r="CM24" s="48">
        <f t="shared" si="30"/>
        <v>0</v>
      </c>
      <c r="CN24" s="49">
        <f t="shared" si="15"/>
        <v>0</v>
      </c>
      <c r="CO24" s="42"/>
      <c r="CP24" s="46" t="str">
        <f t="shared" si="31"/>
        <v>Minh Cong Nquyen</v>
      </c>
      <c r="CQ24" s="46">
        <f t="shared" si="32"/>
        <v>0</v>
      </c>
      <c r="CR24" s="46">
        <f t="shared" si="33"/>
        <v>1</v>
      </c>
      <c r="CS24" s="46">
        <f t="shared" si="34"/>
        <v>0</v>
      </c>
      <c r="CT24" s="46">
        <f t="shared" si="35"/>
        <v>0</v>
      </c>
      <c r="CU24" s="46">
        <f t="shared" si="36"/>
        <v>0</v>
      </c>
      <c r="CV24" s="46">
        <f t="shared" si="37"/>
        <v>0</v>
      </c>
      <c r="CW24" s="46">
        <f t="shared" si="38"/>
        <v>0</v>
      </c>
      <c r="CY24" s="46" t="str">
        <f t="shared" si="39"/>
        <v>Minh Cong Nquyen</v>
      </c>
      <c r="CZ24" s="46">
        <f t="shared" si="40"/>
        <v>8</v>
      </c>
      <c r="DB24" s="46" t="str">
        <f t="shared" si="41"/>
        <v>Minh Cong Nquyen</v>
      </c>
      <c r="DC24" s="46">
        <f t="shared" si="42"/>
        <v>7</v>
      </c>
      <c r="DD24" s="46" t="str">
        <f t="shared" si="43"/>
        <v>Minh Cong Nquyen</v>
      </c>
      <c r="DE24" s="46">
        <f t="shared" si="44"/>
        <v>15</v>
      </c>
    </row>
    <row r="25" spans="1:109" s="46" customFormat="1" ht="11.25" x14ac:dyDescent="0.2">
      <c r="A25" s="44">
        <v>22</v>
      </c>
      <c r="B25" s="40" t="s">
        <v>1551</v>
      </c>
      <c r="C25" s="30"/>
      <c r="D25" s="29"/>
      <c r="E25" s="30"/>
      <c r="F25" s="30"/>
      <c r="G25" s="30"/>
      <c r="H25" s="44"/>
      <c r="I25" s="30"/>
      <c r="J25" s="30"/>
      <c r="K25" s="30"/>
      <c r="L25" s="30"/>
      <c r="M25" s="30"/>
      <c r="N25" s="30"/>
      <c r="O25" s="30"/>
      <c r="P25" s="36">
        <f t="shared" si="0"/>
        <v>0</v>
      </c>
      <c r="Q25" s="52"/>
      <c r="R25" s="43"/>
      <c r="S25" s="52"/>
      <c r="T25" s="52"/>
      <c r="U25" s="52"/>
      <c r="V25" s="57"/>
      <c r="W25" s="52"/>
      <c r="X25" s="52"/>
      <c r="Y25" s="52"/>
      <c r="Z25" s="52"/>
      <c r="AA25" s="52"/>
      <c r="AB25" s="52"/>
      <c r="AC25" s="52"/>
      <c r="AD25" s="55">
        <f t="shared" si="1"/>
        <v>0</v>
      </c>
      <c r="AE25" s="71"/>
      <c r="AF25" s="71"/>
      <c r="AG25" s="71"/>
      <c r="AH25" s="71"/>
      <c r="AI25" s="71"/>
      <c r="AJ25" s="71"/>
      <c r="AK25" s="44"/>
      <c r="AL25" s="44"/>
      <c r="AM25" s="44"/>
      <c r="AN25" s="44"/>
      <c r="AO25" s="44"/>
      <c r="AP25" s="44"/>
      <c r="AQ25" s="44"/>
      <c r="AR25" s="55">
        <f t="shared" si="2"/>
        <v>0</v>
      </c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36">
        <f t="shared" si="3"/>
        <v>0</v>
      </c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36">
        <f t="shared" si="4"/>
        <v>0</v>
      </c>
      <c r="BU25" s="45"/>
      <c r="BV25" s="46">
        <v>22</v>
      </c>
      <c r="BW25" s="42" t="str">
        <f t="shared" si="5"/>
        <v>Nikrmajer Zdeněk</v>
      </c>
      <c r="BX25" s="42">
        <f t="shared" si="21"/>
        <v>4</v>
      </c>
      <c r="BY25" s="42">
        <f t="shared" si="22"/>
        <v>7</v>
      </c>
      <c r="BZ25" s="42">
        <f t="shared" si="23"/>
        <v>1</v>
      </c>
      <c r="CA25" s="42">
        <f t="shared" si="24"/>
        <v>0</v>
      </c>
      <c r="CB25" s="42">
        <f t="shared" si="25"/>
        <v>1</v>
      </c>
      <c r="CC25" s="42">
        <f t="shared" si="26"/>
        <v>1</v>
      </c>
      <c r="CD25" s="47">
        <f t="shared" si="27"/>
        <v>0</v>
      </c>
      <c r="CE25" s="42" t="str">
        <f t="shared" si="7"/>
        <v>2018/2019</v>
      </c>
      <c r="CF25" s="42"/>
      <c r="CG25" s="48" t="str">
        <f t="shared" si="28"/>
        <v>Nikrmajer Zdeněk</v>
      </c>
      <c r="CH25" s="48">
        <f t="shared" si="9"/>
        <v>0</v>
      </c>
      <c r="CI25" s="48">
        <f t="shared" si="10"/>
        <v>0</v>
      </c>
      <c r="CJ25" s="48">
        <f t="shared" si="11"/>
        <v>0</v>
      </c>
      <c r="CK25" s="48">
        <f t="shared" si="12"/>
        <v>0</v>
      </c>
      <c r="CL25" s="48">
        <f t="shared" si="29"/>
        <v>0</v>
      </c>
      <c r="CM25" s="48">
        <f t="shared" si="30"/>
        <v>0</v>
      </c>
      <c r="CN25" s="49">
        <f t="shared" si="15"/>
        <v>0</v>
      </c>
      <c r="CO25" s="42"/>
      <c r="CP25" s="46" t="str">
        <f t="shared" si="31"/>
        <v>Nikrmajer Zdeněk</v>
      </c>
      <c r="CQ25" s="46">
        <f t="shared" si="32"/>
        <v>4</v>
      </c>
      <c r="CR25" s="46">
        <f t="shared" si="33"/>
        <v>7</v>
      </c>
      <c r="CS25" s="46">
        <f t="shared" si="34"/>
        <v>1</v>
      </c>
      <c r="CT25" s="46">
        <f t="shared" si="35"/>
        <v>0</v>
      </c>
      <c r="CU25" s="46">
        <f t="shared" si="36"/>
        <v>1</v>
      </c>
      <c r="CV25" s="46">
        <f t="shared" si="37"/>
        <v>1</v>
      </c>
      <c r="CW25" s="46">
        <f t="shared" si="38"/>
        <v>0</v>
      </c>
      <c r="CY25" s="46" t="str">
        <f t="shared" si="39"/>
        <v>Nikrmajer Zdeněk</v>
      </c>
      <c r="CZ25" s="46">
        <f t="shared" si="40"/>
        <v>0</v>
      </c>
      <c r="DB25" s="46" t="str">
        <f t="shared" si="41"/>
        <v>Nikrmajer Zdeněk</v>
      </c>
      <c r="DC25" s="46">
        <f t="shared" si="42"/>
        <v>449</v>
      </c>
      <c r="DD25" s="46" t="str">
        <f t="shared" si="43"/>
        <v>Nikrmajer Zdeněk</v>
      </c>
      <c r="DE25" s="46">
        <f t="shared" si="44"/>
        <v>449</v>
      </c>
    </row>
    <row r="26" spans="1:109" s="14" customFormat="1" ht="11.25" x14ac:dyDescent="0.2">
      <c r="A26" s="44">
        <v>23</v>
      </c>
      <c r="B26" s="27" t="s">
        <v>48</v>
      </c>
      <c r="C26" s="28"/>
      <c r="D26" s="29"/>
      <c r="E26" s="28"/>
      <c r="F26" s="28"/>
      <c r="G26" s="28"/>
      <c r="H26" s="26"/>
      <c r="I26" s="28"/>
      <c r="J26" s="28"/>
      <c r="K26" s="28"/>
      <c r="L26" s="28"/>
      <c r="M26" s="28"/>
      <c r="N26" s="28"/>
      <c r="O26" s="28"/>
      <c r="P26" s="36">
        <f t="shared" si="0"/>
        <v>0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0"/>
      <c r="AD26" s="55">
        <f t="shared" si="1"/>
        <v>0</v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  <c r="AR26" s="55">
        <f t="shared" si="2"/>
        <v>0</v>
      </c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6">
        <f t="shared" si="3"/>
        <v>0</v>
      </c>
      <c r="BG26" s="30"/>
      <c r="BH26" s="30"/>
      <c r="BI26" s="5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6">
        <f t="shared" si="4"/>
        <v>0</v>
      </c>
      <c r="BU26" s="37"/>
      <c r="BV26" s="46">
        <v>23</v>
      </c>
      <c r="BW26" s="42" t="str">
        <f t="shared" si="5"/>
        <v>Nedoma Václav</v>
      </c>
      <c r="BX26" s="42">
        <f t="shared" si="21"/>
        <v>0</v>
      </c>
      <c r="BY26" s="42">
        <f t="shared" si="22"/>
        <v>0</v>
      </c>
      <c r="BZ26" s="42">
        <f t="shared" si="23"/>
        <v>0</v>
      </c>
      <c r="CA26" s="42">
        <f t="shared" si="24"/>
        <v>0</v>
      </c>
      <c r="CB26" s="42">
        <f t="shared" si="25"/>
        <v>0</v>
      </c>
      <c r="CC26" s="42">
        <f t="shared" si="26"/>
        <v>0</v>
      </c>
      <c r="CD26" s="47">
        <f t="shared" si="27"/>
        <v>0</v>
      </c>
      <c r="CE26" s="42" t="str">
        <f t="shared" si="7"/>
        <v>2018/2019</v>
      </c>
      <c r="CF26" s="42"/>
      <c r="CG26" s="48" t="str">
        <f t="shared" si="28"/>
        <v>Nedoma Václav</v>
      </c>
      <c r="CH26" s="48">
        <f t="shared" si="9"/>
        <v>0</v>
      </c>
      <c r="CI26" s="48">
        <f t="shared" si="10"/>
        <v>0</v>
      </c>
      <c r="CJ26" s="48">
        <f t="shared" si="11"/>
        <v>0</v>
      </c>
      <c r="CK26" s="48">
        <f t="shared" si="12"/>
        <v>0</v>
      </c>
      <c r="CL26" s="48">
        <f t="shared" si="29"/>
        <v>0</v>
      </c>
      <c r="CM26" s="48">
        <f t="shared" si="30"/>
        <v>0</v>
      </c>
      <c r="CN26" s="49">
        <f t="shared" si="15"/>
        <v>0</v>
      </c>
      <c r="CO26" s="42"/>
      <c r="CP26" s="46" t="str">
        <f t="shared" si="31"/>
        <v>Nedoma Václav</v>
      </c>
      <c r="CQ26" s="46">
        <f t="shared" si="32"/>
        <v>0</v>
      </c>
      <c r="CR26" s="46">
        <f t="shared" si="33"/>
        <v>0</v>
      </c>
      <c r="CS26" s="46">
        <f t="shared" si="34"/>
        <v>0</v>
      </c>
      <c r="CT26" s="46">
        <f t="shared" si="35"/>
        <v>0</v>
      </c>
      <c r="CU26" s="46">
        <f t="shared" si="36"/>
        <v>0</v>
      </c>
      <c r="CV26" s="46">
        <f t="shared" si="37"/>
        <v>0</v>
      </c>
      <c r="CW26" s="46">
        <f t="shared" si="38"/>
        <v>0</v>
      </c>
      <c r="CX26" s="46"/>
      <c r="CY26" s="46" t="str">
        <f t="shared" si="39"/>
        <v>Nedoma Václav</v>
      </c>
      <c r="CZ26" s="46">
        <f t="shared" si="40"/>
        <v>0</v>
      </c>
      <c r="DA26" s="46"/>
      <c r="DB26" s="46" t="str">
        <f t="shared" si="41"/>
        <v>Nedoma Václav</v>
      </c>
      <c r="DC26" s="46">
        <f t="shared" si="42"/>
        <v>0</v>
      </c>
      <c r="DD26" s="46" t="str">
        <f t="shared" si="43"/>
        <v>Nedoma Václav</v>
      </c>
      <c r="DE26" s="46">
        <f t="shared" si="44"/>
        <v>0</v>
      </c>
    </row>
    <row r="27" spans="1:109" s="14" customFormat="1" ht="11.25" x14ac:dyDescent="0.2">
      <c r="A27" s="44">
        <v>24</v>
      </c>
      <c r="B27" s="27" t="s">
        <v>49</v>
      </c>
      <c r="C27" s="28"/>
      <c r="D27" s="42"/>
      <c r="E27" s="28"/>
      <c r="F27" s="28"/>
      <c r="G27" s="28"/>
      <c r="H27" s="26"/>
      <c r="I27" s="28"/>
      <c r="J27" s="28"/>
      <c r="K27" s="28"/>
      <c r="L27" s="28"/>
      <c r="M27" s="28"/>
      <c r="N27" s="28"/>
      <c r="O27" s="28"/>
      <c r="P27" s="36">
        <f t="shared" si="0"/>
        <v>0</v>
      </c>
      <c r="Q27" s="32"/>
      <c r="R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0"/>
      <c r="AD27" s="55">
        <f t="shared" si="1"/>
        <v>0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  <c r="AR27" s="55">
        <f t="shared" si="2"/>
        <v>0</v>
      </c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6">
        <f t="shared" si="3"/>
        <v>0</v>
      </c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6">
        <f t="shared" si="4"/>
        <v>0</v>
      </c>
      <c r="BU27" s="37"/>
      <c r="BV27" s="46">
        <v>24</v>
      </c>
      <c r="BW27" s="42" t="str">
        <f t="shared" si="5"/>
        <v>Nehyba Filip</v>
      </c>
      <c r="BX27" s="42">
        <f t="shared" si="21"/>
        <v>0</v>
      </c>
      <c r="BY27" s="42">
        <f t="shared" si="22"/>
        <v>0</v>
      </c>
      <c r="BZ27" s="42">
        <f t="shared" si="23"/>
        <v>0</v>
      </c>
      <c r="CA27" s="42">
        <f t="shared" si="24"/>
        <v>0</v>
      </c>
      <c r="CB27" s="42">
        <f t="shared" si="25"/>
        <v>0</v>
      </c>
      <c r="CC27" s="42">
        <f t="shared" si="26"/>
        <v>0</v>
      </c>
      <c r="CD27" s="47">
        <f t="shared" si="27"/>
        <v>0</v>
      </c>
      <c r="CE27" s="42" t="str">
        <f t="shared" si="7"/>
        <v>2018/2019</v>
      </c>
      <c r="CF27" s="42"/>
      <c r="CG27" s="48" t="str">
        <f t="shared" si="28"/>
        <v>Nehyba Filip</v>
      </c>
      <c r="CH27" s="48">
        <f t="shared" si="9"/>
        <v>0</v>
      </c>
      <c r="CI27" s="48">
        <f t="shared" si="10"/>
        <v>0</v>
      </c>
      <c r="CJ27" s="48">
        <f t="shared" si="11"/>
        <v>0</v>
      </c>
      <c r="CK27" s="48">
        <f t="shared" si="12"/>
        <v>0</v>
      </c>
      <c r="CL27" s="48">
        <f t="shared" si="29"/>
        <v>0</v>
      </c>
      <c r="CM27" s="48">
        <f t="shared" si="30"/>
        <v>0</v>
      </c>
      <c r="CN27" s="49">
        <f t="shared" si="15"/>
        <v>0</v>
      </c>
      <c r="CO27" s="42"/>
      <c r="CP27" s="46" t="str">
        <f t="shared" si="31"/>
        <v>Nehyba Filip</v>
      </c>
      <c r="CQ27" s="46">
        <f t="shared" si="32"/>
        <v>0</v>
      </c>
      <c r="CR27" s="46">
        <f t="shared" si="33"/>
        <v>0</v>
      </c>
      <c r="CS27" s="46">
        <f t="shared" si="34"/>
        <v>0</v>
      </c>
      <c r="CT27" s="46">
        <f t="shared" si="35"/>
        <v>0</v>
      </c>
      <c r="CU27" s="46">
        <f t="shared" si="36"/>
        <v>0</v>
      </c>
      <c r="CV27" s="46">
        <f t="shared" si="37"/>
        <v>0</v>
      </c>
      <c r="CW27" s="46">
        <f t="shared" si="38"/>
        <v>0</v>
      </c>
      <c r="CX27" s="46"/>
      <c r="CY27" s="46" t="str">
        <f t="shared" si="39"/>
        <v>Nehyba Filip</v>
      </c>
      <c r="CZ27" s="46">
        <f t="shared" si="40"/>
        <v>0</v>
      </c>
      <c r="DA27" s="46"/>
      <c r="DB27" s="46" t="str">
        <f t="shared" si="41"/>
        <v>Nehyba Filip</v>
      </c>
      <c r="DC27" s="46">
        <f t="shared" si="42"/>
        <v>0</v>
      </c>
      <c r="DD27" s="46" t="str">
        <f t="shared" si="43"/>
        <v>Nehyba Filip</v>
      </c>
      <c r="DE27" s="46">
        <f t="shared" si="44"/>
        <v>0</v>
      </c>
    </row>
    <row r="28" spans="1:109" s="14" customFormat="1" ht="11.25" x14ac:dyDescent="0.2">
      <c r="A28" s="44">
        <v>25</v>
      </c>
      <c r="B28" s="27" t="s">
        <v>50</v>
      </c>
      <c r="C28" s="28"/>
      <c r="D28" s="42"/>
      <c r="E28" s="28"/>
      <c r="F28" s="28">
        <v>90</v>
      </c>
      <c r="G28" s="28">
        <v>90</v>
      </c>
      <c r="H28" s="26">
        <v>90</v>
      </c>
      <c r="I28" s="26"/>
      <c r="J28" s="28">
        <v>90</v>
      </c>
      <c r="K28" s="28">
        <v>90</v>
      </c>
      <c r="L28" s="28"/>
      <c r="M28" s="28">
        <v>90</v>
      </c>
      <c r="N28" s="28">
        <v>90</v>
      </c>
      <c r="O28" s="26">
        <v>90</v>
      </c>
      <c r="P28" s="36">
        <f t="shared" si="0"/>
        <v>720</v>
      </c>
      <c r="Q28" s="32"/>
      <c r="R28" s="42"/>
      <c r="S28" s="32">
        <v>32</v>
      </c>
      <c r="T28" s="32"/>
      <c r="U28" s="32"/>
      <c r="V28" s="32"/>
      <c r="W28" s="32"/>
      <c r="X28" s="32"/>
      <c r="Y28" s="32"/>
      <c r="Z28" s="32"/>
      <c r="AA28" s="32"/>
      <c r="AB28" s="32"/>
      <c r="AC28" s="30"/>
      <c r="AD28" s="55">
        <f t="shared" si="1"/>
        <v>32</v>
      </c>
      <c r="AE28" s="34"/>
      <c r="AF28" s="34"/>
      <c r="AG28" s="34"/>
      <c r="AH28" s="34"/>
      <c r="AI28" s="34"/>
      <c r="AJ28" s="34"/>
      <c r="AK28" s="34"/>
      <c r="AL28" s="34"/>
      <c r="AM28" s="34">
        <v>1</v>
      </c>
      <c r="AN28" s="34"/>
      <c r="AO28" s="34"/>
      <c r="AP28" s="34"/>
      <c r="AQ28" s="35"/>
      <c r="AR28" s="55">
        <f t="shared" si="2"/>
        <v>1</v>
      </c>
      <c r="AS28" s="32"/>
      <c r="AT28" s="32"/>
      <c r="AU28" s="32"/>
      <c r="AV28" s="32"/>
      <c r="AW28" s="32"/>
      <c r="AX28" s="32">
        <v>1</v>
      </c>
      <c r="AY28" s="32"/>
      <c r="AZ28" s="32"/>
      <c r="BA28" s="32"/>
      <c r="BB28" s="32"/>
      <c r="BC28" s="32"/>
      <c r="BD28" s="32"/>
      <c r="BE28" s="32"/>
      <c r="BF28" s="36">
        <f t="shared" si="3"/>
        <v>1</v>
      </c>
      <c r="BG28" s="30"/>
      <c r="BH28" s="30"/>
      <c r="BI28" s="30"/>
      <c r="BJ28" s="30"/>
      <c r="BK28" s="30">
        <v>1</v>
      </c>
      <c r="BL28" s="30"/>
      <c r="BM28" s="30"/>
      <c r="BN28" s="30"/>
      <c r="BO28" s="30"/>
      <c r="BP28" s="30"/>
      <c r="BQ28" s="30"/>
      <c r="BR28" s="30"/>
      <c r="BS28" s="30"/>
      <c r="BT28" s="36">
        <f t="shared" si="4"/>
        <v>1</v>
      </c>
      <c r="BU28" s="37"/>
      <c r="BV28" s="46">
        <v>25</v>
      </c>
      <c r="BW28" s="42" t="str">
        <f t="shared" si="5"/>
        <v>Novák Bohumír</v>
      </c>
      <c r="BX28" s="42">
        <f t="shared" si="21"/>
        <v>9</v>
      </c>
      <c r="BY28" s="42">
        <f t="shared" si="22"/>
        <v>1</v>
      </c>
      <c r="BZ28" s="42">
        <f t="shared" si="23"/>
        <v>1</v>
      </c>
      <c r="CA28" s="42">
        <f t="shared" si="24"/>
        <v>1</v>
      </c>
      <c r="CB28" s="42">
        <f t="shared" si="25"/>
        <v>2</v>
      </c>
      <c r="CC28" s="42">
        <f t="shared" si="26"/>
        <v>1</v>
      </c>
      <c r="CD28" s="47">
        <f t="shared" si="27"/>
        <v>0</v>
      </c>
      <c r="CE28" s="42" t="str">
        <f t="shared" si="7"/>
        <v>2018/2019</v>
      </c>
      <c r="CF28" s="42"/>
      <c r="CG28" s="48" t="str">
        <f t="shared" si="28"/>
        <v>Novák Bohumír</v>
      </c>
      <c r="CH28" s="48">
        <f t="shared" si="9"/>
        <v>8</v>
      </c>
      <c r="CI28" s="48">
        <f t="shared" si="10"/>
        <v>1</v>
      </c>
      <c r="CJ28" s="48">
        <f t="shared" si="11"/>
        <v>1</v>
      </c>
      <c r="CK28" s="48">
        <f t="shared" si="12"/>
        <v>1</v>
      </c>
      <c r="CL28" s="48">
        <f t="shared" si="29"/>
        <v>2</v>
      </c>
      <c r="CM28" s="48">
        <f t="shared" si="30"/>
        <v>1</v>
      </c>
      <c r="CN28" s="49">
        <f t="shared" si="15"/>
        <v>0</v>
      </c>
      <c r="CO28" s="42"/>
      <c r="CP28" s="46" t="str">
        <f t="shared" si="31"/>
        <v>Novák Bohumír</v>
      </c>
      <c r="CQ28" s="46">
        <f t="shared" si="32"/>
        <v>1</v>
      </c>
      <c r="CR28" s="46">
        <f t="shared" si="33"/>
        <v>0</v>
      </c>
      <c r="CS28" s="46">
        <f t="shared" si="34"/>
        <v>0</v>
      </c>
      <c r="CT28" s="46">
        <f t="shared" si="35"/>
        <v>0</v>
      </c>
      <c r="CU28" s="46">
        <f t="shared" si="36"/>
        <v>0</v>
      </c>
      <c r="CV28" s="46">
        <f t="shared" si="37"/>
        <v>0</v>
      </c>
      <c r="CW28" s="46">
        <f t="shared" si="38"/>
        <v>0</v>
      </c>
      <c r="CX28" s="46"/>
      <c r="CY28" s="46" t="str">
        <f t="shared" si="39"/>
        <v>Novák Bohumír</v>
      </c>
      <c r="CZ28" s="46">
        <f t="shared" si="40"/>
        <v>752</v>
      </c>
      <c r="DA28" s="46"/>
      <c r="DB28" s="46" t="str">
        <f t="shared" si="41"/>
        <v>Novák Bohumír</v>
      </c>
      <c r="DC28" s="46">
        <f t="shared" si="42"/>
        <v>90</v>
      </c>
      <c r="DD28" s="46" t="str">
        <f t="shared" si="43"/>
        <v>Novák Bohumír</v>
      </c>
      <c r="DE28" s="46">
        <f t="shared" si="44"/>
        <v>842</v>
      </c>
    </row>
    <row r="29" spans="1:109" s="14" customFormat="1" ht="11.25" x14ac:dyDescent="0.2">
      <c r="A29" s="44">
        <v>26</v>
      </c>
      <c r="B29" s="27" t="s">
        <v>51</v>
      </c>
      <c r="C29" s="28"/>
      <c r="D29" s="42">
        <v>70</v>
      </c>
      <c r="E29" s="28">
        <v>58</v>
      </c>
      <c r="F29" s="28">
        <v>90</v>
      </c>
      <c r="G29" s="28"/>
      <c r="H29" s="28">
        <v>90</v>
      </c>
      <c r="I29" s="28">
        <v>90</v>
      </c>
      <c r="J29" s="28"/>
      <c r="K29" s="28"/>
      <c r="L29" s="28"/>
      <c r="M29" s="28">
        <v>90</v>
      </c>
      <c r="N29" s="28"/>
      <c r="O29" s="28"/>
      <c r="P29" s="36">
        <f t="shared" si="0"/>
        <v>488</v>
      </c>
      <c r="Q29" s="32"/>
      <c r="R29" s="42"/>
      <c r="S29" s="32"/>
      <c r="T29" s="32"/>
      <c r="U29" s="32">
        <v>45</v>
      </c>
      <c r="V29" s="32"/>
      <c r="W29" s="32"/>
      <c r="X29" s="32"/>
      <c r="Y29" s="32"/>
      <c r="Z29" s="32">
        <v>4</v>
      </c>
      <c r="AA29" s="32"/>
      <c r="AB29" s="32"/>
      <c r="AC29" s="30"/>
      <c r="AD29" s="55">
        <f t="shared" si="1"/>
        <v>49</v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  <c r="AR29" s="55">
        <f t="shared" si="2"/>
        <v>0</v>
      </c>
      <c r="AS29" s="32"/>
      <c r="AT29" s="32">
        <v>1</v>
      </c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6">
        <f t="shared" si="3"/>
        <v>1</v>
      </c>
      <c r="BG29" s="30"/>
      <c r="BH29" s="30"/>
      <c r="BI29" s="30"/>
      <c r="BJ29" s="56"/>
      <c r="BK29" s="30"/>
      <c r="BL29" s="30"/>
      <c r="BM29" s="30">
        <v>1</v>
      </c>
      <c r="BN29" s="30"/>
      <c r="BO29" s="30"/>
      <c r="BP29" s="30"/>
      <c r="BQ29" s="30">
        <v>1</v>
      </c>
      <c r="BR29" s="30"/>
      <c r="BS29" s="30"/>
      <c r="BT29" s="36">
        <f t="shared" si="4"/>
        <v>2</v>
      </c>
      <c r="BU29" s="37"/>
      <c r="BV29" s="46">
        <v>26</v>
      </c>
      <c r="BW29" s="42" t="str">
        <f t="shared" si="5"/>
        <v>Novák Vojta</v>
      </c>
      <c r="BX29" s="42">
        <f t="shared" si="21"/>
        <v>6</v>
      </c>
      <c r="BY29" s="42">
        <f t="shared" si="22"/>
        <v>2</v>
      </c>
      <c r="BZ29" s="42">
        <f t="shared" si="23"/>
        <v>0</v>
      </c>
      <c r="CA29" s="42">
        <f t="shared" si="24"/>
        <v>1</v>
      </c>
      <c r="CB29" s="42">
        <f t="shared" si="25"/>
        <v>1</v>
      </c>
      <c r="CC29" s="42">
        <f t="shared" si="26"/>
        <v>2</v>
      </c>
      <c r="CD29" s="47">
        <f t="shared" si="27"/>
        <v>0</v>
      </c>
      <c r="CE29" s="42" t="str">
        <f t="shared" si="7"/>
        <v>2018/2019</v>
      </c>
      <c r="CF29" s="42"/>
      <c r="CG29" s="48" t="str">
        <f t="shared" si="28"/>
        <v>Novák Vojta</v>
      </c>
      <c r="CH29" s="48">
        <f t="shared" si="9"/>
        <v>6</v>
      </c>
      <c r="CI29" s="48">
        <f t="shared" si="10"/>
        <v>2</v>
      </c>
      <c r="CJ29" s="48">
        <f t="shared" si="11"/>
        <v>0</v>
      </c>
      <c r="CK29" s="48">
        <f t="shared" si="12"/>
        <v>1</v>
      </c>
      <c r="CL29" s="48">
        <f t="shared" si="29"/>
        <v>1</v>
      </c>
      <c r="CM29" s="48">
        <f t="shared" si="30"/>
        <v>2</v>
      </c>
      <c r="CN29" s="49">
        <f t="shared" si="15"/>
        <v>0</v>
      </c>
      <c r="CO29" s="42"/>
      <c r="CP29" s="46" t="str">
        <f t="shared" si="31"/>
        <v>Novák Vojta</v>
      </c>
      <c r="CQ29" s="46">
        <f t="shared" si="32"/>
        <v>0</v>
      </c>
      <c r="CR29" s="46">
        <f t="shared" si="33"/>
        <v>0</v>
      </c>
      <c r="CS29" s="46">
        <f t="shared" si="34"/>
        <v>0</v>
      </c>
      <c r="CT29" s="46">
        <f t="shared" si="35"/>
        <v>0</v>
      </c>
      <c r="CU29" s="46">
        <f t="shared" si="36"/>
        <v>0</v>
      </c>
      <c r="CV29" s="46">
        <f t="shared" si="37"/>
        <v>0</v>
      </c>
      <c r="CW29" s="46">
        <f t="shared" si="38"/>
        <v>0</v>
      </c>
      <c r="CX29" s="46"/>
      <c r="CY29" s="46" t="str">
        <f t="shared" si="39"/>
        <v>Novák Vojta</v>
      </c>
      <c r="CZ29" s="46">
        <f t="shared" si="40"/>
        <v>537</v>
      </c>
      <c r="DA29" s="46"/>
      <c r="DB29" s="46" t="str">
        <f t="shared" si="41"/>
        <v>Novák Vojta</v>
      </c>
      <c r="DC29" s="46">
        <f t="shared" si="42"/>
        <v>0</v>
      </c>
      <c r="DD29" s="46" t="str">
        <f t="shared" si="43"/>
        <v>Novák Vojta</v>
      </c>
      <c r="DE29" s="46">
        <f t="shared" si="44"/>
        <v>537</v>
      </c>
    </row>
    <row r="30" spans="1:109" s="14" customFormat="1" ht="11.25" x14ac:dyDescent="0.2">
      <c r="A30" s="44">
        <v>27</v>
      </c>
      <c r="B30" s="27" t="s">
        <v>52</v>
      </c>
      <c r="C30" s="28"/>
      <c r="D30" s="42"/>
      <c r="E30" s="28"/>
      <c r="F30" s="28"/>
      <c r="G30" s="28"/>
      <c r="H30" s="26"/>
      <c r="I30" s="28"/>
      <c r="J30" s="28"/>
      <c r="K30" s="28"/>
      <c r="L30" s="28"/>
      <c r="M30" s="28"/>
      <c r="N30" s="28"/>
      <c r="O30" s="28"/>
      <c r="P30" s="36">
        <f t="shared" si="0"/>
        <v>0</v>
      </c>
      <c r="Q30" s="32"/>
      <c r="R30" s="42"/>
      <c r="S30" s="32"/>
      <c r="T30" s="32"/>
      <c r="U30" s="32"/>
      <c r="V30" s="32"/>
      <c r="W30" s="32">
        <v>11</v>
      </c>
      <c r="X30" s="32"/>
      <c r="Y30" s="32"/>
      <c r="Z30" s="32"/>
      <c r="AA30" s="32"/>
      <c r="AB30" s="32"/>
      <c r="AC30" s="30"/>
      <c r="AD30" s="55">
        <f t="shared" si="1"/>
        <v>11</v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AR30" s="55">
        <f t="shared" si="2"/>
        <v>0</v>
      </c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6">
        <f t="shared" si="3"/>
        <v>0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6">
        <f t="shared" si="4"/>
        <v>0</v>
      </c>
      <c r="BU30" s="37"/>
      <c r="BV30" s="46">
        <v>27</v>
      </c>
      <c r="BW30" s="42" t="str">
        <f t="shared" si="5"/>
        <v>Plachý Karel</v>
      </c>
      <c r="BX30" s="42">
        <f t="shared" si="21"/>
        <v>0</v>
      </c>
      <c r="BY30" s="42">
        <f t="shared" si="22"/>
        <v>2</v>
      </c>
      <c r="BZ30" s="42">
        <f t="shared" si="23"/>
        <v>0</v>
      </c>
      <c r="CA30" s="42">
        <f t="shared" si="24"/>
        <v>0</v>
      </c>
      <c r="CB30" s="42">
        <f t="shared" si="25"/>
        <v>0</v>
      </c>
      <c r="CC30" s="42">
        <f t="shared" si="26"/>
        <v>0</v>
      </c>
      <c r="CD30" s="47">
        <f t="shared" si="27"/>
        <v>0</v>
      </c>
      <c r="CE30" s="42" t="str">
        <f t="shared" si="7"/>
        <v>2018/2019</v>
      </c>
      <c r="CF30" s="42"/>
      <c r="CG30" s="48" t="str">
        <f t="shared" si="28"/>
        <v>Plachý Karel</v>
      </c>
      <c r="CH30" s="48">
        <f t="shared" si="9"/>
        <v>0</v>
      </c>
      <c r="CI30" s="48">
        <f t="shared" si="10"/>
        <v>1</v>
      </c>
      <c r="CJ30" s="48">
        <f t="shared" si="11"/>
        <v>0</v>
      </c>
      <c r="CK30" s="48">
        <f t="shared" si="12"/>
        <v>0</v>
      </c>
      <c r="CL30" s="48">
        <f t="shared" si="29"/>
        <v>0</v>
      </c>
      <c r="CM30" s="48">
        <f t="shared" si="30"/>
        <v>0</v>
      </c>
      <c r="CN30" s="49">
        <f t="shared" si="15"/>
        <v>0</v>
      </c>
      <c r="CO30" s="42"/>
      <c r="CP30" s="46" t="str">
        <f t="shared" si="31"/>
        <v>Plachý Karel</v>
      </c>
      <c r="CQ30" s="46">
        <f t="shared" si="32"/>
        <v>0</v>
      </c>
      <c r="CR30" s="46">
        <f t="shared" si="33"/>
        <v>1</v>
      </c>
      <c r="CS30" s="46">
        <f t="shared" si="34"/>
        <v>0</v>
      </c>
      <c r="CT30" s="46">
        <f t="shared" si="35"/>
        <v>0</v>
      </c>
      <c r="CU30" s="46">
        <f t="shared" si="36"/>
        <v>0</v>
      </c>
      <c r="CV30" s="46">
        <f t="shared" si="37"/>
        <v>0</v>
      </c>
      <c r="CW30" s="46">
        <f t="shared" si="38"/>
        <v>0</v>
      </c>
      <c r="CX30" s="46"/>
      <c r="CY30" s="46" t="str">
        <f t="shared" si="39"/>
        <v>Plachý Karel</v>
      </c>
      <c r="CZ30" s="46">
        <f t="shared" si="40"/>
        <v>11</v>
      </c>
      <c r="DA30" s="46"/>
      <c r="DB30" s="46" t="str">
        <f t="shared" si="41"/>
        <v>Plachý Karel</v>
      </c>
      <c r="DC30" s="46">
        <f t="shared" si="42"/>
        <v>8</v>
      </c>
      <c r="DD30" s="46" t="str">
        <f t="shared" si="43"/>
        <v>Plachý Karel</v>
      </c>
      <c r="DE30" s="46">
        <f t="shared" si="44"/>
        <v>19</v>
      </c>
    </row>
    <row r="31" spans="1:109" s="14" customFormat="1" ht="11.25" x14ac:dyDescent="0.2">
      <c r="A31" s="44">
        <v>28</v>
      </c>
      <c r="B31" s="27" t="s">
        <v>53</v>
      </c>
      <c r="C31" s="28"/>
      <c r="D31" s="29"/>
      <c r="E31" s="28"/>
      <c r="F31" s="28">
        <v>77</v>
      </c>
      <c r="G31" s="28"/>
      <c r="H31" s="26"/>
      <c r="I31" s="26">
        <v>90</v>
      </c>
      <c r="J31" s="28">
        <v>69</v>
      </c>
      <c r="K31" s="28"/>
      <c r="L31" s="28"/>
      <c r="M31" s="28">
        <v>72</v>
      </c>
      <c r="N31" s="28"/>
      <c r="O31" s="28">
        <v>80</v>
      </c>
      <c r="P31" s="36">
        <f t="shared" si="0"/>
        <v>388</v>
      </c>
      <c r="Q31" s="32"/>
      <c r="R31" s="32"/>
      <c r="S31" s="32">
        <v>56</v>
      </c>
      <c r="T31" s="32"/>
      <c r="U31" s="32"/>
      <c r="V31" s="32">
        <v>73</v>
      </c>
      <c r="W31" s="32"/>
      <c r="X31" s="32"/>
      <c r="Y31" s="32"/>
      <c r="Z31" s="32"/>
      <c r="AA31" s="32"/>
      <c r="AB31" s="32">
        <v>66</v>
      </c>
      <c r="AC31" s="30"/>
      <c r="AD31" s="55">
        <f t="shared" si="1"/>
        <v>195</v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>
        <v>1</v>
      </c>
      <c r="AQ31" s="35"/>
      <c r="AR31" s="55">
        <f t="shared" si="2"/>
        <v>1</v>
      </c>
      <c r="AS31" s="32"/>
      <c r="AT31" s="32"/>
      <c r="AU31" s="32"/>
      <c r="AV31" s="32"/>
      <c r="AW31" s="32"/>
      <c r="AX31" s="32"/>
      <c r="AY31" s="32"/>
      <c r="AZ31" s="32">
        <v>1</v>
      </c>
      <c r="BA31" s="32"/>
      <c r="BB31" s="32"/>
      <c r="BC31" s="32"/>
      <c r="BD31" s="32"/>
      <c r="BE31" s="32"/>
      <c r="BF31" s="36">
        <f t="shared" si="3"/>
        <v>1</v>
      </c>
      <c r="BG31" s="30"/>
      <c r="BH31" s="30"/>
      <c r="BI31" s="30"/>
      <c r="BJ31" s="30"/>
      <c r="BK31" s="30"/>
      <c r="BL31" s="30"/>
      <c r="BM31" s="30"/>
      <c r="BN31" s="30">
        <v>1</v>
      </c>
      <c r="BO31" s="30"/>
      <c r="BP31" s="30"/>
      <c r="BQ31" s="30"/>
      <c r="BR31" s="30"/>
      <c r="BS31" s="30"/>
      <c r="BT31" s="36">
        <f t="shared" si="4"/>
        <v>1</v>
      </c>
      <c r="BU31" s="37"/>
      <c r="BV31" s="46">
        <v>28</v>
      </c>
      <c r="BW31" s="42" t="str">
        <f t="shared" si="5"/>
        <v>Pokorný Václav</v>
      </c>
      <c r="BX31" s="42">
        <f t="shared" si="21"/>
        <v>8</v>
      </c>
      <c r="BY31" s="42">
        <f t="shared" si="22"/>
        <v>3</v>
      </c>
      <c r="BZ31" s="42">
        <f t="shared" si="23"/>
        <v>2</v>
      </c>
      <c r="CA31" s="42">
        <f t="shared" si="24"/>
        <v>1</v>
      </c>
      <c r="CB31" s="42">
        <f t="shared" si="25"/>
        <v>3</v>
      </c>
      <c r="CC31" s="42">
        <f t="shared" si="26"/>
        <v>2</v>
      </c>
      <c r="CD31" s="47">
        <f t="shared" si="27"/>
        <v>0</v>
      </c>
      <c r="CE31" s="42" t="str">
        <f t="shared" si="7"/>
        <v>2018/2019</v>
      </c>
      <c r="CF31" s="42"/>
      <c r="CG31" s="48" t="str">
        <f t="shared" si="28"/>
        <v>Pokorný Václav</v>
      </c>
      <c r="CH31" s="48">
        <f t="shared" si="9"/>
        <v>5</v>
      </c>
      <c r="CI31" s="48">
        <f t="shared" si="10"/>
        <v>3</v>
      </c>
      <c r="CJ31" s="48">
        <f t="shared" si="11"/>
        <v>1</v>
      </c>
      <c r="CK31" s="48">
        <f t="shared" si="12"/>
        <v>1</v>
      </c>
      <c r="CL31" s="48">
        <f t="shared" si="29"/>
        <v>2</v>
      </c>
      <c r="CM31" s="48">
        <f t="shared" si="30"/>
        <v>1</v>
      </c>
      <c r="CN31" s="49">
        <f t="shared" si="15"/>
        <v>0</v>
      </c>
      <c r="CO31" s="42"/>
      <c r="CP31" s="46" t="str">
        <f t="shared" si="31"/>
        <v>Pokorný Václav</v>
      </c>
      <c r="CQ31" s="46">
        <f t="shared" si="32"/>
        <v>3</v>
      </c>
      <c r="CR31" s="46">
        <f t="shared" si="33"/>
        <v>0</v>
      </c>
      <c r="CS31" s="46">
        <f t="shared" si="34"/>
        <v>1</v>
      </c>
      <c r="CT31" s="46">
        <f t="shared" si="35"/>
        <v>0</v>
      </c>
      <c r="CU31" s="46">
        <f t="shared" si="36"/>
        <v>1</v>
      </c>
      <c r="CV31" s="46">
        <f t="shared" si="37"/>
        <v>1</v>
      </c>
      <c r="CW31" s="46">
        <f t="shared" si="38"/>
        <v>0</v>
      </c>
      <c r="CX31" s="46"/>
      <c r="CY31" s="46" t="str">
        <f t="shared" si="39"/>
        <v>Pokorný Václav</v>
      </c>
      <c r="CZ31" s="46">
        <f t="shared" si="40"/>
        <v>583</v>
      </c>
      <c r="DA31" s="46"/>
      <c r="DB31" s="46" t="str">
        <f t="shared" si="41"/>
        <v>Pokorný Václav</v>
      </c>
      <c r="DC31" s="46">
        <f t="shared" si="42"/>
        <v>211</v>
      </c>
      <c r="DD31" s="46" t="str">
        <f t="shared" si="43"/>
        <v>Pokorný Václav</v>
      </c>
      <c r="DE31" s="46">
        <f t="shared" si="44"/>
        <v>794</v>
      </c>
    </row>
    <row r="32" spans="1:109" s="14" customFormat="1" ht="11.25" x14ac:dyDescent="0.2">
      <c r="A32" s="44">
        <v>29</v>
      </c>
      <c r="B32" s="27" t="s">
        <v>54</v>
      </c>
      <c r="C32" s="28"/>
      <c r="D32" s="29"/>
      <c r="E32" s="28"/>
      <c r="F32" s="28"/>
      <c r="G32" s="28"/>
      <c r="H32" s="26"/>
      <c r="I32" s="28"/>
      <c r="J32" s="28"/>
      <c r="K32" s="28"/>
      <c r="L32" s="28"/>
      <c r="M32" s="28"/>
      <c r="N32" s="28"/>
      <c r="O32" s="28"/>
      <c r="P32" s="36">
        <f t="shared" si="0"/>
        <v>0</v>
      </c>
      <c r="Q32" s="32"/>
      <c r="R32" s="32">
        <v>20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0"/>
      <c r="AD32" s="55">
        <f t="shared" si="1"/>
        <v>20</v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1"/>
      <c r="AR32" s="55">
        <f t="shared" si="2"/>
        <v>0</v>
      </c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6">
        <f t="shared" si="3"/>
        <v>0</v>
      </c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36">
        <f t="shared" si="4"/>
        <v>0</v>
      </c>
      <c r="BU32" s="37"/>
      <c r="BV32" s="46">
        <v>29</v>
      </c>
      <c r="BW32" s="42" t="str">
        <f t="shared" si="5"/>
        <v>Pospíchal Tomáš</v>
      </c>
      <c r="BX32" s="42">
        <f t="shared" si="21"/>
        <v>0</v>
      </c>
      <c r="BY32" s="42">
        <f t="shared" si="22"/>
        <v>1</v>
      </c>
      <c r="BZ32" s="42">
        <f t="shared" si="23"/>
        <v>0</v>
      </c>
      <c r="CA32" s="42">
        <f t="shared" si="24"/>
        <v>0</v>
      </c>
      <c r="CB32" s="42">
        <f t="shared" si="25"/>
        <v>0</v>
      </c>
      <c r="CC32" s="42">
        <f t="shared" si="26"/>
        <v>0</v>
      </c>
      <c r="CD32" s="47">
        <f t="shared" si="27"/>
        <v>0</v>
      </c>
      <c r="CE32" s="42" t="str">
        <f t="shared" si="7"/>
        <v>2018/2019</v>
      </c>
      <c r="CF32" s="42"/>
      <c r="CG32" s="48" t="str">
        <f t="shared" si="28"/>
        <v>Pospíchal Tomáš</v>
      </c>
      <c r="CH32" s="48">
        <f t="shared" si="9"/>
        <v>0</v>
      </c>
      <c r="CI32" s="48">
        <f t="shared" si="10"/>
        <v>1</v>
      </c>
      <c r="CJ32" s="48">
        <f t="shared" si="11"/>
        <v>0</v>
      </c>
      <c r="CK32" s="48">
        <f t="shared" si="12"/>
        <v>0</v>
      </c>
      <c r="CL32" s="48">
        <f t="shared" si="29"/>
        <v>0</v>
      </c>
      <c r="CM32" s="48">
        <f t="shared" si="30"/>
        <v>0</v>
      </c>
      <c r="CN32" s="49">
        <f t="shared" si="15"/>
        <v>0</v>
      </c>
      <c r="CO32" s="42"/>
      <c r="CP32" s="46" t="str">
        <f t="shared" si="31"/>
        <v>Pospíchal Tomáš</v>
      </c>
      <c r="CQ32" s="46">
        <f t="shared" si="32"/>
        <v>0</v>
      </c>
      <c r="CR32" s="46">
        <f t="shared" si="33"/>
        <v>0</v>
      </c>
      <c r="CS32" s="46">
        <f t="shared" si="34"/>
        <v>0</v>
      </c>
      <c r="CT32" s="46">
        <f t="shared" si="35"/>
        <v>0</v>
      </c>
      <c r="CU32" s="46">
        <f t="shared" si="36"/>
        <v>0</v>
      </c>
      <c r="CV32" s="46">
        <f t="shared" si="37"/>
        <v>0</v>
      </c>
      <c r="CW32" s="46">
        <f t="shared" si="38"/>
        <v>0</v>
      </c>
      <c r="CX32" s="46"/>
      <c r="CY32" s="46" t="str">
        <f t="shared" si="39"/>
        <v>Pospíchal Tomáš</v>
      </c>
      <c r="CZ32" s="46">
        <f t="shared" si="40"/>
        <v>20</v>
      </c>
      <c r="DA32" s="46"/>
      <c r="DB32" s="46" t="str">
        <f t="shared" si="41"/>
        <v>Pospíchal Tomáš</v>
      </c>
      <c r="DC32" s="46">
        <f t="shared" si="42"/>
        <v>0</v>
      </c>
      <c r="DD32" s="46" t="str">
        <f t="shared" si="43"/>
        <v>Pospíchal Tomáš</v>
      </c>
      <c r="DE32" s="46">
        <f t="shared" si="44"/>
        <v>20</v>
      </c>
    </row>
    <row r="33" spans="1:109" s="46" customFormat="1" ht="11.25" x14ac:dyDescent="0.2">
      <c r="A33" s="44">
        <v>30</v>
      </c>
      <c r="B33" s="40" t="s">
        <v>1838</v>
      </c>
      <c r="C33" s="30"/>
      <c r="D33" s="29"/>
      <c r="E33" s="30"/>
      <c r="F33" s="30"/>
      <c r="G33" s="30"/>
      <c r="H33" s="44"/>
      <c r="I33" s="30"/>
      <c r="J33" s="30"/>
      <c r="K33" s="30"/>
      <c r="L33" s="30"/>
      <c r="M33" s="30"/>
      <c r="N33" s="30"/>
      <c r="O33" s="30"/>
      <c r="P33" s="36">
        <f t="shared" si="0"/>
        <v>0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30"/>
      <c r="AD33" s="55">
        <f t="shared" si="1"/>
        <v>0</v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41"/>
      <c r="AR33" s="55">
        <f t="shared" si="2"/>
        <v>0</v>
      </c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36">
        <f t="shared" si="3"/>
        <v>0</v>
      </c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36">
        <f t="shared" si="4"/>
        <v>0</v>
      </c>
      <c r="BU33" s="45"/>
      <c r="BV33" s="46">
        <v>30</v>
      </c>
      <c r="BW33" s="42" t="str">
        <f t="shared" si="5"/>
        <v>Přívětivý Tomáš</v>
      </c>
      <c r="BX33" s="42">
        <f t="shared" si="21"/>
        <v>0</v>
      </c>
      <c r="BY33" s="42">
        <f t="shared" si="22"/>
        <v>1</v>
      </c>
      <c r="BZ33" s="42">
        <f t="shared" si="23"/>
        <v>0</v>
      </c>
      <c r="CA33" s="42">
        <f t="shared" si="24"/>
        <v>0</v>
      </c>
      <c r="CB33" s="42">
        <f t="shared" si="25"/>
        <v>0</v>
      </c>
      <c r="CC33" s="42">
        <f t="shared" si="26"/>
        <v>0</v>
      </c>
      <c r="CD33" s="47">
        <f t="shared" si="27"/>
        <v>0</v>
      </c>
      <c r="CE33" s="42" t="str">
        <f t="shared" si="7"/>
        <v>2018/2019</v>
      </c>
      <c r="CF33" s="42"/>
      <c r="CG33" s="48" t="str">
        <f t="shared" si="28"/>
        <v>Přívětivý Tomáš</v>
      </c>
      <c r="CH33" s="48">
        <f t="shared" si="9"/>
        <v>0</v>
      </c>
      <c r="CI33" s="48">
        <f t="shared" si="10"/>
        <v>0</v>
      </c>
      <c r="CJ33" s="48">
        <f t="shared" si="11"/>
        <v>0</v>
      </c>
      <c r="CK33" s="48">
        <f t="shared" si="12"/>
        <v>0</v>
      </c>
      <c r="CL33" s="48">
        <f t="shared" si="29"/>
        <v>0</v>
      </c>
      <c r="CM33" s="48">
        <f t="shared" si="30"/>
        <v>0</v>
      </c>
      <c r="CN33" s="49">
        <f t="shared" si="15"/>
        <v>0</v>
      </c>
      <c r="CO33" s="42"/>
      <c r="CP33" s="46" t="str">
        <f t="shared" si="31"/>
        <v>Přívětivý Tomáš</v>
      </c>
      <c r="CQ33" s="46">
        <f t="shared" si="32"/>
        <v>0</v>
      </c>
      <c r="CR33" s="46">
        <f t="shared" si="33"/>
        <v>1</v>
      </c>
      <c r="CS33" s="46">
        <f t="shared" si="34"/>
        <v>0</v>
      </c>
      <c r="CT33" s="46">
        <f t="shared" si="35"/>
        <v>0</v>
      </c>
      <c r="CU33" s="46">
        <f t="shared" si="36"/>
        <v>0</v>
      </c>
      <c r="CV33" s="46">
        <f t="shared" si="37"/>
        <v>0</v>
      </c>
      <c r="CW33" s="46">
        <f t="shared" si="38"/>
        <v>0</v>
      </c>
      <c r="CY33" s="46" t="str">
        <f t="shared" si="39"/>
        <v>Přívětivý Tomáš</v>
      </c>
      <c r="CZ33" s="46">
        <f t="shared" si="40"/>
        <v>0</v>
      </c>
      <c r="DB33" s="46" t="str">
        <f t="shared" si="41"/>
        <v>Přívětivý Tomáš</v>
      </c>
      <c r="DC33" s="46">
        <f t="shared" si="42"/>
        <v>45</v>
      </c>
      <c r="DD33" s="46" t="str">
        <f t="shared" si="43"/>
        <v>Přívětivý Tomáš</v>
      </c>
      <c r="DE33" s="46">
        <f t="shared" si="44"/>
        <v>45</v>
      </c>
    </row>
    <row r="34" spans="1:109" s="14" customFormat="1" ht="11.25" x14ac:dyDescent="0.2">
      <c r="A34" s="44">
        <v>31</v>
      </c>
      <c r="B34" s="27" t="s">
        <v>55</v>
      </c>
      <c r="C34" s="28"/>
      <c r="D34" s="29"/>
      <c r="E34" s="28"/>
      <c r="F34" s="28"/>
      <c r="G34" s="28"/>
      <c r="H34" s="26"/>
      <c r="I34" s="26"/>
      <c r="J34" s="28"/>
      <c r="K34" s="28"/>
      <c r="L34" s="28"/>
      <c r="M34" s="28"/>
      <c r="N34" s="28"/>
      <c r="O34" s="28"/>
      <c r="P34" s="36">
        <f t="shared" si="0"/>
        <v>0</v>
      </c>
      <c r="Q34" s="32"/>
      <c r="R34" s="32">
        <v>10</v>
      </c>
      <c r="S34" s="32"/>
      <c r="T34" s="32"/>
      <c r="U34" s="32"/>
      <c r="V34" s="32"/>
      <c r="W34" s="32">
        <v>1</v>
      </c>
      <c r="X34" s="32"/>
      <c r="Y34" s="32"/>
      <c r="Z34" s="32"/>
      <c r="AA34" s="32"/>
      <c r="AB34" s="32"/>
      <c r="AC34" s="30"/>
      <c r="AD34" s="55">
        <f t="shared" si="1"/>
        <v>11</v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  <c r="AR34" s="55">
        <f t="shared" si="2"/>
        <v>0</v>
      </c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6">
        <f t="shared" si="3"/>
        <v>0</v>
      </c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6">
        <f t="shared" si="4"/>
        <v>0</v>
      </c>
      <c r="BU34" s="37"/>
      <c r="BV34" s="46">
        <v>31</v>
      </c>
      <c r="BW34" s="42" t="str">
        <f t="shared" si="5"/>
        <v>Šmahel Michal</v>
      </c>
      <c r="BX34" s="42">
        <f t="shared" si="21"/>
        <v>0</v>
      </c>
      <c r="BY34" s="42">
        <f t="shared" si="22"/>
        <v>2</v>
      </c>
      <c r="BZ34" s="42">
        <f t="shared" si="23"/>
        <v>0</v>
      </c>
      <c r="CA34" s="42">
        <f t="shared" si="24"/>
        <v>0</v>
      </c>
      <c r="CB34" s="42">
        <f t="shared" si="25"/>
        <v>0</v>
      </c>
      <c r="CC34" s="42">
        <f t="shared" si="26"/>
        <v>0</v>
      </c>
      <c r="CD34" s="47">
        <f t="shared" si="27"/>
        <v>0</v>
      </c>
      <c r="CE34" s="42" t="str">
        <f t="shared" si="7"/>
        <v>2018/2019</v>
      </c>
      <c r="CF34" s="42"/>
      <c r="CG34" s="48" t="str">
        <f t="shared" si="28"/>
        <v>Šmahel Michal</v>
      </c>
      <c r="CH34" s="48">
        <f t="shared" si="9"/>
        <v>0</v>
      </c>
      <c r="CI34" s="48">
        <f t="shared" si="10"/>
        <v>2</v>
      </c>
      <c r="CJ34" s="48">
        <f t="shared" si="11"/>
        <v>0</v>
      </c>
      <c r="CK34" s="48">
        <f t="shared" si="12"/>
        <v>0</v>
      </c>
      <c r="CL34" s="48">
        <f t="shared" si="29"/>
        <v>0</v>
      </c>
      <c r="CM34" s="48">
        <f t="shared" si="30"/>
        <v>0</v>
      </c>
      <c r="CN34" s="49">
        <f t="shared" si="15"/>
        <v>0</v>
      </c>
      <c r="CO34" s="42"/>
      <c r="CP34" s="46" t="str">
        <f t="shared" si="31"/>
        <v>Šmahel Michal</v>
      </c>
      <c r="CQ34" s="46">
        <f t="shared" si="32"/>
        <v>0</v>
      </c>
      <c r="CR34" s="46">
        <f t="shared" si="33"/>
        <v>0</v>
      </c>
      <c r="CS34" s="46">
        <f t="shared" si="34"/>
        <v>0</v>
      </c>
      <c r="CT34" s="46">
        <f t="shared" si="35"/>
        <v>0</v>
      </c>
      <c r="CU34" s="46">
        <f t="shared" si="36"/>
        <v>0</v>
      </c>
      <c r="CV34" s="46">
        <f t="shared" si="37"/>
        <v>0</v>
      </c>
      <c r="CW34" s="46">
        <f t="shared" si="38"/>
        <v>0</v>
      </c>
      <c r="CX34" s="46"/>
      <c r="CY34" s="46" t="str">
        <f t="shared" si="39"/>
        <v>Šmahel Michal</v>
      </c>
      <c r="CZ34" s="46">
        <f t="shared" si="40"/>
        <v>11</v>
      </c>
      <c r="DA34" s="46"/>
      <c r="DB34" s="46" t="str">
        <f t="shared" si="41"/>
        <v>Šmahel Michal</v>
      </c>
      <c r="DC34" s="46">
        <f t="shared" si="42"/>
        <v>0</v>
      </c>
      <c r="DD34" s="46" t="str">
        <f t="shared" si="43"/>
        <v>Šmahel Michal</v>
      </c>
      <c r="DE34" s="46">
        <f t="shared" si="44"/>
        <v>11</v>
      </c>
    </row>
    <row r="35" spans="1:109" s="14" customFormat="1" ht="11.25" x14ac:dyDescent="0.2">
      <c r="A35" s="44">
        <v>32</v>
      </c>
      <c r="B35" s="27" t="s">
        <v>56</v>
      </c>
      <c r="C35" s="28"/>
      <c r="D35" s="29">
        <v>90</v>
      </c>
      <c r="E35" s="28">
        <v>90</v>
      </c>
      <c r="F35" s="28"/>
      <c r="G35" s="28"/>
      <c r="H35" s="26">
        <v>90</v>
      </c>
      <c r="I35" s="28"/>
      <c r="J35" s="28"/>
      <c r="K35" s="28">
        <v>90</v>
      </c>
      <c r="L35" s="28">
        <v>90</v>
      </c>
      <c r="M35" s="28"/>
      <c r="N35" s="28">
        <v>24</v>
      </c>
      <c r="O35" s="28">
        <v>65</v>
      </c>
      <c r="P35" s="36">
        <f t="shared" si="0"/>
        <v>539</v>
      </c>
      <c r="Q35" s="42"/>
      <c r="R35" s="32"/>
      <c r="S35" s="42"/>
      <c r="T35" s="42">
        <v>13</v>
      </c>
      <c r="U35" s="42"/>
      <c r="V35" s="42"/>
      <c r="W35" s="32"/>
      <c r="X35" s="32">
        <v>13</v>
      </c>
      <c r="Y35" s="42"/>
      <c r="Z35" s="42"/>
      <c r="AA35" s="42"/>
      <c r="AB35" s="42"/>
      <c r="AC35" s="40"/>
      <c r="AD35" s="55">
        <f t="shared" si="1"/>
        <v>26</v>
      </c>
      <c r="AE35" s="42"/>
      <c r="AF35" s="42">
        <v>2</v>
      </c>
      <c r="AG35" s="42"/>
      <c r="AH35" s="42">
        <v>1</v>
      </c>
      <c r="AI35" s="42"/>
      <c r="AJ35" s="42">
        <v>1</v>
      </c>
      <c r="AK35" s="32"/>
      <c r="AL35" s="32"/>
      <c r="AM35" s="32"/>
      <c r="AN35" s="34">
        <v>1</v>
      </c>
      <c r="AO35" s="34"/>
      <c r="AP35" s="34"/>
      <c r="AQ35" s="35"/>
      <c r="AR35" s="55">
        <f t="shared" si="2"/>
        <v>5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6">
        <f t="shared" si="3"/>
        <v>0</v>
      </c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>
        <v>1</v>
      </c>
      <c r="BT35" s="36">
        <f t="shared" si="4"/>
        <v>1</v>
      </c>
      <c r="BU35" s="37"/>
      <c r="BV35" s="46">
        <v>32</v>
      </c>
      <c r="BW35" s="42" t="str">
        <f t="shared" si="5"/>
        <v>Šťastný Martin</v>
      </c>
      <c r="BX35" s="42">
        <f t="shared" si="21"/>
        <v>17</v>
      </c>
      <c r="BY35" s="42">
        <f t="shared" si="22"/>
        <v>3</v>
      </c>
      <c r="BZ35" s="42">
        <f t="shared" si="23"/>
        <v>9</v>
      </c>
      <c r="CA35" s="42">
        <f t="shared" si="24"/>
        <v>4</v>
      </c>
      <c r="CB35" s="42">
        <f t="shared" si="25"/>
        <v>13</v>
      </c>
      <c r="CC35" s="42">
        <f t="shared" si="26"/>
        <v>4</v>
      </c>
      <c r="CD35" s="47">
        <f t="shared" si="27"/>
        <v>0</v>
      </c>
      <c r="CE35" s="42" t="str">
        <f t="shared" si="7"/>
        <v>2018/2019</v>
      </c>
      <c r="CF35" s="42"/>
      <c r="CG35" s="48" t="str">
        <f t="shared" si="28"/>
        <v>Šťastný Martin</v>
      </c>
      <c r="CH35" s="48">
        <f t="shared" si="9"/>
        <v>7</v>
      </c>
      <c r="CI35" s="48">
        <f t="shared" si="10"/>
        <v>2</v>
      </c>
      <c r="CJ35" s="48">
        <f t="shared" si="11"/>
        <v>5</v>
      </c>
      <c r="CK35" s="48">
        <f t="shared" si="12"/>
        <v>0</v>
      </c>
      <c r="CL35" s="48">
        <f t="shared" si="29"/>
        <v>5</v>
      </c>
      <c r="CM35" s="48">
        <f t="shared" si="30"/>
        <v>1</v>
      </c>
      <c r="CN35" s="49">
        <f t="shared" si="15"/>
        <v>0</v>
      </c>
      <c r="CO35" s="42"/>
      <c r="CP35" s="46" t="str">
        <f t="shared" si="31"/>
        <v>Šťastný Martin</v>
      </c>
      <c r="CQ35" s="46">
        <f t="shared" si="32"/>
        <v>10</v>
      </c>
      <c r="CR35" s="46">
        <f t="shared" si="33"/>
        <v>1</v>
      </c>
      <c r="CS35" s="46">
        <f t="shared" si="34"/>
        <v>4</v>
      </c>
      <c r="CT35" s="46">
        <f t="shared" si="35"/>
        <v>4</v>
      </c>
      <c r="CU35" s="46">
        <f t="shared" si="36"/>
        <v>8</v>
      </c>
      <c r="CV35" s="46">
        <f t="shared" si="37"/>
        <v>3</v>
      </c>
      <c r="CW35" s="46">
        <f t="shared" si="38"/>
        <v>0</v>
      </c>
      <c r="CX35" s="46"/>
      <c r="CY35" s="46" t="str">
        <f t="shared" si="39"/>
        <v>Šťastný Martin</v>
      </c>
      <c r="CZ35" s="46">
        <f t="shared" si="40"/>
        <v>565</v>
      </c>
      <c r="DA35" s="46"/>
      <c r="DB35" s="46" t="str">
        <f t="shared" si="41"/>
        <v>Šťastný Martin</v>
      </c>
      <c r="DC35" s="46">
        <f t="shared" si="42"/>
        <v>939</v>
      </c>
      <c r="DD35" s="46" t="str">
        <f t="shared" si="43"/>
        <v>Šťastný Martin</v>
      </c>
      <c r="DE35" s="46">
        <f t="shared" si="44"/>
        <v>1504</v>
      </c>
    </row>
    <row r="36" spans="1:109" s="14" customFormat="1" ht="11.25" x14ac:dyDescent="0.2">
      <c r="A36" s="44">
        <v>33</v>
      </c>
      <c r="B36" s="27" t="s">
        <v>57</v>
      </c>
      <c r="C36" s="28"/>
      <c r="D36" s="29"/>
      <c r="E36" s="28"/>
      <c r="F36" s="28"/>
      <c r="G36" s="28"/>
      <c r="H36" s="26"/>
      <c r="I36" s="26"/>
      <c r="J36" s="28">
        <v>77</v>
      </c>
      <c r="K36" s="28">
        <v>90</v>
      </c>
      <c r="L36" s="28">
        <v>86</v>
      </c>
      <c r="M36" s="28">
        <v>90</v>
      </c>
      <c r="N36" s="28">
        <v>90</v>
      </c>
      <c r="O36" s="28">
        <v>90</v>
      </c>
      <c r="P36" s="36">
        <f t="shared" si="0"/>
        <v>523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0"/>
      <c r="AD36" s="55">
        <f t="shared" si="1"/>
        <v>0</v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  <c r="AR36" s="55">
        <f t="shared" si="2"/>
        <v>0</v>
      </c>
      <c r="AS36" s="32"/>
      <c r="AT36" s="32"/>
      <c r="AU36" s="32"/>
      <c r="AV36" s="32"/>
      <c r="AW36" s="32"/>
      <c r="AX36" s="32"/>
      <c r="AY36" s="32"/>
      <c r="AZ36" s="32"/>
      <c r="BA36" s="32"/>
      <c r="BB36" s="32">
        <v>1</v>
      </c>
      <c r="BC36" s="32"/>
      <c r="BD36" s="32">
        <v>2</v>
      </c>
      <c r="BE36" s="32">
        <v>1</v>
      </c>
      <c r="BF36" s="36">
        <f t="shared" si="3"/>
        <v>4</v>
      </c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6">
        <f t="shared" si="4"/>
        <v>0</v>
      </c>
      <c r="BU36" s="37"/>
      <c r="BV36" s="46">
        <v>33</v>
      </c>
      <c r="BW36" s="42" t="str">
        <f t="shared" si="5"/>
        <v>Švarc Petr</v>
      </c>
      <c r="BX36" s="42">
        <f t="shared" si="21"/>
        <v>18</v>
      </c>
      <c r="BY36" s="42">
        <f t="shared" si="22"/>
        <v>0</v>
      </c>
      <c r="BZ36" s="42">
        <f t="shared" si="23"/>
        <v>4</v>
      </c>
      <c r="CA36" s="42">
        <f t="shared" si="24"/>
        <v>7</v>
      </c>
      <c r="CB36" s="42">
        <f t="shared" si="25"/>
        <v>11</v>
      </c>
      <c r="CC36" s="42">
        <f t="shared" si="26"/>
        <v>1</v>
      </c>
      <c r="CD36" s="47">
        <f t="shared" si="27"/>
        <v>0</v>
      </c>
      <c r="CE36" s="42" t="str">
        <f t="shared" si="7"/>
        <v>2018/2019</v>
      </c>
      <c r="CF36" s="42"/>
      <c r="CG36" s="48" t="str">
        <f t="shared" si="28"/>
        <v>Švarc Petr</v>
      </c>
      <c r="CH36" s="48">
        <f t="shared" si="9"/>
        <v>6</v>
      </c>
      <c r="CI36" s="48">
        <f t="shared" si="10"/>
        <v>0</v>
      </c>
      <c r="CJ36" s="48">
        <f t="shared" si="11"/>
        <v>0</v>
      </c>
      <c r="CK36" s="48">
        <f t="shared" si="12"/>
        <v>4</v>
      </c>
      <c r="CL36" s="48">
        <f t="shared" si="29"/>
        <v>4</v>
      </c>
      <c r="CM36" s="48">
        <f t="shared" si="30"/>
        <v>0</v>
      </c>
      <c r="CN36" s="49">
        <f t="shared" si="15"/>
        <v>0</v>
      </c>
      <c r="CO36" s="42"/>
      <c r="CP36" s="46" t="str">
        <f t="shared" si="31"/>
        <v>Švarc Petr</v>
      </c>
      <c r="CQ36" s="46">
        <f t="shared" si="32"/>
        <v>12</v>
      </c>
      <c r="CR36" s="46">
        <f t="shared" si="33"/>
        <v>0</v>
      </c>
      <c r="CS36" s="46">
        <f t="shared" si="34"/>
        <v>4</v>
      </c>
      <c r="CT36" s="46">
        <f t="shared" si="35"/>
        <v>3</v>
      </c>
      <c r="CU36" s="46">
        <f t="shared" si="36"/>
        <v>7</v>
      </c>
      <c r="CV36" s="46">
        <f t="shared" si="37"/>
        <v>1</v>
      </c>
      <c r="CW36" s="46">
        <f t="shared" si="38"/>
        <v>0</v>
      </c>
      <c r="CX36" s="46"/>
      <c r="CY36" s="46" t="str">
        <f t="shared" si="39"/>
        <v>Švarc Petr</v>
      </c>
      <c r="CZ36" s="46">
        <f t="shared" si="40"/>
        <v>523</v>
      </c>
      <c r="DA36" s="46"/>
      <c r="DB36" s="46" t="str">
        <f t="shared" si="41"/>
        <v>Švarc Petr</v>
      </c>
      <c r="DC36" s="46">
        <f t="shared" si="42"/>
        <v>1057</v>
      </c>
      <c r="DD36" s="46" t="str">
        <f t="shared" si="43"/>
        <v>Švarc Petr</v>
      </c>
      <c r="DE36" s="46">
        <f t="shared" si="44"/>
        <v>1580</v>
      </c>
    </row>
    <row r="37" spans="1:109" s="14" customFormat="1" ht="11.25" x14ac:dyDescent="0.2">
      <c r="A37" s="44">
        <v>34</v>
      </c>
      <c r="B37" s="27" t="s">
        <v>58</v>
      </c>
      <c r="C37" s="28"/>
      <c r="D37" s="29">
        <v>90</v>
      </c>
      <c r="E37" s="28"/>
      <c r="F37" s="28"/>
      <c r="G37" s="28">
        <v>76</v>
      </c>
      <c r="H37" s="26"/>
      <c r="I37" s="28"/>
      <c r="J37" s="28"/>
      <c r="K37" s="28">
        <v>90</v>
      </c>
      <c r="L37" s="28">
        <v>90</v>
      </c>
      <c r="M37" s="28"/>
      <c r="N37" s="28"/>
      <c r="O37" s="28"/>
      <c r="P37" s="36">
        <f t="shared" si="0"/>
        <v>346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0"/>
      <c r="AD37" s="55">
        <f t="shared" si="1"/>
        <v>0</v>
      </c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  <c r="AR37" s="55">
        <f t="shared" si="2"/>
        <v>0</v>
      </c>
      <c r="AS37" s="32"/>
      <c r="AT37" s="32"/>
      <c r="AU37" s="32"/>
      <c r="AV37" s="32"/>
      <c r="AW37" s="32">
        <v>1</v>
      </c>
      <c r="AX37" s="32"/>
      <c r="AY37" s="32"/>
      <c r="AZ37" s="32"/>
      <c r="BA37" s="32"/>
      <c r="BB37" s="32"/>
      <c r="BC37" s="32"/>
      <c r="BD37" s="32"/>
      <c r="BE37" s="32"/>
      <c r="BF37" s="36">
        <f t="shared" si="3"/>
        <v>1</v>
      </c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6">
        <f t="shared" si="4"/>
        <v>0</v>
      </c>
      <c r="BU37" s="37"/>
      <c r="BV37" s="46">
        <v>34</v>
      </c>
      <c r="BW37" s="42" t="str">
        <f t="shared" si="5"/>
        <v>Tříletý Radim</v>
      </c>
      <c r="BX37" s="42">
        <f t="shared" si="21"/>
        <v>11</v>
      </c>
      <c r="BY37" s="42">
        <f t="shared" si="22"/>
        <v>2</v>
      </c>
      <c r="BZ37" s="42">
        <f t="shared" si="23"/>
        <v>1</v>
      </c>
      <c r="CA37" s="42">
        <f t="shared" si="24"/>
        <v>3</v>
      </c>
      <c r="CB37" s="42">
        <f t="shared" si="25"/>
        <v>4</v>
      </c>
      <c r="CC37" s="42">
        <f t="shared" si="26"/>
        <v>1</v>
      </c>
      <c r="CD37" s="47">
        <f t="shared" si="27"/>
        <v>0</v>
      </c>
      <c r="CE37" s="42" t="str">
        <f t="shared" si="7"/>
        <v>2018/2019</v>
      </c>
      <c r="CF37" s="42"/>
      <c r="CG37" s="48" t="str">
        <f t="shared" si="28"/>
        <v>Tříletý Radim</v>
      </c>
      <c r="CH37" s="48">
        <f t="shared" si="9"/>
        <v>4</v>
      </c>
      <c r="CI37" s="48">
        <f t="shared" si="10"/>
        <v>0</v>
      </c>
      <c r="CJ37" s="48">
        <f t="shared" si="11"/>
        <v>0</v>
      </c>
      <c r="CK37" s="48">
        <f t="shared" si="12"/>
        <v>1</v>
      </c>
      <c r="CL37" s="48">
        <f t="shared" si="29"/>
        <v>1</v>
      </c>
      <c r="CM37" s="48">
        <f t="shared" si="30"/>
        <v>0</v>
      </c>
      <c r="CN37" s="49">
        <f t="shared" si="15"/>
        <v>0</v>
      </c>
      <c r="CO37" s="42"/>
      <c r="CP37" s="46" t="str">
        <f t="shared" si="31"/>
        <v>Tříletý Radim</v>
      </c>
      <c r="CQ37" s="46">
        <f t="shared" si="32"/>
        <v>7</v>
      </c>
      <c r="CR37" s="46">
        <f t="shared" si="33"/>
        <v>2</v>
      </c>
      <c r="CS37" s="46">
        <f t="shared" si="34"/>
        <v>1</v>
      </c>
      <c r="CT37" s="46">
        <f t="shared" si="35"/>
        <v>2</v>
      </c>
      <c r="CU37" s="46">
        <f t="shared" si="36"/>
        <v>3</v>
      </c>
      <c r="CV37" s="46">
        <f t="shared" si="37"/>
        <v>1</v>
      </c>
      <c r="CW37" s="46">
        <f t="shared" si="38"/>
        <v>0</v>
      </c>
      <c r="CX37" s="46"/>
      <c r="CY37" s="46" t="str">
        <f t="shared" si="39"/>
        <v>Tříletý Radim</v>
      </c>
      <c r="CZ37" s="46">
        <f t="shared" si="40"/>
        <v>346</v>
      </c>
      <c r="DA37" s="46"/>
      <c r="DB37" s="46" t="str">
        <f t="shared" si="41"/>
        <v>Tříletý Radim</v>
      </c>
      <c r="DC37" s="46">
        <f t="shared" si="42"/>
        <v>696</v>
      </c>
      <c r="DD37" s="46" t="str">
        <f t="shared" si="43"/>
        <v>Tříletý Radim</v>
      </c>
      <c r="DE37" s="46">
        <f t="shared" si="44"/>
        <v>1042</v>
      </c>
    </row>
    <row r="38" spans="1:109" s="14" customFormat="1" ht="11.25" x14ac:dyDescent="0.2">
      <c r="A38" s="44">
        <v>35</v>
      </c>
      <c r="B38" s="40" t="s">
        <v>59</v>
      </c>
      <c r="C38" s="28"/>
      <c r="D38" s="29">
        <v>90</v>
      </c>
      <c r="E38" s="28"/>
      <c r="F38" s="28"/>
      <c r="G38" s="28"/>
      <c r="H38" s="26"/>
      <c r="I38" s="26"/>
      <c r="J38" s="28"/>
      <c r="K38" s="28"/>
      <c r="L38" s="28">
        <v>90</v>
      </c>
      <c r="M38" s="28"/>
      <c r="N38" s="28"/>
      <c r="O38" s="28">
        <v>90</v>
      </c>
      <c r="P38" s="36">
        <f t="shared" si="0"/>
        <v>270</v>
      </c>
      <c r="Q38" s="32"/>
      <c r="R38" s="32"/>
      <c r="S38" s="32"/>
      <c r="T38" s="32"/>
      <c r="U38" s="32"/>
      <c r="V38" s="32"/>
      <c r="W38" s="32"/>
      <c r="X38" s="32">
        <v>27</v>
      </c>
      <c r="Y38" s="32"/>
      <c r="Z38" s="32"/>
      <c r="AA38" s="32"/>
      <c r="AB38" s="32"/>
      <c r="AC38" s="30"/>
      <c r="AD38" s="55">
        <f t="shared" si="1"/>
        <v>27</v>
      </c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  <c r="AR38" s="55">
        <f t="shared" si="2"/>
        <v>0</v>
      </c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6">
        <f t="shared" si="3"/>
        <v>0</v>
      </c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6">
        <f t="shared" si="4"/>
        <v>0</v>
      </c>
      <c r="BU38" s="37"/>
      <c r="BV38" s="46">
        <v>35</v>
      </c>
      <c r="BW38" s="42" t="str">
        <f t="shared" si="5"/>
        <v>Urbánek Pavel</v>
      </c>
      <c r="BX38" s="42">
        <f t="shared" si="21"/>
        <v>6</v>
      </c>
      <c r="BY38" s="42">
        <f t="shared" si="22"/>
        <v>2</v>
      </c>
      <c r="BZ38" s="42">
        <f t="shared" si="23"/>
        <v>0</v>
      </c>
      <c r="CA38" s="42">
        <f t="shared" si="24"/>
        <v>1</v>
      </c>
      <c r="CB38" s="42">
        <f t="shared" si="25"/>
        <v>1</v>
      </c>
      <c r="CC38" s="42">
        <f t="shared" si="26"/>
        <v>1</v>
      </c>
      <c r="CD38" s="47">
        <f t="shared" si="27"/>
        <v>0</v>
      </c>
      <c r="CE38" s="42" t="str">
        <f t="shared" si="7"/>
        <v>2018/2019</v>
      </c>
      <c r="CF38" s="42"/>
      <c r="CG38" s="48" t="str">
        <f t="shared" si="28"/>
        <v>Urbánek Pavel</v>
      </c>
      <c r="CH38" s="48">
        <f t="shared" si="9"/>
        <v>3</v>
      </c>
      <c r="CI38" s="48">
        <f t="shared" si="10"/>
        <v>1</v>
      </c>
      <c r="CJ38" s="48">
        <f t="shared" si="11"/>
        <v>0</v>
      </c>
      <c r="CK38" s="48">
        <f t="shared" si="12"/>
        <v>0</v>
      </c>
      <c r="CL38" s="48">
        <f t="shared" si="29"/>
        <v>0</v>
      </c>
      <c r="CM38" s="48">
        <f t="shared" si="30"/>
        <v>0</v>
      </c>
      <c r="CN38" s="49">
        <f t="shared" si="15"/>
        <v>0</v>
      </c>
      <c r="CO38" s="42"/>
      <c r="CP38" s="46" t="str">
        <f t="shared" si="31"/>
        <v>Urbánek Pavel</v>
      </c>
      <c r="CQ38" s="46">
        <f t="shared" si="32"/>
        <v>3</v>
      </c>
      <c r="CR38" s="46">
        <f t="shared" si="33"/>
        <v>1</v>
      </c>
      <c r="CS38" s="46">
        <f t="shared" si="34"/>
        <v>0</v>
      </c>
      <c r="CT38" s="46">
        <f t="shared" si="35"/>
        <v>1</v>
      </c>
      <c r="CU38" s="46">
        <f t="shared" si="36"/>
        <v>1</v>
      </c>
      <c r="CV38" s="46">
        <f t="shared" si="37"/>
        <v>1</v>
      </c>
      <c r="CW38" s="46">
        <f t="shared" si="38"/>
        <v>0</v>
      </c>
      <c r="CX38" s="46"/>
      <c r="CY38" s="46" t="str">
        <f t="shared" si="39"/>
        <v>Urbánek Pavel</v>
      </c>
      <c r="CZ38" s="46">
        <f t="shared" si="40"/>
        <v>297</v>
      </c>
      <c r="DA38" s="46"/>
      <c r="DB38" s="46" t="str">
        <f t="shared" si="41"/>
        <v>Urbánek Pavel</v>
      </c>
      <c r="DC38" s="46">
        <f t="shared" si="42"/>
        <v>286</v>
      </c>
      <c r="DD38" s="46" t="str">
        <f t="shared" si="43"/>
        <v>Urbánek Pavel</v>
      </c>
      <c r="DE38" s="46">
        <f t="shared" si="44"/>
        <v>583</v>
      </c>
    </row>
    <row r="39" spans="1:109" s="14" customFormat="1" ht="12" customHeight="1" x14ac:dyDescent="0.2">
      <c r="A39" s="44">
        <v>36</v>
      </c>
      <c r="B39" s="27" t="s">
        <v>60</v>
      </c>
      <c r="C39" s="28"/>
      <c r="D39" s="29">
        <v>80</v>
      </c>
      <c r="E39" s="28">
        <v>90</v>
      </c>
      <c r="F39" s="28">
        <v>89</v>
      </c>
      <c r="G39" s="28">
        <v>90</v>
      </c>
      <c r="H39" s="26">
        <v>90</v>
      </c>
      <c r="I39" s="28">
        <v>89</v>
      </c>
      <c r="J39" s="28"/>
      <c r="K39" s="28"/>
      <c r="L39" s="28"/>
      <c r="M39" s="53"/>
      <c r="N39" s="28"/>
      <c r="O39" s="28"/>
      <c r="P39" s="36">
        <f t="shared" si="0"/>
        <v>528</v>
      </c>
      <c r="Q39" s="32"/>
      <c r="R39" s="32"/>
      <c r="S39" s="32"/>
      <c r="T39" s="32"/>
      <c r="U39" s="32"/>
      <c r="V39" s="32"/>
      <c r="W39" s="32"/>
      <c r="X39" s="32">
        <v>21</v>
      </c>
      <c r="Y39" s="32">
        <v>32</v>
      </c>
      <c r="Z39" s="32"/>
      <c r="AA39" s="32"/>
      <c r="AB39" s="32"/>
      <c r="AC39" s="57"/>
      <c r="AD39" s="55">
        <f t="shared" si="1"/>
        <v>53</v>
      </c>
      <c r="AE39" s="58"/>
      <c r="AF39" s="58"/>
      <c r="AG39" s="58"/>
      <c r="AH39" s="58"/>
      <c r="AI39" s="58"/>
      <c r="AJ39" s="58"/>
      <c r="AK39" s="34"/>
      <c r="AL39" s="34"/>
      <c r="AM39" s="34"/>
      <c r="AN39" s="34"/>
      <c r="AO39" s="34"/>
      <c r="AP39" s="34"/>
      <c r="AQ39" s="35"/>
      <c r="AR39" s="55">
        <f t="shared" si="2"/>
        <v>0</v>
      </c>
      <c r="AS39" s="51"/>
      <c r="AT39" s="51"/>
      <c r="AU39" s="51"/>
      <c r="AV39" s="51">
        <v>1</v>
      </c>
      <c r="AW39" s="51"/>
      <c r="AX39" s="51"/>
      <c r="AY39" s="51"/>
      <c r="AZ39" s="51"/>
      <c r="BA39" s="51"/>
      <c r="BB39" s="51"/>
      <c r="BC39" s="51"/>
      <c r="BD39" s="51"/>
      <c r="BE39" s="51"/>
      <c r="BF39" s="36">
        <f t="shared" si="3"/>
        <v>1</v>
      </c>
      <c r="BG39" s="30"/>
      <c r="BH39" s="30"/>
      <c r="BI39" s="30"/>
      <c r="BJ39" s="50"/>
      <c r="BK39" s="30"/>
      <c r="BL39" s="30">
        <v>1</v>
      </c>
      <c r="BM39" s="30"/>
      <c r="BN39" s="30"/>
      <c r="BO39" s="30"/>
      <c r="BP39" s="30"/>
      <c r="BQ39" s="30"/>
      <c r="BR39" s="30"/>
      <c r="BS39" s="30"/>
      <c r="BT39" s="36">
        <f t="shared" si="4"/>
        <v>1</v>
      </c>
      <c r="BU39" s="37"/>
      <c r="BV39" s="46">
        <v>36</v>
      </c>
      <c r="BW39" s="42" t="str">
        <f t="shared" si="5"/>
        <v>Zejda Tomáš</v>
      </c>
      <c r="BX39" s="42">
        <f t="shared" si="21"/>
        <v>17</v>
      </c>
      <c r="BY39" s="42">
        <f t="shared" si="22"/>
        <v>2</v>
      </c>
      <c r="BZ39" s="42">
        <f t="shared" si="23"/>
        <v>0</v>
      </c>
      <c r="CA39" s="42">
        <f t="shared" si="24"/>
        <v>2</v>
      </c>
      <c r="CB39" s="42">
        <f t="shared" si="25"/>
        <v>2</v>
      </c>
      <c r="CC39" s="42">
        <f t="shared" si="26"/>
        <v>3</v>
      </c>
      <c r="CD39" s="47">
        <f t="shared" si="27"/>
        <v>1</v>
      </c>
      <c r="CE39" s="42" t="str">
        <f t="shared" si="7"/>
        <v>2018/2019</v>
      </c>
      <c r="CF39" s="42"/>
      <c r="CG39" s="48" t="str">
        <f t="shared" si="28"/>
        <v>Zejda Tomáš</v>
      </c>
      <c r="CH39" s="48">
        <f t="shared" si="9"/>
        <v>6</v>
      </c>
      <c r="CI39" s="48">
        <f t="shared" si="10"/>
        <v>2</v>
      </c>
      <c r="CJ39" s="48">
        <f t="shared" si="11"/>
        <v>0</v>
      </c>
      <c r="CK39" s="48">
        <f t="shared" si="12"/>
        <v>1</v>
      </c>
      <c r="CL39" s="48">
        <f t="shared" si="29"/>
        <v>1</v>
      </c>
      <c r="CM39" s="48">
        <f t="shared" si="30"/>
        <v>1</v>
      </c>
      <c r="CN39" s="49">
        <f t="shared" si="15"/>
        <v>0</v>
      </c>
      <c r="CO39" s="42"/>
      <c r="CP39" s="46" t="str">
        <f t="shared" si="31"/>
        <v>Zejda Tomáš</v>
      </c>
      <c r="CQ39" s="46">
        <f t="shared" si="32"/>
        <v>11</v>
      </c>
      <c r="CR39" s="46">
        <f t="shared" si="33"/>
        <v>0</v>
      </c>
      <c r="CS39" s="46">
        <f t="shared" si="34"/>
        <v>0</v>
      </c>
      <c r="CT39" s="46">
        <f t="shared" si="35"/>
        <v>1</v>
      </c>
      <c r="CU39" s="46">
        <f t="shared" si="36"/>
        <v>1</v>
      </c>
      <c r="CV39" s="46">
        <f t="shared" si="37"/>
        <v>2</v>
      </c>
      <c r="CW39" s="46">
        <f t="shared" si="38"/>
        <v>1</v>
      </c>
      <c r="CX39" s="46"/>
      <c r="CY39" s="46" t="str">
        <f t="shared" si="39"/>
        <v>Zejda Tomáš</v>
      </c>
      <c r="CZ39" s="46">
        <f t="shared" si="40"/>
        <v>581</v>
      </c>
      <c r="DA39" s="46"/>
      <c r="DB39" s="46" t="str">
        <f t="shared" si="41"/>
        <v>Zejda Tomáš</v>
      </c>
      <c r="DC39" s="46">
        <f t="shared" si="42"/>
        <v>893</v>
      </c>
      <c r="DD39" s="46" t="str">
        <f t="shared" si="43"/>
        <v>Zejda Tomáš</v>
      </c>
      <c r="DE39" s="46">
        <f t="shared" si="44"/>
        <v>1474</v>
      </c>
    </row>
    <row r="40" spans="1:109" s="14" customFormat="1" ht="11.25" x14ac:dyDescent="0.2">
      <c r="A40" s="44">
        <v>37</v>
      </c>
      <c r="B40" s="27" t="s">
        <v>61</v>
      </c>
      <c r="C40" s="28"/>
      <c r="D40" s="29"/>
      <c r="E40" s="28"/>
      <c r="F40" s="28"/>
      <c r="G40" s="28">
        <v>90</v>
      </c>
      <c r="H40" s="28"/>
      <c r="I40" s="28"/>
      <c r="J40" s="28"/>
      <c r="K40" s="28"/>
      <c r="L40" s="28"/>
      <c r="M40" s="28"/>
      <c r="N40" s="28"/>
      <c r="O40" s="28"/>
      <c r="P40" s="36">
        <f t="shared" si="0"/>
        <v>90</v>
      </c>
      <c r="Q40" s="42"/>
      <c r="R40" s="32"/>
      <c r="S40" s="42"/>
      <c r="T40" s="42"/>
      <c r="U40" s="42"/>
      <c r="V40" s="32"/>
      <c r="W40" s="42"/>
      <c r="X40" s="42"/>
      <c r="Y40" s="42"/>
      <c r="Z40" s="42"/>
      <c r="AA40" s="42"/>
      <c r="AB40" s="42"/>
      <c r="AC40" s="46"/>
      <c r="AD40" s="55">
        <f t="shared" si="1"/>
        <v>0</v>
      </c>
      <c r="AE40" s="42"/>
      <c r="AF40" s="42"/>
      <c r="AG40" s="42"/>
      <c r="AH40" s="42"/>
      <c r="AI40" s="42"/>
      <c r="AJ40" s="42"/>
      <c r="AK40" s="32"/>
      <c r="AL40" s="32"/>
      <c r="AM40" s="32"/>
      <c r="AN40" s="32"/>
      <c r="AO40" s="32"/>
      <c r="AP40" s="32"/>
      <c r="AQ40" s="32"/>
      <c r="AR40" s="55">
        <f t="shared" si="2"/>
        <v>0</v>
      </c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6">
        <f t="shared" si="3"/>
        <v>0</v>
      </c>
      <c r="BG40" s="46"/>
      <c r="BH40" s="46"/>
      <c r="BI40" s="46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6">
        <f t="shared" si="4"/>
        <v>0</v>
      </c>
      <c r="BU40" s="37"/>
      <c r="BV40" s="46">
        <v>37</v>
      </c>
      <c r="BW40" s="42" t="str">
        <f t="shared" si="5"/>
        <v>Zejda Vojtěch</v>
      </c>
      <c r="BX40" s="42">
        <f t="shared" si="21"/>
        <v>1</v>
      </c>
      <c r="BY40" s="42">
        <f t="shared" si="22"/>
        <v>0</v>
      </c>
      <c r="BZ40" s="42">
        <f t="shared" si="23"/>
        <v>0</v>
      </c>
      <c r="CA40" s="42">
        <f t="shared" si="24"/>
        <v>0</v>
      </c>
      <c r="CB40" s="42">
        <f t="shared" si="25"/>
        <v>0</v>
      </c>
      <c r="CC40" s="42">
        <f t="shared" si="26"/>
        <v>0</v>
      </c>
      <c r="CD40" s="47">
        <f t="shared" si="27"/>
        <v>0</v>
      </c>
      <c r="CE40" s="42" t="str">
        <f t="shared" si="7"/>
        <v>2018/2019</v>
      </c>
      <c r="CF40" s="42"/>
      <c r="CG40" s="48" t="str">
        <f t="shared" si="28"/>
        <v>Zejda Vojtěch</v>
      </c>
      <c r="CH40" s="48">
        <f t="shared" si="9"/>
        <v>1</v>
      </c>
      <c r="CI40" s="48">
        <f t="shared" si="10"/>
        <v>0</v>
      </c>
      <c r="CJ40" s="48">
        <f t="shared" si="11"/>
        <v>0</v>
      </c>
      <c r="CK40" s="48">
        <f t="shared" si="12"/>
        <v>0</v>
      </c>
      <c r="CL40" s="48">
        <f t="shared" si="29"/>
        <v>0</v>
      </c>
      <c r="CM40" s="48">
        <f t="shared" si="30"/>
        <v>0</v>
      </c>
      <c r="CN40" s="49">
        <f t="shared" si="15"/>
        <v>0</v>
      </c>
      <c r="CO40" s="42"/>
      <c r="CP40" s="46" t="str">
        <f t="shared" si="31"/>
        <v>Zejda Vojtěch</v>
      </c>
      <c r="CQ40" s="46">
        <f t="shared" si="32"/>
        <v>0</v>
      </c>
      <c r="CR40" s="46">
        <f t="shared" si="33"/>
        <v>0</v>
      </c>
      <c r="CS40" s="46">
        <f t="shared" si="34"/>
        <v>0</v>
      </c>
      <c r="CT40" s="46">
        <f t="shared" si="35"/>
        <v>0</v>
      </c>
      <c r="CU40" s="46">
        <f t="shared" si="36"/>
        <v>0</v>
      </c>
      <c r="CV40" s="46">
        <f t="shared" si="37"/>
        <v>0</v>
      </c>
      <c r="CW40" s="46">
        <f t="shared" si="38"/>
        <v>0</v>
      </c>
      <c r="CX40" s="46"/>
      <c r="CY40" s="46" t="str">
        <f t="shared" si="39"/>
        <v>Zejda Vojtěch</v>
      </c>
      <c r="CZ40" s="46">
        <f t="shared" si="40"/>
        <v>90</v>
      </c>
      <c r="DA40" s="46"/>
      <c r="DB40" s="46" t="str">
        <f t="shared" si="41"/>
        <v>Zejda Vojtěch</v>
      </c>
      <c r="DC40" s="46">
        <f t="shared" si="42"/>
        <v>0</v>
      </c>
      <c r="DD40" s="46" t="str">
        <f t="shared" si="43"/>
        <v>Zejda Vojtěch</v>
      </c>
      <c r="DE40" s="46">
        <f t="shared" si="44"/>
        <v>90</v>
      </c>
    </row>
    <row r="41" spans="1:109" s="28" customFormat="1" ht="11.25" x14ac:dyDescent="0.2">
      <c r="A41" s="59"/>
      <c r="B41" s="59" t="s">
        <v>10</v>
      </c>
      <c r="C41" s="59">
        <f t="shared" ref="C41:AH41" si="45">SUM(C4:C40)</f>
        <v>0</v>
      </c>
      <c r="D41" s="59">
        <f t="shared" si="45"/>
        <v>937</v>
      </c>
      <c r="E41" s="59">
        <f t="shared" si="45"/>
        <v>891</v>
      </c>
      <c r="F41" s="59">
        <f t="shared" si="45"/>
        <v>912</v>
      </c>
      <c r="G41" s="59">
        <f t="shared" si="45"/>
        <v>896</v>
      </c>
      <c r="H41" s="59">
        <f t="shared" si="45"/>
        <v>894</v>
      </c>
      <c r="I41" s="59">
        <f t="shared" si="45"/>
        <v>978</v>
      </c>
      <c r="J41" s="59">
        <f t="shared" si="45"/>
        <v>884</v>
      </c>
      <c r="K41" s="59">
        <f t="shared" si="45"/>
        <v>942</v>
      </c>
      <c r="L41" s="59">
        <f t="shared" si="45"/>
        <v>972</v>
      </c>
      <c r="M41" s="59">
        <f t="shared" si="45"/>
        <v>964</v>
      </c>
      <c r="N41" s="59">
        <f t="shared" si="45"/>
        <v>893</v>
      </c>
      <c r="O41" s="59">
        <f t="shared" si="45"/>
        <v>955</v>
      </c>
      <c r="P41" s="59">
        <f t="shared" si="45"/>
        <v>11118</v>
      </c>
      <c r="Q41" s="59">
        <f t="shared" si="45"/>
        <v>0</v>
      </c>
      <c r="R41" s="59">
        <f t="shared" si="45"/>
        <v>53</v>
      </c>
      <c r="S41" s="59">
        <f t="shared" si="45"/>
        <v>99</v>
      </c>
      <c r="T41" s="59">
        <f t="shared" si="45"/>
        <v>78</v>
      </c>
      <c r="U41" s="59">
        <f t="shared" si="45"/>
        <v>94</v>
      </c>
      <c r="V41" s="59">
        <f t="shared" si="45"/>
        <v>96</v>
      </c>
      <c r="W41" s="59">
        <f t="shared" si="45"/>
        <v>12</v>
      </c>
      <c r="X41" s="59">
        <f t="shared" si="45"/>
        <v>106</v>
      </c>
      <c r="Y41" s="59">
        <f t="shared" si="45"/>
        <v>48</v>
      </c>
      <c r="Z41" s="59">
        <f t="shared" si="45"/>
        <v>18</v>
      </c>
      <c r="AA41" s="59">
        <f t="shared" si="45"/>
        <v>26</v>
      </c>
      <c r="AB41" s="59">
        <f t="shared" si="45"/>
        <v>97</v>
      </c>
      <c r="AC41" s="59">
        <f t="shared" si="45"/>
        <v>35</v>
      </c>
      <c r="AD41" s="59">
        <f t="shared" si="45"/>
        <v>762</v>
      </c>
      <c r="AE41" s="60">
        <f t="shared" si="45"/>
        <v>0</v>
      </c>
      <c r="AF41" s="60">
        <f t="shared" si="45"/>
        <v>4</v>
      </c>
      <c r="AG41" s="60">
        <f t="shared" si="45"/>
        <v>1</v>
      </c>
      <c r="AH41" s="60">
        <f t="shared" si="45"/>
        <v>2</v>
      </c>
      <c r="AI41" s="60">
        <f t="shared" ref="AI41:BN41" si="46">SUM(AI4:AI40)</f>
        <v>2</v>
      </c>
      <c r="AJ41" s="60">
        <f t="shared" si="46"/>
        <v>4</v>
      </c>
      <c r="AK41" s="60">
        <f t="shared" si="46"/>
        <v>1</v>
      </c>
      <c r="AL41" s="60">
        <f t="shared" si="46"/>
        <v>2</v>
      </c>
      <c r="AM41" s="60">
        <f t="shared" si="46"/>
        <v>2</v>
      </c>
      <c r="AN41" s="60">
        <f t="shared" si="46"/>
        <v>4</v>
      </c>
      <c r="AO41" s="60">
        <f t="shared" si="46"/>
        <v>1</v>
      </c>
      <c r="AP41" s="60">
        <f t="shared" si="46"/>
        <v>3</v>
      </c>
      <c r="AQ41" s="60">
        <f t="shared" si="46"/>
        <v>1</v>
      </c>
      <c r="AR41" s="60">
        <f t="shared" si="46"/>
        <v>27</v>
      </c>
      <c r="AS41" s="60">
        <f t="shared" si="46"/>
        <v>0</v>
      </c>
      <c r="AT41" s="61">
        <f t="shared" si="46"/>
        <v>4</v>
      </c>
      <c r="AU41" s="60">
        <f t="shared" si="46"/>
        <v>1</v>
      </c>
      <c r="AV41" s="60">
        <f t="shared" si="46"/>
        <v>2</v>
      </c>
      <c r="AW41" s="60">
        <f t="shared" si="46"/>
        <v>2</v>
      </c>
      <c r="AX41" s="703">
        <f t="shared" si="46"/>
        <v>1</v>
      </c>
      <c r="AY41" s="60">
        <f t="shared" si="46"/>
        <v>1</v>
      </c>
      <c r="AZ41" s="60">
        <f t="shared" si="46"/>
        <v>2</v>
      </c>
      <c r="BA41" s="703">
        <f t="shared" si="46"/>
        <v>0</v>
      </c>
      <c r="BB41" s="703">
        <f t="shared" si="46"/>
        <v>4</v>
      </c>
      <c r="BC41" s="60">
        <f t="shared" si="46"/>
        <v>1</v>
      </c>
      <c r="BD41" s="60">
        <f t="shared" si="46"/>
        <v>3</v>
      </c>
      <c r="BE41" s="60">
        <f t="shared" si="46"/>
        <v>1</v>
      </c>
      <c r="BF41" s="60">
        <f t="shared" si="46"/>
        <v>22</v>
      </c>
      <c r="BG41" s="60">
        <f t="shared" si="46"/>
        <v>0</v>
      </c>
      <c r="BH41" s="60">
        <f t="shared" si="46"/>
        <v>1</v>
      </c>
      <c r="BI41" s="60">
        <f t="shared" si="46"/>
        <v>3</v>
      </c>
      <c r="BJ41" s="60">
        <f t="shared" si="46"/>
        <v>1</v>
      </c>
      <c r="BK41" s="60">
        <f t="shared" si="46"/>
        <v>1</v>
      </c>
      <c r="BL41" s="60">
        <f t="shared" si="46"/>
        <v>2</v>
      </c>
      <c r="BM41" s="60">
        <f t="shared" si="46"/>
        <v>1</v>
      </c>
      <c r="BN41" s="60">
        <f t="shared" si="46"/>
        <v>2</v>
      </c>
      <c r="BO41" s="60">
        <f t="shared" ref="BO41:BU41" si="47">SUM(BO4:BO40)</f>
        <v>1</v>
      </c>
      <c r="BP41" s="60">
        <f t="shared" si="47"/>
        <v>1</v>
      </c>
      <c r="BQ41" s="60">
        <f t="shared" si="47"/>
        <v>3</v>
      </c>
      <c r="BR41" s="60">
        <f t="shared" si="47"/>
        <v>0</v>
      </c>
      <c r="BS41" s="60">
        <f t="shared" si="47"/>
        <v>2</v>
      </c>
      <c r="BT41" s="60">
        <f t="shared" si="47"/>
        <v>18</v>
      </c>
      <c r="BU41" s="62">
        <f t="shared" si="47"/>
        <v>0</v>
      </c>
      <c r="CG41" s="48"/>
      <c r="CH41" s="48"/>
      <c r="CI41" s="48"/>
      <c r="CJ41" s="48"/>
      <c r="CK41" s="48"/>
      <c r="CL41" s="48"/>
      <c r="CM41" s="48"/>
      <c r="CN41" s="49"/>
    </row>
    <row r="42" spans="1:109" s="14" customFormat="1" ht="11.25" x14ac:dyDescent="0.2">
      <c r="A42" s="12" t="s">
        <v>0</v>
      </c>
      <c r="B42" s="64" t="str">
        <f>B1</f>
        <v>2018/2019</v>
      </c>
      <c r="C42" s="1029" t="s">
        <v>2</v>
      </c>
      <c r="D42" s="1029"/>
      <c r="E42" s="1029"/>
      <c r="F42" s="1029"/>
      <c r="G42" s="1029"/>
      <c r="H42" s="1029"/>
      <c r="I42" s="1029"/>
      <c r="J42" s="1029"/>
      <c r="K42" s="1029"/>
      <c r="L42" s="1029"/>
      <c r="M42" s="1029"/>
      <c r="N42" s="1029"/>
      <c r="O42" s="1029"/>
      <c r="P42" s="1029"/>
      <c r="Q42" s="1029" t="s">
        <v>3</v>
      </c>
      <c r="R42" s="1029"/>
      <c r="S42" s="1029"/>
      <c r="T42" s="1029"/>
      <c r="U42" s="1029"/>
      <c r="V42" s="1029"/>
      <c r="W42" s="1029"/>
      <c r="X42" s="1029"/>
      <c r="Y42" s="1029"/>
      <c r="Z42" s="1029"/>
      <c r="AA42" s="1029"/>
      <c r="AB42" s="1029"/>
      <c r="AC42" s="1029"/>
      <c r="AD42" s="1029"/>
      <c r="AE42" s="1030" t="s">
        <v>4</v>
      </c>
      <c r="AF42" s="1030"/>
      <c r="AG42" s="1030"/>
      <c r="AH42" s="1030"/>
      <c r="AI42" s="1030"/>
      <c r="AJ42" s="1030"/>
      <c r="AK42" s="1030"/>
      <c r="AL42" s="1030"/>
      <c r="AM42" s="1030"/>
      <c r="AN42" s="1030"/>
      <c r="AO42" s="1030"/>
      <c r="AP42" s="1030"/>
      <c r="AQ42" s="1030"/>
      <c r="AR42" s="1030"/>
      <c r="AS42" s="1029" t="s">
        <v>5</v>
      </c>
      <c r="AT42" s="1029"/>
      <c r="AU42" s="1029"/>
      <c r="AV42" s="1029"/>
      <c r="AW42" s="1029"/>
      <c r="AX42" s="1029"/>
      <c r="AY42" s="1029"/>
      <c r="AZ42" s="1029"/>
      <c r="BA42" s="1029"/>
      <c r="BB42" s="1029"/>
      <c r="BC42" s="1029"/>
      <c r="BD42" s="1029"/>
      <c r="BE42" s="1029"/>
      <c r="BF42" s="1029"/>
      <c r="BG42" s="1031" t="s">
        <v>6</v>
      </c>
      <c r="BH42" s="1031"/>
      <c r="BI42" s="1031"/>
      <c r="BJ42" s="1031"/>
      <c r="BK42" s="1031"/>
      <c r="BL42" s="1031"/>
      <c r="BM42" s="1031"/>
      <c r="BN42" s="1031"/>
      <c r="BO42" s="1031"/>
      <c r="BP42" s="1031"/>
      <c r="BQ42" s="1031"/>
      <c r="BR42" s="1031"/>
      <c r="BS42" s="1031"/>
      <c r="BT42" s="1031"/>
      <c r="BU42" s="37"/>
      <c r="CG42" s="16"/>
      <c r="CH42" s="16"/>
      <c r="CI42" s="16"/>
      <c r="CJ42" s="16"/>
      <c r="CK42" s="16"/>
      <c r="CL42" s="16"/>
      <c r="CM42" s="16"/>
      <c r="CN42" s="17"/>
    </row>
    <row r="43" spans="1:109" s="14" customFormat="1" ht="11.25" x14ac:dyDescent="0.2">
      <c r="B43" s="18" t="s">
        <v>63</v>
      </c>
      <c r="C43" s="1028" t="s">
        <v>12</v>
      </c>
      <c r="D43" s="1028"/>
      <c r="E43" s="1028"/>
      <c r="F43" s="1028"/>
      <c r="G43" s="1028"/>
      <c r="H43" s="1028"/>
      <c r="I43" s="1028"/>
      <c r="J43" s="1028"/>
      <c r="K43" s="1028"/>
      <c r="L43" s="1028"/>
      <c r="M43" s="1028"/>
      <c r="N43" s="1028"/>
      <c r="O43" s="1028"/>
      <c r="P43" s="1028"/>
      <c r="Q43" s="1028"/>
      <c r="R43" s="1028"/>
      <c r="S43" s="1028"/>
      <c r="T43" s="1028"/>
      <c r="U43" s="1028"/>
      <c r="V43" s="1028"/>
      <c r="W43" s="1028"/>
      <c r="X43" s="1028"/>
      <c r="Y43" s="1028"/>
      <c r="Z43" s="1028"/>
      <c r="AA43" s="1028"/>
      <c r="AB43" s="1028"/>
      <c r="AC43" s="1028"/>
      <c r="AD43" s="1028"/>
      <c r="AE43" s="1028"/>
      <c r="AF43" s="1028"/>
      <c r="AG43" s="1028"/>
      <c r="AH43" s="1028"/>
      <c r="AI43" s="1028"/>
      <c r="AJ43" s="1028"/>
      <c r="AK43" s="1028"/>
      <c r="AL43" s="1028"/>
      <c r="AM43" s="1028"/>
      <c r="AN43" s="1028"/>
      <c r="AO43" s="1028"/>
      <c r="AP43" s="1028"/>
      <c r="AQ43" s="1028"/>
      <c r="AR43" s="1028"/>
      <c r="AS43" s="1028"/>
      <c r="AT43" s="1028"/>
      <c r="AU43" s="1028"/>
      <c r="AV43" s="1028"/>
      <c r="AW43" s="1028"/>
      <c r="AX43" s="1028"/>
      <c r="AY43" s="1028"/>
      <c r="AZ43" s="1028"/>
      <c r="BA43" s="1028"/>
      <c r="BB43" s="1028"/>
      <c r="BC43" s="1028"/>
      <c r="BD43" s="1028"/>
      <c r="BE43" s="1028"/>
      <c r="BF43" s="1028"/>
      <c r="BG43" s="1028"/>
      <c r="BH43" s="1028"/>
      <c r="BI43" s="1028"/>
      <c r="BJ43" s="1028"/>
      <c r="BK43" s="1028"/>
      <c r="BL43" s="1028"/>
      <c r="BM43" s="1028"/>
      <c r="BN43" s="1028"/>
      <c r="BO43" s="1028"/>
      <c r="BP43" s="1028"/>
      <c r="BQ43" s="1028"/>
      <c r="BR43" s="1028"/>
      <c r="BS43" s="1028"/>
      <c r="BT43" s="1028"/>
      <c r="BU43" s="37"/>
      <c r="CG43" s="16"/>
      <c r="CH43" s="16"/>
      <c r="CI43" s="16"/>
      <c r="CJ43" s="16"/>
      <c r="CK43" s="16"/>
      <c r="CL43" s="16"/>
      <c r="CM43" s="16"/>
      <c r="CN43" s="17"/>
    </row>
    <row r="44" spans="1:109" s="46" customFormat="1" ht="11.25" x14ac:dyDescent="0.2">
      <c r="A44" s="65"/>
      <c r="B44" s="66" t="s">
        <v>21</v>
      </c>
      <c r="C44" s="67">
        <v>14</v>
      </c>
      <c r="D44" s="67">
        <v>15</v>
      </c>
      <c r="E44" s="67">
        <v>16</v>
      </c>
      <c r="F44" s="67">
        <v>17</v>
      </c>
      <c r="G44" s="67">
        <v>18</v>
      </c>
      <c r="H44" s="67">
        <v>19</v>
      </c>
      <c r="I44" s="67">
        <v>20</v>
      </c>
      <c r="J44" s="67">
        <v>21</v>
      </c>
      <c r="K44" s="67">
        <v>22</v>
      </c>
      <c r="L44" s="67">
        <v>23</v>
      </c>
      <c r="M44" s="67">
        <v>24</v>
      </c>
      <c r="N44" s="67">
        <v>25</v>
      </c>
      <c r="O44" s="67">
        <v>26</v>
      </c>
      <c r="P44" s="67" t="s">
        <v>22</v>
      </c>
      <c r="Q44" s="67">
        <v>14</v>
      </c>
      <c r="R44" s="67">
        <v>15</v>
      </c>
      <c r="S44" s="67">
        <v>16</v>
      </c>
      <c r="T44" s="67">
        <v>17</v>
      </c>
      <c r="U44" s="67">
        <v>18</v>
      </c>
      <c r="V44" s="67">
        <v>19</v>
      </c>
      <c r="W44" s="67">
        <v>20</v>
      </c>
      <c r="X44" s="67">
        <v>21</v>
      </c>
      <c r="Y44" s="67">
        <v>22</v>
      </c>
      <c r="Z44" s="67">
        <v>23</v>
      </c>
      <c r="AA44" s="67">
        <v>24</v>
      </c>
      <c r="AB44" s="67">
        <v>25</v>
      </c>
      <c r="AC44" s="67">
        <v>26</v>
      </c>
      <c r="AD44" s="67" t="s">
        <v>22</v>
      </c>
      <c r="AE44" s="67">
        <v>14</v>
      </c>
      <c r="AF44" s="67">
        <v>15</v>
      </c>
      <c r="AG44" s="67">
        <v>16</v>
      </c>
      <c r="AH44" s="67">
        <v>17</v>
      </c>
      <c r="AI44" s="67">
        <v>18</v>
      </c>
      <c r="AJ44" s="67">
        <v>19</v>
      </c>
      <c r="AK44" s="67">
        <v>20</v>
      </c>
      <c r="AL44" s="67">
        <v>21</v>
      </c>
      <c r="AM44" s="67">
        <v>22</v>
      </c>
      <c r="AN44" s="67">
        <v>23</v>
      </c>
      <c r="AO44" s="67">
        <v>24</v>
      </c>
      <c r="AP44" s="67">
        <v>25</v>
      </c>
      <c r="AQ44" s="67">
        <v>26</v>
      </c>
      <c r="AR44" s="67" t="s">
        <v>22</v>
      </c>
      <c r="AS44" s="67">
        <v>14</v>
      </c>
      <c r="AT44" s="67">
        <v>15</v>
      </c>
      <c r="AU44" s="67">
        <v>16</v>
      </c>
      <c r="AV44" s="67">
        <v>17</v>
      </c>
      <c r="AW44" s="67">
        <v>18</v>
      </c>
      <c r="AX44" s="67">
        <v>19</v>
      </c>
      <c r="AY44" s="67">
        <v>20</v>
      </c>
      <c r="AZ44" s="67">
        <v>21</v>
      </c>
      <c r="BA44" s="67">
        <v>22</v>
      </c>
      <c r="BB44" s="67">
        <v>23</v>
      </c>
      <c r="BC44" s="67">
        <v>24</v>
      </c>
      <c r="BD44" s="67">
        <v>25</v>
      </c>
      <c r="BE44" s="67">
        <v>26</v>
      </c>
      <c r="BF44" s="67" t="s">
        <v>22</v>
      </c>
      <c r="BG44" s="67">
        <v>14</v>
      </c>
      <c r="BH44" s="67">
        <v>15</v>
      </c>
      <c r="BI44" s="67">
        <v>16</v>
      </c>
      <c r="BJ44" s="67">
        <v>17</v>
      </c>
      <c r="BK44" s="67">
        <v>18</v>
      </c>
      <c r="BL44" s="67">
        <v>19</v>
      </c>
      <c r="BM44" s="67">
        <v>20</v>
      </c>
      <c r="BN44" s="67">
        <v>21</v>
      </c>
      <c r="BO44" s="67">
        <v>22</v>
      </c>
      <c r="BP44" s="67">
        <v>23</v>
      </c>
      <c r="BQ44" s="67">
        <v>24</v>
      </c>
      <c r="BR44" s="67">
        <v>25</v>
      </c>
      <c r="BS44" s="67">
        <v>26</v>
      </c>
      <c r="BT44" s="67" t="s">
        <v>22</v>
      </c>
      <c r="BU44" s="45"/>
      <c r="CG44" s="48"/>
      <c r="CH44" s="48"/>
      <c r="CI44" s="48"/>
      <c r="CJ44" s="48"/>
      <c r="CK44" s="48"/>
      <c r="CL44" s="48"/>
      <c r="CM44" s="48"/>
      <c r="CN44" s="49"/>
    </row>
    <row r="45" spans="1:109" s="46" customFormat="1" ht="11.25" x14ac:dyDescent="0.2">
      <c r="A45" s="44">
        <v>1</v>
      </c>
      <c r="B45" s="27" t="s">
        <v>29</v>
      </c>
      <c r="C45" s="29"/>
      <c r="D45" s="29">
        <v>90</v>
      </c>
      <c r="E45" s="29">
        <v>90</v>
      </c>
      <c r="F45" s="29">
        <v>90</v>
      </c>
      <c r="G45" s="29"/>
      <c r="H45" s="34"/>
      <c r="I45" s="32"/>
      <c r="J45" s="34"/>
      <c r="K45" s="30"/>
      <c r="L45" s="29">
        <v>90</v>
      </c>
      <c r="M45" s="29"/>
      <c r="N45" s="30"/>
      <c r="O45" s="29"/>
      <c r="P45" s="36">
        <f t="shared" ref="P45:P81" si="48">SUM(C45:O45)</f>
        <v>360</v>
      </c>
      <c r="Q45" s="30"/>
      <c r="R45" s="30"/>
      <c r="S45" s="30"/>
      <c r="T45" s="30"/>
      <c r="U45" s="30"/>
      <c r="V45" s="32"/>
      <c r="W45" s="30"/>
      <c r="X45" s="30"/>
      <c r="Y45" s="30"/>
      <c r="Z45" s="30"/>
      <c r="AA45" s="30">
        <v>5</v>
      </c>
      <c r="AB45" s="30"/>
      <c r="AC45" s="30"/>
      <c r="AD45" s="33">
        <f t="shared" ref="AD45:AD81" si="49">SUM(Q45:AC45)</f>
        <v>5</v>
      </c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5"/>
      <c r="AR45" s="33">
        <f t="shared" ref="AR45:AR81" si="50">SUM(AE45:AQ45)</f>
        <v>0</v>
      </c>
      <c r="AS45" s="32"/>
      <c r="AT45" s="32"/>
      <c r="AU45" s="32">
        <v>1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6">
        <f t="shared" ref="BF45:BF81" si="51">SUM(AS45:BE45)</f>
        <v>1</v>
      </c>
      <c r="BG45" s="30"/>
      <c r="BH45" s="30"/>
      <c r="BI45" s="30"/>
      <c r="BJ45" s="30"/>
      <c r="BK45" s="30"/>
      <c r="BL45" s="30"/>
      <c r="BM45" s="30"/>
      <c r="BN45" s="42"/>
      <c r="BO45" s="30"/>
      <c r="BP45" s="30"/>
      <c r="BQ45" s="30"/>
      <c r="BR45" s="30"/>
      <c r="BS45" s="30"/>
      <c r="BT45" s="36">
        <f t="shared" ref="BT45:BT81" si="52">SUM(BG45:BS45)</f>
        <v>0</v>
      </c>
      <c r="BU45" s="45"/>
      <c r="CG45" s="48"/>
      <c r="CH45" s="48"/>
      <c r="CI45" s="48"/>
      <c r="CJ45" s="48"/>
      <c r="CK45" s="48"/>
      <c r="CL45" s="48"/>
      <c r="CM45" s="48"/>
      <c r="CN45" s="49"/>
    </row>
    <row r="46" spans="1:109" s="46" customFormat="1" ht="11.25" x14ac:dyDescent="0.2">
      <c r="A46" s="44">
        <v>2</v>
      </c>
      <c r="B46" s="40" t="s">
        <v>30</v>
      </c>
      <c r="C46" s="30"/>
      <c r="D46" s="29">
        <v>90</v>
      </c>
      <c r="E46" s="29">
        <v>90</v>
      </c>
      <c r="F46" s="29">
        <v>84</v>
      </c>
      <c r="G46" s="29">
        <v>90</v>
      </c>
      <c r="H46" s="34">
        <v>90</v>
      </c>
      <c r="I46" s="32">
        <v>83</v>
      </c>
      <c r="J46" s="34"/>
      <c r="K46" s="30"/>
      <c r="L46" s="29">
        <v>90</v>
      </c>
      <c r="M46" s="29"/>
      <c r="N46" s="30">
        <v>90</v>
      </c>
      <c r="O46" s="29">
        <v>90</v>
      </c>
      <c r="P46" s="36">
        <f t="shared" si="48"/>
        <v>797</v>
      </c>
      <c r="Q46" s="30"/>
      <c r="R46" s="30"/>
      <c r="S46" s="30"/>
      <c r="T46" s="30"/>
      <c r="U46" s="30"/>
      <c r="V46" s="43"/>
      <c r="W46" s="30"/>
      <c r="X46" s="30"/>
      <c r="Y46" s="30"/>
      <c r="Z46" s="30"/>
      <c r="AA46" s="30"/>
      <c r="AB46" s="30"/>
      <c r="AC46" s="30"/>
      <c r="AD46" s="55">
        <f t="shared" si="49"/>
        <v>0</v>
      </c>
      <c r="AE46" s="34"/>
      <c r="AF46" s="34"/>
      <c r="AG46" s="34"/>
      <c r="AH46" s="34"/>
      <c r="AI46" s="34"/>
      <c r="AJ46" s="34"/>
      <c r="AK46" s="34">
        <v>1</v>
      </c>
      <c r="AL46" s="34"/>
      <c r="AM46" s="34"/>
      <c r="AN46" s="34"/>
      <c r="AO46" s="34"/>
      <c r="AP46" s="34"/>
      <c r="AQ46" s="35"/>
      <c r="AR46" s="55">
        <f t="shared" si="50"/>
        <v>1</v>
      </c>
      <c r="AS46" s="43"/>
      <c r="AT46" s="43">
        <v>1</v>
      </c>
      <c r="AU46" s="43"/>
      <c r="AV46" s="43"/>
      <c r="AW46" s="43"/>
      <c r="AX46" s="43">
        <v>1</v>
      </c>
      <c r="AY46" s="43">
        <v>1</v>
      </c>
      <c r="AZ46" s="43"/>
      <c r="BA46" s="43"/>
      <c r="BB46" s="43"/>
      <c r="BC46" s="43"/>
      <c r="BD46" s="43"/>
      <c r="BE46" s="43"/>
      <c r="BF46" s="36">
        <f t="shared" si="51"/>
        <v>3</v>
      </c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6">
        <f t="shared" si="52"/>
        <v>0</v>
      </c>
      <c r="BU46" s="45"/>
      <c r="CG46" s="48"/>
      <c r="CH46" s="48"/>
      <c r="CI46" s="48"/>
      <c r="CJ46" s="48"/>
      <c r="CK46" s="48"/>
      <c r="CL46" s="48"/>
      <c r="CM46" s="48"/>
      <c r="CN46" s="49"/>
    </row>
    <row r="47" spans="1:109" s="46" customFormat="1" ht="11.25" x14ac:dyDescent="0.2">
      <c r="A47" s="44">
        <v>3</v>
      </c>
      <c r="B47" s="40" t="s">
        <v>31</v>
      </c>
      <c r="C47" s="30"/>
      <c r="D47" s="29"/>
      <c r="E47" s="29"/>
      <c r="F47" s="29"/>
      <c r="G47" s="29"/>
      <c r="H47" s="34">
        <v>90</v>
      </c>
      <c r="I47" s="32">
        <v>90</v>
      </c>
      <c r="J47" s="34">
        <v>90</v>
      </c>
      <c r="K47" s="30">
        <v>90</v>
      </c>
      <c r="L47" s="29"/>
      <c r="M47" s="29"/>
      <c r="N47" s="30">
        <v>90</v>
      </c>
      <c r="O47" s="29">
        <v>90</v>
      </c>
      <c r="P47" s="36">
        <f t="shared" si="48"/>
        <v>540</v>
      </c>
      <c r="Q47" s="30"/>
      <c r="R47" s="30"/>
      <c r="S47" s="30"/>
      <c r="T47" s="30"/>
      <c r="U47" s="30"/>
      <c r="V47" s="43"/>
      <c r="W47" s="30"/>
      <c r="X47" s="30"/>
      <c r="Y47" s="30"/>
      <c r="Z47" s="30"/>
      <c r="AA47" s="30"/>
      <c r="AB47" s="30"/>
      <c r="AC47" s="30"/>
      <c r="AD47" s="55">
        <f t="shared" si="49"/>
        <v>0</v>
      </c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5"/>
      <c r="AR47" s="55">
        <f t="shared" si="50"/>
        <v>0</v>
      </c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36">
        <f t="shared" si="51"/>
        <v>0</v>
      </c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6">
        <f t="shared" si="52"/>
        <v>0</v>
      </c>
      <c r="BU47" s="45"/>
      <c r="CG47" s="48"/>
      <c r="CH47" s="48"/>
      <c r="CI47" s="48"/>
      <c r="CJ47" s="48"/>
      <c r="CK47" s="48"/>
      <c r="CL47" s="48"/>
      <c r="CM47" s="48"/>
      <c r="CN47" s="49"/>
    </row>
    <row r="48" spans="1:109" s="46" customFormat="1" ht="11.25" x14ac:dyDescent="0.2">
      <c r="A48" s="44">
        <v>4</v>
      </c>
      <c r="B48" s="40" t="s">
        <v>32</v>
      </c>
      <c r="C48" s="30"/>
      <c r="D48" s="29"/>
      <c r="E48" s="29">
        <v>51</v>
      </c>
      <c r="F48" s="68"/>
      <c r="G48" s="29">
        <v>61</v>
      </c>
      <c r="H48" s="34"/>
      <c r="I48" s="32">
        <v>45</v>
      </c>
      <c r="J48" s="34"/>
      <c r="K48" s="30">
        <v>89</v>
      </c>
      <c r="L48" s="29">
        <v>90</v>
      </c>
      <c r="M48" s="29">
        <v>61</v>
      </c>
      <c r="N48" s="30"/>
      <c r="O48" s="29">
        <v>90</v>
      </c>
      <c r="P48" s="36">
        <f t="shared" si="48"/>
        <v>487</v>
      </c>
      <c r="Q48" s="30"/>
      <c r="R48" s="30">
        <v>45</v>
      </c>
      <c r="S48" s="30"/>
      <c r="T48" s="30">
        <v>36</v>
      </c>
      <c r="U48" s="30"/>
      <c r="V48" s="43"/>
      <c r="W48" s="30"/>
      <c r="X48" s="30">
        <v>45</v>
      </c>
      <c r="Y48" s="30"/>
      <c r="Z48" s="30"/>
      <c r="AA48" s="30"/>
      <c r="AB48" s="30"/>
      <c r="AC48" s="30"/>
      <c r="AD48" s="55">
        <f t="shared" si="49"/>
        <v>126</v>
      </c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5">
        <v>1</v>
      </c>
      <c r="AR48" s="55">
        <f t="shared" si="50"/>
        <v>1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36">
        <f t="shared" si="51"/>
        <v>0</v>
      </c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6">
        <f t="shared" si="52"/>
        <v>0</v>
      </c>
      <c r="BU48" s="45"/>
      <c r="CG48" s="48"/>
      <c r="CH48" s="48"/>
      <c r="CI48" s="48"/>
      <c r="CJ48" s="48"/>
      <c r="CK48" s="48"/>
      <c r="CL48" s="48"/>
      <c r="CM48" s="48"/>
      <c r="CN48" s="49"/>
    </row>
    <row r="49" spans="1:92" s="46" customFormat="1" ht="11.25" x14ac:dyDescent="0.2">
      <c r="A49" s="44">
        <v>5</v>
      </c>
      <c r="B49" s="40" t="s">
        <v>1892</v>
      </c>
      <c r="C49" s="30"/>
      <c r="D49" s="29"/>
      <c r="E49" s="29"/>
      <c r="F49" s="68"/>
      <c r="G49" s="29"/>
      <c r="H49" s="34"/>
      <c r="I49" s="701"/>
      <c r="J49" s="34"/>
      <c r="K49" s="30"/>
      <c r="L49" s="29"/>
      <c r="M49" s="29"/>
      <c r="N49" s="30"/>
      <c r="O49" s="29"/>
      <c r="P49" s="36">
        <f t="shared" si="48"/>
        <v>0</v>
      </c>
      <c r="Q49" s="30"/>
      <c r="R49" s="30"/>
      <c r="S49" s="30"/>
      <c r="T49" s="30"/>
      <c r="U49" s="30"/>
      <c r="V49" s="701">
        <v>1</v>
      </c>
      <c r="W49" s="30"/>
      <c r="X49" s="30"/>
      <c r="Y49" s="30"/>
      <c r="Z49" s="30"/>
      <c r="AA49" s="30"/>
      <c r="AB49" s="30"/>
      <c r="AC49" s="30">
        <v>14</v>
      </c>
      <c r="AD49" s="55">
        <f t="shared" si="49"/>
        <v>15</v>
      </c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5"/>
      <c r="AR49" s="55">
        <f t="shared" si="50"/>
        <v>0</v>
      </c>
      <c r="AS49" s="701"/>
      <c r="AT49" s="701"/>
      <c r="AU49" s="701"/>
      <c r="AV49" s="701"/>
      <c r="AW49" s="701"/>
      <c r="AX49" s="701"/>
      <c r="AY49" s="701"/>
      <c r="AZ49" s="701"/>
      <c r="BA49" s="701"/>
      <c r="BB49" s="701"/>
      <c r="BC49" s="701"/>
      <c r="BD49" s="701"/>
      <c r="BE49" s="701"/>
      <c r="BF49" s="36">
        <f t="shared" si="51"/>
        <v>0</v>
      </c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6">
        <f t="shared" si="52"/>
        <v>0</v>
      </c>
      <c r="BU49" s="45"/>
      <c r="CG49" s="48"/>
      <c r="CH49" s="48"/>
      <c r="CI49" s="48"/>
      <c r="CJ49" s="48"/>
      <c r="CK49" s="48"/>
      <c r="CL49" s="48"/>
      <c r="CM49" s="48"/>
      <c r="CN49" s="49"/>
    </row>
    <row r="50" spans="1:92" s="46" customFormat="1" ht="11.25" x14ac:dyDescent="0.2">
      <c r="A50" s="44">
        <v>6</v>
      </c>
      <c r="B50" s="40" t="s">
        <v>33</v>
      </c>
      <c r="C50" s="30"/>
      <c r="D50" s="29"/>
      <c r="E50" s="29"/>
      <c r="F50" s="29"/>
      <c r="G50" s="29"/>
      <c r="H50" s="34"/>
      <c r="I50" s="32"/>
      <c r="J50" s="34"/>
      <c r="K50" s="30"/>
      <c r="L50" s="29"/>
      <c r="M50" s="29"/>
      <c r="N50" s="30"/>
      <c r="O50" s="29"/>
      <c r="P50" s="36">
        <f t="shared" si="48"/>
        <v>0</v>
      </c>
      <c r="Q50" s="30"/>
      <c r="R50" s="30"/>
      <c r="S50" s="30"/>
      <c r="T50" s="30"/>
      <c r="U50" s="30"/>
      <c r="V50" s="43"/>
      <c r="W50" s="30"/>
      <c r="X50" s="30"/>
      <c r="Y50" s="30"/>
      <c r="Z50" s="30"/>
      <c r="AA50" s="30"/>
      <c r="AB50" s="30"/>
      <c r="AC50" s="30"/>
      <c r="AD50" s="55">
        <f t="shared" si="49"/>
        <v>0</v>
      </c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5"/>
      <c r="AR50" s="55">
        <f t="shared" si="50"/>
        <v>0</v>
      </c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36">
        <f t="shared" si="51"/>
        <v>0</v>
      </c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6">
        <f t="shared" si="52"/>
        <v>0</v>
      </c>
      <c r="BU50" s="45"/>
      <c r="CG50" s="48"/>
      <c r="CH50" s="48"/>
      <c r="CI50" s="48"/>
      <c r="CJ50" s="48"/>
      <c r="CK50" s="48"/>
      <c r="CL50" s="48"/>
      <c r="CM50" s="48"/>
      <c r="CN50" s="49"/>
    </row>
    <row r="51" spans="1:92" s="46" customFormat="1" ht="11.25" x14ac:dyDescent="0.2">
      <c r="A51" s="44">
        <v>7</v>
      </c>
      <c r="B51" s="40" t="s">
        <v>34</v>
      </c>
      <c r="C51" s="30"/>
      <c r="D51" s="29">
        <v>90</v>
      </c>
      <c r="E51" s="29"/>
      <c r="F51" s="29"/>
      <c r="G51" s="29"/>
      <c r="H51" s="34"/>
      <c r="I51" s="32">
        <v>90</v>
      </c>
      <c r="J51" s="34"/>
      <c r="K51" s="30"/>
      <c r="L51" s="29">
        <v>45</v>
      </c>
      <c r="M51" s="29"/>
      <c r="N51" s="30"/>
      <c r="O51" s="29"/>
      <c r="P51" s="36">
        <f t="shared" si="48"/>
        <v>225</v>
      </c>
      <c r="Q51" s="30"/>
      <c r="R51" s="30"/>
      <c r="S51" s="30"/>
      <c r="T51" s="30"/>
      <c r="U51" s="30"/>
      <c r="V51" s="43"/>
      <c r="W51" s="30"/>
      <c r="X51" s="30"/>
      <c r="Y51" s="30"/>
      <c r="Z51" s="30"/>
      <c r="AA51" s="30"/>
      <c r="AB51" s="30"/>
      <c r="AC51" s="30"/>
      <c r="AD51" s="55">
        <f t="shared" si="49"/>
        <v>0</v>
      </c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5"/>
      <c r="AR51" s="55">
        <f t="shared" si="50"/>
        <v>0</v>
      </c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36">
        <f t="shared" si="51"/>
        <v>0</v>
      </c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6">
        <f t="shared" si="52"/>
        <v>0</v>
      </c>
      <c r="BU51" s="45"/>
      <c r="CG51" s="48"/>
      <c r="CH51" s="48"/>
      <c r="CI51" s="48"/>
      <c r="CJ51" s="48"/>
      <c r="CK51" s="48"/>
      <c r="CL51" s="48"/>
      <c r="CM51" s="48"/>
      <c r="CN51" s="49"/>
    </row>
    <row r="52" spans="1:92" s="46" customFormat="1" ht="11.25" x14ac:dyDescent="0.2">
      <c r="A52" s="44">
        <v>8</v>
      </c>
      <c r="B52" s="40" t="s">
        <v>35</v>
      </c>
      <c r="C52" s="30"/>
      <c r="D52" s="29"/>
      <c r="E52" s="29"/>
      <c r="F52" s="29">
        <v>90</v>
      </c>
      <c r="G52" s="29">
        <v>90</v>
      </c>
      <c r="H52" s="34">
        <v>90</v>
      </c>
      <c r="I52" s="32">
        <v>77</v>
      </c>
      <c r="J52" s="34">
        <v>90</v>
      </c>
      <c r="K52" s="30"/>
      <c r="L52" s="29">
        <v>90</v>
      </c>
      <c r="M52" s="29">
        <v>90</v>
      </c>
      <c r="N52" s="30">
        <v>90</v>
      </c>
      <c r="O52" s="29">
        <v>90</v>
      </c>
      <c r="P52" s="36">
        <f t="shared" si="48"/>
        <v>797</v>
      </c>
      <c r="Q52" s="30"/>
      <c r="R52" s="30"/>
      <c r="S52" s="30"/>
      <c r="T52" s="30"/>
      <c r="U52" s="30"/>
      <c r="V52" s="43"/>
      <c r="W52" s="30"/>
      <c r="X52" s="30"/>
      <c r="Y52" s="30"/>
      <c r="Z52" s="30"/>
      <c r="AA52" s="30"/>
      <c r="AB52" s="30"/>
      <c r="AC52" s="30"/>
      <c r="AD52" s="55">
        <f t="shared" si="49"/>
        <v>0</v>
      </c>
      <c r="AE52" s="34"/>
      <c r="AF52" s="34"/>
      <c r="AG52" s="34"/>
      <c r="AH52" s="34"/>
      <c r="AI52" s="34">
        <v>1</v>
      </c>
      <c r="AJ52" s="34"/>
      <c r="AK52" s="34">
        <v>2</v>
      </c>
      <c r="AL52" s="34">
        <v>1</v>
      </c>
      <c r="AM52" s="34"/>
      <c r="AN52" s="34">
        <v>1</v>
      </c>
      <c r="AO52" s="34"/>
      <c r="AP52" s="34">
        <v>1</v>
      </c>
      <c r="AQ52" s="35"/>
      <c r="AR52" s="55">
        <f t="shared" si="50"/>
        <v>6</v>
      </c>
      <c r="AS52" s="43"/>
      <c r="AT52" s="43"/>
      <c r="AU52" s="43"/>
      <c r="AV52" s="43"/>
      <c r="AW52" s="43"/>
      <c r="AX52" s="43"/>
      <c r="AY52" s="705">
        <v>1</v>
      </c>
      <c r="AZ52" s="43"/>
      <c r="BA52" s="43"/>
      <c r="BB52" s="43"/>
      <c r="BC52" s="43"/>
      <c r="BD52" s="43"/>
      <c r="BE52" s="43"/>
      <c r="BF52" s="36">
        <f t="shared" si="51"/>
        <v>1</v>
      </c>
      <c r="BG52" s="30"/>
      <c r="BH52" s="30"/>
      <c r="BI52" s="30"/>
      <c r="BJ52" s="30"/>
      <c r="BK52" s="30"/>
      <c r="BL52" s="30"/>
      <c r="BM52" s="30"/>
      <c r="BN52" s="30">
        <v>1</v>
      </c>
      <c r="BO52" s="30"/>
      <c r="BP52" s="30"/>
      <c r="BQ52" s="30">
        <v>1</v>
      </c>
      <c r="BR52" s="30">
        <v>1</v>
      </c>
      <c r="BS52" s="30"/>
      <c r="BT52" s="36">
        <f t="shared" si="52"/>
        <v>3</v>
      </c>
      <c r="BU52" s="45"/>
      <c r="CG52" s="48"/>
      <c r="CH52" s="48"/>
      <c r="CI52" s="48"/>
      <c r="CJ52" s="48"/>
      <c r="CK52" s="48"/>
      <c r="CL52" s="48"/>
      <c r="CM52" s="48"/>
      <c r="CN52" s="49"/>
    </row>
    <row r="53" spans="1:92" s="46" customFormat="1" ht="11.25" x14ac:dyDescent="0.2">
      <c r="A53" s="44">
        <v>9</v>
      </c>
      <c r="B53" s="40" t="s">
        <v>36</v>
      </c>
      <c r="C53" s="30"/>
      <c r="D53" s="29"/>
      <c r="E53" s="29"/>
      <c r="F53" s="29"/>
      <c r="G53" s="29">
        <v>68</v>
      </c>
      <c r="H53" s="34"/>
      <c r="I53" s="32"/>
      <c r="J53" s="34"/>
      <c r="K53" s="30"/>
      <c r="L53" s="29"/>
      <c r="M53" s="29">
        <v>90</v>
      </c>
      <c r="N53" s="30"/>
      <c r="O53" s="29"/>
      <c r="P53" s="36">
        <f t="shared" si="48"/>
        <v>158</v>
      </c>
      <c r="Q53" s="30"/>
      <c r="R53" s="30"/>
      <c r="S53" s="30"/>
      <c r="T53" s="30"/>
      <c r="U53" s="30"/>
      <c r="V53" s="43"/>
      <c r="W53" s="30">
        <v>7</v>
      </c>
      <c r="X53" s="30">
        <v>18</v>
      </c>
      <c r="Y53" s="30"/>
      <c r="Z53" s="30"/>
      <c r="AA53" s="30"/>
      <c r="AB53" s="30">
        <v>6</v>
      </c>
      <c r="AC53" s="30"/>
      <c r="AD53" s="55">
        <f t="shared" si="49"/>
        <v>31</v>
      </c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5"/>
      <c r="AR53" s="55">
        <f t="shared" si="50"/>
        <v>0</v>
      </c>
      <c r="AS53" s="43"/>
      <c r="AT53" s="43"/>
      <c r="AU53" s="43"/>
      <c r="AV53" s="43"/>
      <c r="AW53" s="43"/>
      <c r="AX53" s="43"/>
      <c r="AY53" s="43">
        <v>1</v>
      </c>
      <c r="AZ53" s="43"/>
      <c r="BA53" s="43"/>
      <c r="BB53" s="43"/>
      <c r="BC53" s="43"/>
      <c r="BD53" s="43"/>
      <c r="BE53" s="43"/>
      <c r="BF53" s="36">
        <f t="shared" si="51"/>
        <v>1</v>
      </c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6">
        <f t="shared" si="52"/>
        <v>0</v>
      </c>
      <c r="BU53" s="45"/>
      <c r="CG53" s="48"/>
      <c r="CH53" s="48"/>
      <c r="CI53" s="48"/>
      <c r="CJ53" s="48"/>
      <c r="CK53" s="48"/>
      <c r="CL53" s="48"/>
      <c r="CM53" s="48"/>
      <c r="CN53" s="49"/>
    </row>
    <row r="54" spans="1:92" s="46" customFormat="1" ht="11.25" x14ac:dyDescent="0.2">
      <c r="A54" s="44">
        <v>10</v>
      </c>
      <c r="B54" s="40" t="s">
        <v>37</v>
      </c>
      <c r="C54" s="30"/>
      <c r="D54" s="29"/>
      <c r="E54" s="29"/>
      <c r="F54" s="29"/>
      <c r="G54" s="29"/>
      <c r="H54" s="34"/>
      <c r="I54" s="32"/>
      <c r="J54" s="34"/>
      <c r="K54" s="30"/>
      <c r="L54" s="29"/>
      <c r="M54" s="29"/>
      <c r="N54" s="30"/>
      <c r="O54" s="29"/>
      <c r="P54" s="36">
        <f t="shared" si="48"/>
        <v>0</v>
      </c>
      <c r="Q54" s="30"/>
      <c r="R54" s="30"/>
      <c r="S54" s="30"/>
      <c r="T54" s="30"/>
      <c r="U54" s="30"/>
      <c r="V54" s="43"/>
      <c r="W54" s="30"/>
      <c r="X54" s="30"/>
      <c r="Y54" s="30"/>
      <c r="Z54" s="30"/>
      <c r="AA54" s="30"/>
      <c r="AB54" s="30"/>
      <c r="AC54" s="30"/>
      <c r="AD54" s="55">
        <f t="shared" si="49"/>
        <v>0</v>
      </c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5"/>
      <c r="AR54" s="55">
        <f t="shared" si="50"/>
        <v>0</v>
      </c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36">
        <f t="shared" si="51"/>
        <v>0</v>
      </c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6">
        <f t="shared" si="52"/>
        <v>0</v>
      </c>
      <c r="BU54" s="45"/>
      <c r="CG54" s="48"/>
      <c r="CH54" s="48"/>
      <c r="CI54" s="48"/>
      <c r="CJ54" s="48"/>
      <c r="CK54" s="48"/>
      <c r="CL54" s="48"/>
      <c r="CM54" s="48"/>
      <c r="CN54" s="49"/>
    </row>
    <row r="55" spans="1:92" s="46" customFormat="1" ht="11.25" x14ac:dyDescent="0.2">
      <c r="A55" s="44">
        <v>11</v>
      </c>
      <c r="B55" s="40" t="s">
        <v>38</v>
      </c>
      <c r="C55" s="32"/>
      <c r="D55" s="29"/>
      <c r="E55" s="29"/>
      <c r="F55" s="29"/>
      <c r="G55" s="29"/>
      <c r="H55" s="34"/>
      <c r="I55" s="32"/>
      <c r="J55" s="34"/>
      <c r="K55" s="32"/>
      <c r="L55" s="29"/>
      <c r="M55" s="29"/>
      <c r="N55" s="30"/>
      <c r="O55" s="29"/>
      <c r="P55" s="36">
        <f t="shared" si="48"/>
        <v>0</v>
      </c>
      <c r="Q55" s="30"/>
      <c r="R55" s="30"/>
      <c r="S55" s="30"/>
      <c r="T55" s="30"/>
      <c r="U55" s="30"/>
      <c r="V55" s="43"/>
      <c r="W55" s="30"/>
      <c r="X55" s="30"/>
      <c r="Y55" s="30"/>
      <c r="Z55" s="30"/>
      <c r="AA55" s="30"/>
      <c r="AB55" s="30"/>
      <c r="AC55" s="30"/>
      <c r="AD55" s="55">
        <f t="shared" si="49"/>
        <v>0</v>
      </c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5"/>
      <c r="AR55" s="55">
        <f t="shared" si="50"/>
        <v>0</v>
      </c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36">
        <f t="shared" si="51"/>
        <v>0</v>
      </c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6">
        <f t="shared" si="52"/>
        <v>0</v>
      </c>
      <c r="BU55" s="45"/>
      <c r="CG55" s="48"/>
      <c r="CH55" s="48"/>
      <c r="CI55" s="48"/>
      <c r="CJ55" s="48"/>
      <c r="CK55" s="48"/>
      <c r="CL55" s="48"/>
      <c r="CM55" s="48"/>
      <c r="CN55" s="49"/>
    </row>
    <row r="56" spans="1:92" s="46" customFormat="1" ht="11.25" x14ac:dyDescent="0.2">
      <c r="A56" s="44">
        <v>12</v>
      </c>
      <c r="B56" s="40" t="s">
        <v>39</v>
      </c>
      <c r="C56" s="32"/>
      <c r="D56" s="29"/>
      <c r="E56" s="29"/>
      <c r="F56" s="29"/>
      <c r="G56" s="29"/>
      <c r="H56" s="34"/>
      <c r="I56" s="32"/>
      <c r="J56" s="34"/>
      <c r="K56" s="32">
        <v>45</v>
      </c>
      <c r="L56" s="29"/>
      <c r="M56" s="29"/>
      <c r="N56" s="30"/>
      <c r="O56" s="29"/>
      <c r="P56" s="36">
        <f t="shared" si="48"/>
        <v>45</v>
      </c>
      <c r="Q56" s="30"/>
      <c r="R56" s="30">
        <v>8</v>
      </c>
      <c r="S56" s="30"/>
      <c r="T56" s="30">
        <v>6</v>
      </c>
      <c r="U56" s="30"/>
      <c r="V56" s="43"/>
      <c r="W56" s="30"/>
      <c r="X56" s="30">
        <v>21</v>
      </c>
      <c r="Y56" s="30"/>
      <c r="Z56" s="30"/>
      <c r="AA56" s="30">
        <v>27</v>
      </c>
      <c r="AB56" s="30"/>
      <c r="AC56" s="30"/>
      <c r="AD56" s="55">
        <f t="shared" si="49"/>
        <v>62</v>
      </c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5"/>
      <c r="AR56" s="55">
        <f t="shared" si="50"/>
        <v>0</v>
      </c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>
        <v>1</v>
      </c>
      <c r="BD56" s="43"/>
      <c r="BE56" s="43"/>
      <c r="BF56" s="36">
        <f t="shared" si="51"/>
        <v>1</v>
      </c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6">
        <f t="shared" si="52"/>
        <v>0</v>
      </c>
      <c r="BU56" s="45"/>
      <c r="CG56" s="48"/>
      <c r="CH56" s="48"/>
      <c r="CI56" s="48"/>
      <c r="CJ56" s="48"/>
      <c r="CK56" s="48"/>
      <c r="CL56" s="48"/>
      <c r="CM56" s="48"/>
      <c r="CN56" s="49"/>
    </row>
    <row r="57" spans="1:92" s="46" customFormat="1" ht="11.25" x14ac:dyDescent="0.2">
      <c r="A57" s="44">
        <v>13</v>
      </c>
      <c r="B57" s="40" t="s">
        <v>40</v>
      </c>
      <c r="C57" s="32"/>
      <c r="D57" s="29">
        <v>90</v>
      </c>
      <c r="E57" s="29">
        <v>90</v>
      </c>
      <c r="F57" s="29"/>
      <c r="G57" s="29"/>
      <c r="H57" s="34">
        <v>90</v>
      </c>
      <c r="I57" s="32"/>
      <c r="J57" s="34">
        <v>90</v>
      </c>
      <c r="K57" s="32"/>
      <c r="L57" s="29"/>
      <c r="M57" s="29">
        <v>90</v>
      </c>
      <c r="N57" s="30"/>
      <c r="O57" s="29">
        <v>53</v>
      </c>
      <c r="P57" s="36">
        <f t="shared" si="48"/>
        <v>503</v>
      </c>
      <c r="Q57" s="30"/>
      <c r="R57" s="30"/>
      <c r="S57" s="30"/>
      <c r="T57" s="30"/>
      <c r="U57" s="30"/>
      <c r="V57" s="43"/>
      <c r="W57" s="30"/>
      <c r="X57" s="30"/>
      <c r="Y57" s="30"/>
      <c r="Z57" s="30"/>
      <c r="AA57" s="30"/>
      <c r="AB57" s="30"/>
      <c r="AC57" s="30"/>
      <c r="AD57" s="55">
        <f t="shared" si="49"/>
        <v>0</v>
      </c>
      <c r="AE57" s="34"/>
      <c r="AF57" s="34"/>
      <c r="AG57" s="34">
        <v>1</v>
      </c>
      <c r="AH57" s="34"/>
      <c r="AI57" s="34"/>
      <c r="AJ57" s="34"/>
      <c r="AK57" s="34"/>
      <c r="AL57" s="34"/>
      <c r="AM57" s="34"/>
      <c r="AN57" s="34"/>
      <c r="AO57" s="34">
        <v>1</v>
      </c>
      <c r="AP57" s="34"/>
      <c r="AQ57" s="35"/>
      <c r="AR57" s="55">
        <f t="shared" si="50"/>
        <v>2</v>
      </c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36">
        <f t="shared" si="51"/>
        <v>0</v>
      </c>
      <c r="BG57" s="30"/>
      <c r="BH57" s="30">
        <v>1</v>
      </c>
      <c r="BI57" s="30"/>
      <c r="BJ57" s="30"/>
      <c r="BK57" s="30"/>
      <c r="BL57" s="30"/>
      <c r="BM57" s="30"/>
      <c r="BN57" s="30">
        <v>1</v>
      </c>
      <c r="BO57" s="30"/>
      <c r="BP57" s="30"/>
      <c r="BQ57" s="30"/>
      <c r="BR57" s="30"/>
      <c r="BS57" s="30"/>
      <c r="BT57" s="36">
        <f t="shared" si="52"/>
        <v>2</v>
      </c>
      <c r="BU57" s="45"/>
      <c r="CG57" s="48"/>
      <c r="CH57" s="48"/>
      <c r="CI57" s="48"/>
      <c r="CJ57" s="48"/>
      <c r="CK57" s="48"/>
      <c r="CL57" s="48"/>
      <c r="CM57" s="48"/>
      <c r="CN57" s="49"/>
    </row>
    <row r="58" spans="1:92" s="46" customFormat="1" ht="11.25" x14ac:dyDescent="0.2">
      <c r="A58" s="44">
        <v>14</v>
      </c>
      <c r="B58" s="40" t="s">
        <v>41</v>
      </c>
      <c r="C58" s="42"/>
      <c r="D58" s="29"/>
      <c r="E58" s="29"/>
      <c r="F58" s="29"/>
      <c r="G58" s="29"/>
      <c r="H58" s="32"/>
      <c r="I58" s="32"/>
      <c r="J58" s="32"/>
      <c r="K58" s="42"/>
      <c r="L58" s="29"/>
      <c r="M58" s="29"/>
      <c r="N58" s="30"/>
      <c r="O58" s="29"/>
      <c r="P58" s="36">
        <f t="shared" si="48"/>
        <v>0</v>
      </c>
      <c r="Q58" s="30"/>
      <c r="R58" s="30"/>
      <c r="S58" s="30"/>
      <c r="T58" s="30"/>
      <c r="U58" s="30"/>
      <c r="V58" s="43"/>
      <c r="W58" s="30"/>
      <c r="X58" s="30"/>
      <c r="Y58" s="30"/>
      <c r="Z58" s="30"/>
      <c r="AA58" s="30"/>
      <c r="AB58" s="30"/>
      <c r="AC58" s="30"/>
      <c r="AD58" s="55">
        <f t="shared" si="49"/>
        <v>0</v>
      </c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5"/>
      <c r="AR58" s="55">
        <f t="shared" si="50"/>
        <v>0</v>
      </c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36">
        <f t="shared" si="51"/>
        <v>0</v>
      </c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6">
        <f t="shared" si="52"/>
        <v>0</v>
      </c>
      <c r="BU58" s="45"/>
      <c r="CG58" s="48"/>
      <c r="CH58" s="48"/>
      <c r="CI58" s="48"/>
      <c r="CJ58" s="48"/>
      <c r="CK58" s="48"/>
      <c r="CL58" s="48"/>
      <c r="CM58" s="48"/>
      <c r="CN58" s="49"/>
    </row>
    <row r="59" spans="1:92" s="46" customFormat="1" ht="11.25" x14ac:dyDescent="0.2">
      <c r="A59" s="44">
        <v>15</v>
      </c>
      <c r="B59" s="40" t="s">
        <v>42</v>
      </c>
      <c r="C59" s="42"/>
      <c r="D59" s="29"/>
      <c r="E59" s="29"/>
      <c r="F59" s="29"/>
      <c r="G59" s="29"/>
      <c r="H59" s="42"/>
      <c r="I59" s="32"/>
      <c r="J59" s="42"/>
      <c r="K59" s="42"/>
      <c r="L59" s="29"/>
      <c r="M59" s="29"/>
      <c r="N59" s="30"/>
      <c r="O59" s="29"/>
      <c r="P59" s="36">
        <f t="shared" si="48"/>
        <v>0</v>
      </c>
      <c r="Q59" s="30"/>
      <c r="R59" s="30"/>
      <c r="S59" s="30"/>
      <c r="T59" s="30"/>
      <c r="U59" s="30"/>
      <c r="V59" s="43"/>
      <c r="W59" s="30"/>
      <c r="X59" s="30"/>
      <c r="Y59" s="30"/>
      <c r="Z59" s="30"/>
      <c r="AA59" s="30"/>
      <c r="AB59" s="30"/>
      <c r="AC59" s="30"/>
      <c r="AD59" s="55">
        <f t="shared" si="49"/>
        <v>0</v>
      </c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5"/>
      <c r="AR59" s="55">
        <f t="shared" si="50"/>
        <v>0</v>
      </c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36">
        <f t="shared" si="51"/>
        <v>0</v>
      </c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6">
        <f t="shared" si="52"/>
        <v>0</v>
      </c>
      <c r="BU59" s="45"/>
      <c r="CG59" s="48"/>
      <c r="CH59" s="48"/>
      <c r="CI59" s="48"/>
      <c r="CJ59" s="48"/>
      <c r="CK59" s="48"/>
      <c r="CL59" s="48"/>
      <c r="CM59" s="48"/>
      <c r="CN59" s="49"/>
    </row>
    <row r="60" spans="1:92" s="46" customFormat="1" ht="11.25" x14ac:dyDescent="0.2">
      <c r="A60" s="44">
        <v>16</v>
      </c>
      <c r="B60" s="40" t="s">
        <v>43</v>
      </c>
      <c r="C60" s="32"/>
      <c r="D60" s="29"/>
      <c r="E60" s="29">
        <v>90</v>
      </c>
      <c r="F60" s="29"/>
      <c r="G60" s="29"/>
      <c r="H60" s="34">
        <v>89</v>
      </c>
      <c r="I60" s="32"/>
      <c r="J60" s="34"/>
      <c r="K60" s="32"/>
      <c r="L60" s="29">
        <v>90</v>
      </c>
      <c r="M60" s="29">
        <v>63</v>
      </c>
      <c r="N60" s="30"/>
      <c r="O60" s="29"/>
      <c r="P60" s="36">
        <f t="shared" si="48"/>
        <v>332</v>
      </c>
      <c r="Q60" s="30"/>
      <c r="R60" s="30">
        <v>17</v>
      </c>
      <c r="S60" s="30"/>
      <c r="T60" s="30">
        <v>10</v>
      </c>
      <c r="U60" s="30">
        <v>22</v>
      </c>
      <c r="V60" s="43"/>
      <c r="W60" s="30">
        <v>13</v>
      </c>
      <c r="X60" s="30"/>
      <c r="Y60" s="30">
        <v>45</v>
      </c>
      <c r="Z60" s="30"/>
      <c r="AA60" s="30"/>
      <c r="AB60" s="30">
        <v>9</v>
      </c>
      <c r="AC60" s="30">
        <v>20</v>
      </c>
      <c r="AD60" s="55">
        <f t="shared" si="49"/>
        <v>136</v>
      </c>
      <c r="AE60" s="34"/>
      <c r="AF60" s="34"/>
      <c r="AG60" s="34"/>
      <c r="AH60" s="34"/>
      <c r="AI60" s="34"/>
      <c r="AJ60" s="34"/>
      <c r="AK60" s="34">
        <v>1</v>
      </c>
      <c r="AL60" s="34"/>
      <c r="AM60" s="34"/>
      <c r="AN60" s="34"/>
      <c r="AO60" s="34"/>
      <c r="AP60" s="34"/>
      <c r="AQ60" s="35"/>
      <c r="AR60" s="55">
        <f t="shared" si="50"/>
        <v>1</v>
      </c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>
        <v>1</v>
      </c>
      <c r="BD60" s="43"/>
      <c r="BE60" s="43">
        <v>1</v>
      </c>
      <c r="BF60" s="36">
        <f t="shared" si="51"/>
        <v>2</v>
      </c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6">
        <f t="shared" si="52"/>
        <v>0</v>
      </c>
      <c r="BU60" s="45"/>
      <c r="CG60" s="48"/>
      <c r="CH60" s="48"/>
      <c r="CI60" s="48"/>
      <c r="CJ60" s="48"/>
      <c r="CK60" s="48"/>
      <c r="CL60" s="48"/>
      <c r="CM60" s="48"/>
      <c r="CN60" s="49"/>
    </row>
    <row r="61" spans="1:92" s="46" customFormat="1" ht="11.25" x14ac:dyDescent="0.2">
      <c r="A61" s="44">
        <v>17</v>
      </c>
      <c r="B61" s="40" t="s">
        <v>44</v>
      </c>
      <c r="C61" s="32"/>
      <c r="D61" s="29"/>
      <c r="E61" s="29"/>
      <c r="F61" s="29"/>
      <c r="G61" s="29"/>
      <c r="H61" s="34"/>
      <c r="I61" s="32"/>
      <c r="J61" s="34"/>
      <c r="K61" s="32"/>
      <c r="L61" s="29"/>
      <c r="M61" s="29"/>
      <c r="N61" s="30"/>
      <c r="O61" s="29"/>
      <c r="P61" s="36">
        <f t="shared" si="48"/>
        <v>0</v>
      </c>
      <c r="Q61" s="30"/>
      <c r="R61" s="30"/>
      <c r="S61" s="30"/>
      <c r="T61" s="30"/>
      <c r="U61" s="30"/>
      <c r="V61" s="43"/>
      <c r="W61" s="30"/>
      <c r="X61" s="30"/>
      <c r="Y61" s="30"/>
      <c r="Z61" s="30"/>
      <c r="AA61" s="30"/>
      <c r="AB61" s="30"/>
      <c r="AC61" s="30"/>
      <c r="AD61" s="55">
        <f t="shared" si="49"/>
        <v>0</v>
      </c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5"/>
      <c r="AR61" s="55">
        <f t="shared" si="50"/>
        <v>0</v>
      </c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36">
        <f t="shared" si="51"/>
        <v>0</v>
      </c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6">
        <f t="shared" si="52"/>
        <v>0</v>
      </c>
      <c r="BU61" s="45"/>
      <c r="CG61" s="48"/>
      <c r="CH61" s="48"/>
      <c r="CI61" s="48"/>
      <c r="CJ61" s="48"/>
      <c r="CK61" s="48"/>
      <c r="CL61" s="48"/>
      <c r="CM61" s="48"/>
      <c r="CN61" s="49"/>
    </row>
    <row r="62" spans="1:92" s="46" customFormat="1" ht="11.25" x14ac:dyDescent="0.2">
      <c r="A62" s="44">
        <v>18</v>
      </c>
      <c r="B62" s="40" t="s">
        <v>45</v>
      </c>
      <c r="C62" s="32"/>
      <c r="D62" s="29">
        <v>90</v>
      </c>
      <c r="E62" s="29">
        <v>90</v>
      </c>
      <c r="F62" s="29">
        <v>27</v>
      </c>
      <c r="G62" s="29">
        <v>90</v>
      </c>
      <c r="H62" s="34">
        <v>90</v>
      </c>
      <c r="I62" s="32">
        <v>90</v>
      </c>
      <c r="J62" s="34">
        <v>90</v>
      </c>
      <c r="K62" s="32">
        <v>90</v>
      </c>
      <c r="L62" s="29">
        <v>90</v>
      </c>
      <c r="M62" s="29">
        <v>85</v>
      </c>
      <c r="N62" s="30">
        <v>90</v>
      </c>
      <c r="O62" s="29">
        <v>70</v>
      </c>
      <c r="P62" s="36">
        <f t="shared" si="48"/>
        <v>992</v>
      </c>
      <c r="Q62" s="30"/>
      <c r="R62" s="30"/>
      <c r="S62" s="30"/>
      <c r="T62" s="30"/>
      <c r="U62" s="30"/>
      <c r="V62" s="43"/>
      <c r="W62" s="30"/>
      <c r="X62" s="30"/>
      <c r="Y62" s="30"/>
      <c r="Z62" s="30"/>
      <c r="AA62" s="30"/>
      <c r="AB62" s="30"/>
      <c r="AC62" s="30"/>
      <c r="AD62" s="55">
        <f t="shared" si="49"/>
        <v>0</v>
      </c>
      <c r="AE62" s="34"/>
      <c r="AF62" s="34"/>
      <c r="AG62" s="34">
        <v>1</v>
      </c>
      <c r="AH62" s="34"/>
      <c r="AI62" s="34"/>
      <c r="AJ62" s="34">
        <v>2</v>
      </c>
      <c r="AK62" s="34">
        <v>1</v>
      </c>
      <c r="AL62" s="34"/>
      <c r="AM62" s="34"/>
      <c r="AN62" s="34"/>
      <c r="AO62" s="34"/>
      <c r="AP62" s="34"/>
      <c r="AQ62" s="35">
        <v>1</v>
      </c>
      <c r="AR62" s="55">
        <f t="shared" si="50"/>
        <v>5</v>
      </c>
      <c r="AS62" s="43"/>
      <c r="AT62" s="43"/>
      <c r="AU62" s="43">
        <v>1</v>
      </c>
      <c r="AV62" s="43"/>
      <c r="AW62" s="43">
        <v>1</v>
      </c>
      <c r="AX62" s="43"/>
      <c r="AY62" s="43"/>
      <c r="AZ62" s="43">
        <v>1</v>
      </c>
      <c r="BA62" s="43"/>
      <c r="BB62" s="43">
        <v>1</v>
      </c>
      <c r="BC62" s="43">
        <v>1</v>
      </c>
      <c r="BD62" s="43"/>
      <c r="BE62" s="43">
        <v>1</v>
      </c>
      <c r="BF62" s="36">
        <f t="shared" si="51"/>
        <v>6</v>
      </c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>
        <v>1</v>
      </c>
      <c r="BS62" s="30"/>
      <c r="BT62" s="36">
        <f t="shared" si="52"/>
        <v>1</v>
      </c>
      <c r="BU62" s="45"/>
      <c r="CG62" s="48"/>
      <c r="CH62" s="48"/>
      <c r="CI62" s="48"/>
      <c r="CJ62" s="48"/>
      <c r="CK62" s="48"/>
      <c r="CL62" s="48"/>
      <c r="CM62" s="48"/>
      <c r="CN62" s="49"/>
    </row>
    <row r="63" spans="1:92" s="46" customFormat="1" ht="11.25" x14ac:dyDescent="0.2">
      <c r="A63" s="44">
        <v>19</v>
      </c>
      <c r="B63" s="40" t="s">
        <v>46</v>
      </c>
      <c r="C63" s="32"/>
      <c r="D63" s="29">
        <v>90</v>
      </c>
      <c r="E63" s="29">
        <v>90</v>
      </c>
      <c r="F63" s="29">
        <v>90</v>
      </c>
      <c r="G63" s="29">
        <v>90</v>
      </c>
      <c r="H63" s="34">
        <v>90</v>
      </c>
      <c r="I63" s="32">
        <v>90</v>
      </c>
      <c r="J63" s="34">
        <v>90</v>
      </c>
      <c r="K63" s="32">
        <v>90</v>
      </c>
      <c r="L63" s="29"/>
      <c r="M63" s="29">
        <v>90</v>
      </c>
      <c r="N63" s="30">
        <v>90</v>
      </c>
      <c r="O63" s="29">
        <v>90</v>
      </c>
      <c r="P63" s="36">
        <f t="shared" si="48"/>
        <v>990</v>
      </c>
      <c r="Q63" s="30"/>
      <c r="R63" s="30"/>
      <c r="S63" s="30"/>
      <c r="T63" s="30"/>
      <c r="U63" s="30"/>
      <c r="V63" s="43"/>
      <c r="W63" s="30"/>
      <c r="X63" s="30"/>
      <c r="Y63" s="30"/>
      <c r="Z63" s="30"/>
      <c r="AA63" s="30"/>
      <c r="AB63" s="30"/>
      <c r="AC63" s="30"/>
      <c r="AD63" s="55">
        <f t="shared" si="49"/>
        <v>0</v>
      </c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5"/>
      <c r="AR63" s="55">
        <f t="shared" si="50"/>
        <v>0</v>
      </c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36">
        <f t="shared" si="51"/>
        <v>0</v>
      </c>
      <c r="BG63" s="30"/>
      <c r="BH63" s="30"/>
      <c r="BI63" s="30">
        <v>1</v>
      </c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6">
        <f t="shared" si="52"/>
        <v>1</v>
      </c>
      <c r="BU63" s="45"/>
      <c r="CG63" s="48"/>
      <c r="CH63" s="48"/>
      <c r="CI63" s="48"/>
      <c r="CJ63" s="48"/>
      <c r="CK63" s="48"/>
      <c r="CL63" s="48"/>
      <c r="CM63" s="48"/>
      <c r="CN63" s="49"/>
    </row>
    <row r="64" spans="1:92" s="46" customFormat="1" ht="11.25" x14ac:dyDescent="0.2">
      <c r="A64" s="44">
        <v>20</v>
      </c>
      <c r="B64" s="40" t="s">
        <v>47</v>
      </c>
      <c r="C64" s="32"/>
      <c r="D64" s="29">
        <v>82</v>
      </c>
      <c r="E64" s="29">
        <v>59</v>
      </c>
      <c r="F64" s="29">
        <v>54</v>
      </c>
      <c r="G64" s="29"/>
      <c r="H64" s="34"/>
      <c r="I64" s="32"/>
      <c r="J64" s="34">
        <v>69</v>
      </c>
      <c r="K64" s="32">
        <v>90</v>
      </c>
      <c r="L64" s="69"/>
      <c r="M64" s="29">
        <v>90</v>
      </c>
      <c r="N64" s="29">
        <v>90</v>
      </c>
      <c r="O64" s="29"/>
      <c r="P64" s="36">
        <f t="shared" si="48"/>
        <v>534</v>
      </c>
      <c r="Q64" s="30"/>
      <c r="R64" s="30"/>
      <c r="S64" s="30"/>
      <c r="T64" s="30"/>
      <c r="U64" s="30"/>
      <c r="V64" s="43"/>
      <c r="W64" s="30"/>
      <c r="X64" s="30"/>
      <c r="Y64" s="30"/>
      <c r="Z64" s="30"/>
      <c r="AA64" s="30"/>
      <c r="AB64" s="30"/>
      <c r="AC64" s="30">
        <v>37</v>
      </c>
      <c r="AD64" s="55">
        <f t="shared" si="49"/>
        <v>37</v>
      </c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5"/>
      <c r="AR64" s="55">
        <f t="shared" si="50"/>
        <v>0</v>
      </c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36">
        <f t="shared" si="51"/>
        <v>0</v>
      </c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6">
        <f t="shared" si="52"/>
        <v>0</v>
      </c>
      <c r="BU64" s="45"/>
      <c r="CG64" s="48"/>
      <c r="CH64" s="48"/>
      <c r="CI64" s="48"/>
      <c r="CJ64" s="48"/>
      <c r="CK64" s="48"/>
      <c r="CL64" s="48"/>
      <c r="CM64" s="48"/>
      <c r="CN64" s="49"/>
    </row>
    <row r="65" spans="1:92" s="46" customFormat="1" ht="11.25" x14ac:dyDescent="0.2">
      <c r="A65" s="44">
        <v>21</v>
      </c>
      <c r="B65" s="40" t="s">
        <v>62</v>
      </c>
      <c r="C65" s="43"/>
      <c r="D65" s="29"/>
      <c r="E65" s="29"/>
      <c r="F65" s="29"/>
      <c r="G65" s="29"/>
      <c r="H65" s="34"/>
      <c r="I65" s="43"/>
      <c r="J65" s="34"/>
      <c r="K65" s="43"/>
      <c r="L65" s="69"/>
      <c r="M65" s="29"/>
      <c r="N65" s="29"/>
      <c r="O65" s="29"/>
      <c r="P65" s="36">
        <f t="shared" si="48"/>
        <v>0</v>
      </c>
      <c r="Q65" s="30"/>
      <c r="R65" s="30"/>
      <c r="S65" s="30"/>
      <c r="T65" s="30"/>
      <c r="U65" s="30"/>
      <c r="V65" s="43"/>
      <c r="W65" s="30"/>
      <c r="X65" s="30"/>
      <c r="Y65" s="30"/>
      <c r="Z65" s="30">
        <v>7</v>
      </c>
      <c r="AA65" s="30"/>
      <c r="AB65" s="30"/>
      <c r="AC65" s="30"/>
      <c r="AD65" s="55">
        <f t="shared" si="49"/>
        <v>7</v>
      </c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5"/>
      <c r="AR65" s="55">
        <f t="shared" si="50"/>
        <v>0</v>
      </c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36">
        <f t="shared" si="51"/>
        <v>0</v>
      </c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6">
        <f t="shared" si="52"/>
        <v>0</v>
      </c>
      <c r="BU65" s="45"/>
      <c r="CG65" s="48"/>
      <c r="CH65" s="48"/>
      <c r="CI65" s="48"/>
      <c r="CJ65" s="48"/>
      <c r="CK65" s="48"/>
      <c r="CL65" s="48"/>
      <c r="CM65" s="48"/>
      <c r="CN65" s="49"/>
    </row>
    <row r="66" spans="1:92" s="46" customFormat="1" ht="11.25" x14ac:dyDescent="0.2">
      <c r="A66" s="44">
        <v>22</v>
      </c>
      <c r="B66" s="40" t="s">
        <v>1551</v>
      </c>
      <c r="C66" s="43"/>
      <c r="D66" s="29">
        <v>45</v>
      </c>
      <c r="E66" s="29"/>
      <c r="F66" s="29"/>
      <c r="G66" s="29"/>
      <c r="H66" s="34"/>
      <c r="I66" s="43"/>
      <c r="J66" s="34">
        <v>45</v>
      </c>
      <c r="K66" s="43"/>
      <c r="L66" s="29">
        <v>83</v>
      </c>
      <c r="M66" s="29"/>
      <c r="N66" s="29">
        <v>59</v>
      </c>
      <c r="O66" s="29"/>
      <c r="P66" s="36">
        <f t="shared" si="48"/>
        <v>232</v>
      </c>
      <c r="Q66" s="30"/>
      <c r="R66" s="30">
        <v>31</v>
      </c>
      <c r="S66" s="30"/>
      <c r="T66" s="30">
        <v>63</v>
      </c>
      <c r="U66" s="30">
        <v>29</v>
      </c>
      <c r="V66" s="43"/>
      <c r="W66" s="30">
        <v>45</v>
      </c>
      <c r="X66" s="30"/>
      <c r="Y66" s="30">
        <v>14</v>
      </c>
      <c r="Z66" s="30"/>
      <c r="AA66" s="30">
        <v>29</v>
      </c>
      <c r="AB66" s="30"/>
      <c r="AC66" s="30">
        <v>6</v>
      </c>
      <c r="AD66" s="55">
        <f t="shared" si="49"/>
        <v>217</v>
      </c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>
        <v>1</v>
      </c>
      <c r="AQ66" s="35"/>
      <c r="AR66" s="55">
        <f t="shared" si="50"/>
        <v>1</v>
      </c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36">
        <f t="shared" si="51"/>
        <v>0</v>
      </c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>
        <v>1</v>
      </c>
      <c r="BS66" s="30"/>
      <c r="BT66" s="36">
        <f t="shared" si="52"/>
        <v>1</v>
      </c>
      <c r="BU66" s="45"/>
      <c r="CG66" s="48"/>
      <c r="CH66" s="48"/>
      <c r="CI66" s="48"/>
      <c r="CJ66" s="48"/>
      <c r="CK66" s="48"/>
      <c r="CL66" s="48"/>
      <c r="CM66" s="48"/>
      <c r="CN66" s="49"/>
    </row>
    <row r="67" spans="1:92" s="46" customFormat="1" ht="11.25" x14ac:dyDescent="0.2">
      <c r="A67" s="44">
        <v>23</v>
      </c>
      <c r="B67" s="40" t="s">
        <v>48</v>
      </c>
      <c r="C67" s="32"/>
      <c r="D67" s="29"/>
      <c r="E67" s="29"/>
      <c r="F67" s="29"/>
      <c r="G67" s="29"/>
      <c r="H67" s="34"/>
      <c r="I67" s="32"/>
      <c r="J67" s="34"/>
      <c r="K67" s="32"/>
      <c r="L67" s="29"/>
      <c r="M67" s="29"/>
      <c r="N67" s="29"/>
      <c r="O67" s="29"/>
      <c r="P67" s="36">
        <f t="shared" si="48"/>
        <v>0</v>
      </c>
      <c r="Q67" s="30"/>
      <c r="R67" s="30"/>
      <c r="S67" s="30"/>
      <c r="T67" s="30"/>
      <c r="U67" s="30"/>
      <c r="V67" s="43"/>
      <c r="W67" s="30"/>
      <c r="X67" s="30"/>
      <c r="Y67" s="30"/>
      <c r="Z67" s="30"/>
      <c r="AA67" s="30"/>
      <c r="AB67" s="30"/>
      <c r="AC67" s="30"/>
      <c r="AD67" s="55">
        <f t="shared" si="49"/>
        <v>0</v>
      </c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5"/>
      <c r="AR67" s="55">
        <f t="shared" si="50"/>
        <v>0</v>
      </c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36">
        <f t="shared" si="51"/>
        <v>0</v>
      </c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6">
        <f t="shared" si="52"/>
        <v>0</v>
      </c>
      <c r="BU67" s="45"/>
      <c r="CG67" s="48"/>
      <c r="CH67" s="48"/>
      <c r="CI67" s="48"/>
      <c r="CJ67" s="48"/>
      <c r="CK67" s="48"/>
      <c r="CL67" s="48"/>
      <c r="CM67" s="48"/>
      <c r="CN67" s="49"/>
    </row>
    <row r="68" spans="1:92" s="46" customFormat="1" ht="11.25" x14ac:dyDescent="0.2">
      <c r="A68" s="44">
        <v>24</v>
      </c>
      <c r="B68" s="40" t="s">
        <v>49</v>
      </c>
      <c r="C68" s="42"/>
      <c r="D68" s="42"/>
      <c r="E68" s="42"/>
      <c r="F68" s="42"/>
      <c r="G68" s="42"/>
      <c r="H68" s="42"/>
      <c r="I68" s="32"/>
      <c r="J68" s="42"/>
      <c r="K68" s="42"/>
      <c r="L68" s="42"/>
      <c r="M68" s="42"/>
      <c r="N68" s="42"/>
      <c r="O68" s="42"/>
      <c r="P68" s="36">
        <f t="shared" si="48"/>
        <v>0</v>
      </c>
      <c r="Q68" s="30"/>
      <c r="R68" s="30"/>
      <c r="S68" s="30"/>
      <c r="T68" s="30"/>
      <c r="U68" s="30"/>
      <c r="V68" s="43"/>
      <c r="W68" s="30"/>
      <c r="X68" s="30"/>
      <c r="Y68" s="30"/>
      <c r="Z68" s="30"/>
      <c r="AA68" s="30"/>
      <c r="AB68" s="30"/>
      <c r="AC68" s="30"/>
      <c r="AD68" s="55">
        <f t="shared" si="49"/>
        <v>0</v>
      </c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5"/>
      <c r="AR68" s="55">
        <f t="shared" si="50"/>
        <v>0</v>
      </c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36">
        <f t="shared" si="51"/>
        <v>0</v>
      </c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6">
        <f t="shared" si="52"/>
        <v>0</v>
      </c>
      <c r="BU68" s="45"/>
      <c r="CG68" s="48"/>
      <c r="CH68" s="48"/>
      <c r="CI68" s="48"/>
      <c r="CJ68" s="48"/>
      <c r="CK68" s="48"/>
      <c r="CL68" s="48"/>
      <c r="CM68" s="48"/>
      <c r="CN68" s="49"/>
    </row>
    <row r="69" spans="1:92" s="46" customFormat="1" ht="11.25" x14ac:dyDescent="0.2">
      <c r="A69" s="44">
        <v>25</v>
      </c>
      <c r="B69" s="40" t="s">
        <v>50</v>
      </c>
      <c r="C69" s="42"/>
      <c r="D69" s="42"/>
      <c r="E69" s="42"/>
      <c r="F69" s="42"/>
      <c r="G69" s="42">
        <v>90</v>
      </c>
      <c r="H69" s="42"/>
      <c r="I69" s="32"/>
      <c r="J69" s="42"/>
      <c r="K69" s="42"/>
      <c r="L69" s="42"/>
      <c r="M69" s="42"/>
      <c r="N69" s="42"/>
      <c r="O69" s="42"/>
      <c r="P69" s="36">
        <f t="shared" si="48"/>
        <v>90</v>
      </c>
      <c r="Q69" s="30"/>
      <c r="R69" s="30"/>
      <c r="S69" s="30"/>
      <c r="T69" s="30"/>
      <c r="U69" s="30"/>
      <c r="V69" s="43"/>
      <c r="W69" s="30"/>
      <c r="X69" s="30"/>
      <c r="Y69" s="30"/>
      <c r="Z69" s="30"/>
      <c r="AA69" s="30"/>
      <c r="AB69" s="30"/>
      <c r="AC69" s="30"/>
      <c r="AD69" s="55">
        <f t="shared" si="49"/>
        <v>0</v>
      </c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5"/>
      <c r="AR69" s="55">
        <f t="shared" si="50"/>
        <v>0</v>
      </c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36">
        <f t="shared" si="51"/>
        <v>0</v>
      </c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6">
        <f t="shared" si="52"/>
        <v>0</v>
      </c>
      <c r="BU69" s="45"/>
      <c r="CG69" s="48"/>
      <c r="CH69" s="48"/>
      <c r="CI69" s="48"/>
      <c r="CJ69" s="48"/>
      <c r="CK69" s="48"/>
      <c r="CL69" s="48"/>
      <c r="CM69" s="48"/>
      <c r="CN69" s="49"/>
    </row>
    <row r="70" spans="1:92" s="46" customFormat="1" ht="11.25" x14ac:dyDescent="0.2">
      <c r="A70" s="44">
        <v>26</v>
      </c>
      <c r="B70" s="40" t="s">
        <v>51</v>
      </c>
      <c r="C70" s="42"/>
      <c r="D70" s="42"/>
      <c r="E70" s="42"/>
      <c r="F70" s="42"/>
      <c r="G70" s="42"/>
      <c r="H70" s="42"/>
      <c r="I70" s="32"/>
      <c r="J70" s="42"/>
      <c r="K70" s="42"/>
      <c r="L70" s="42"/>
      <c r="M70" s="42"/>
      <c r="N70" s="42"/>
      <c r="O70" s="42"/>
      <c r="P70" s="36">
        <f t="shared" si="48"/>
        <v>0</v>
      </c>
      <c r="Q70" s="30"/>
      <c r="R70" s="30"/>
      <c r="S70" s="30"/>
      <c r="T70" s="30"/>
      <c r="U70" s="30"/>
      <c r="V70" s="43"/>
      <c r="W70" s="30"/>
      <c r="X70" s="30"/>
      <c r="Y70" s="30"/>
      <c r="Z70" s="30"/>
      <c r="AA70" s="30"/>
      <c r="AB70" s="30"/>
      <c r="AC70" s="30"/>
      <c r="AD70" s="55">
        <f t="shared" si="49"/>
        <v>0</v>
      </c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  <c r="AR70" s="55">
        <f t="shared" si="50"/>
        <v>0</v>
      </c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36">
        <f t="shared" si="51"/>
        <v>0</v>
      </c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6">
        <f t="shared" si="52"/>
        <v>0</v>
      </c>
      <c r="BU70" s="45"/>
      <c r="CG70" s="48"/>
      <c r="CH70" s="48"/>
      <c r="CI70" s="48"/>
      <c r="CJ70" s="48"/>
      <c r="CK70" s="48"/>
      <c r="CL70" s="48"/>
      <c r="CM70" s="48"/>
      <c r="CN70" s="49"/>
    </row>
    <row r="71" spans="1:92" s="46" customFormat="1" ht="11.25" x14ac:dyDescent="0.2">
      <c r="A71" s="44">
        <v>27</v>
      </c>
      <c r="B71" s="40" t="s">
        <v>52</v>
      </c>
      <c r="C71" s="42"/>
      <c r="D71" s="42"/>
      <c r="E71" s="42"/>
      <c r="F71" s="42"/>
      <c r="G71" s="42"/>
      <c r="H71" s="42"/>
      <c r="I71" s="32"/>
      <c r="J71" s="42"/>
      <c r="K71" s="42"/>
      <c r="L71" s="42"/>
      <c r="M71" s="42"/>
      <c r="N71" s="42"/>
      <c r="O71" s="42"/>
      <c r="P71" s="36">
        <f t="shared" si="48"/>
        <v>0</v>
      </c>
      <c r="Q71" s="30"/>
      <c r="R71" s="30"/>
      <c r="S71" s="30"/>
      <c r="T71" s="30"/>
      <c r="U71" s="30"/>
      <c r="V71" s="43"/>
      <c r="W71" s="30"/>
      <c r="X71" s="30"/>
      <c r="Y71" s="30">
        <v>8</v>
      </c>
      <c r="Z71" s="30"/>
      <c r="AA71" s="30"/>
      <c r="AB71" s="30"/>
      <c r="AC71" s="30"/>
      <c r="AD71" s="55">
        <f t="shared" si="49"/>
        <v>8</v>
      </c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5"/>
      <c r="AR71" s="55">
        <f t="shared" si="50"/>
        <v>0</v>
      </c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36">
        <f t="shared" si="51"/>
        <v>0</v>
      </c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6">
        <f t="shared" si="52"/>
        <v>0</v>
      </c>
      <c r="BU71" s="45"/>
      <c r="CG71" s="48"/>
      <c r="CH71" s="48"/>
      <c r="CI71" s="48"/>
      <c r="CJ71" s="48"/>
      <c r="CK71" s="48"/>
      <c r="CL71" s="48"/>
      <c r="CM71" s="48"/>
      <c r="CN71" s="49"/>
    </row>
    <row r="72" spans="1:92" s="46" customFormat="1" ht="11.25" x14ac:dyDescent="0.2">
      <c r="A72" s="44">
        <v>28</v>
      </c>
      <c r="B72" s="40" t="s">
        <v>53</v>
      </c>
      <c r="C72" s="32"/>
      <c r="D72" s="29"/>
      <c r="E72" s="29">
        <v>90</v>
      </c>
      <c r="F72" s="29">
        <v>80</v>
      </c>
      <c r="G72" s="29">
        <v>41</v>
      </c>
      <c r="H72" s="34"/>
      <c r="I72" s="32"/>
      <c r="J72" s="34"/>
      <c r="K72" s="32"/>
      <c r="L72" s="29"/>
      <c r="M72" s="29"/>
      <c r="N72" s="29"/>
      <c r="O72" s="29"/>
      <c r="P72" s="36">
        <f t="shared" si="48"/>
        <v>211</v>
      </c>
      <c r="Q72" s="30"/>
      <c r="R72" s="30"/>
      <c r="S72" s="30"/>
      <c r="T72" s="30"/>
      <c r="U72" s="30"/>
      <c r="V72" s="43"/>
      <c r="W72" s="30"/>
      <c r="X72" s="30"/>
      <c r="Y72" s="30"/>
      <c r="Z72" s="30"/>
      <c r="AA72" s="30"/>
      <c r="AB72" s="30"/>
      <c r="AC72" s="30"/>
      <c r="AD72" s="55">
        <f t="shared" si="49"/>
        <v>0</v>
      </c>
      <c r="AE72" s="34"/>
      <c r="AF72" s="34"/>
      <c r="AG72" s="34"/>
      <c r="AH72" s="34"/>
      <c r="AI72" s="34">
        <v>1</v>
      </c>
      <c r="AJ72" s="34"/>
      <c r="AK72" s="34"/>
      <c r="AL72" s="34"/>
      <c r="AM72" s="34"/>
      <c r="AN72" s="34"/>
      <c r="AO72" s="34"/>
      <c r="AP72" s="34"/>
      <c r="AQ72" s="35"/>
      <c r="AR72" s="55">
        <f t="shared" si="50"/>
        <v>1</v>
      </c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36">
        <f t="shared" si="51"/>
        <v>0</v>
      </c>
      <c r="BG72" s="30"/>
      <c r="BH72" s="30"/>
      <c r="BI72" s="30">
        <v>1</v>
      </c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6">
        <f t="shared" si="52"/>
        <v>1</v>
      </c>
      <c r="BU72" s="45"/>
      <c r="CG72" s="48"/>
      <c r="CH72" s="48"/>
      <c r="CI72" s="48"/>
      <c r="CJ72" s="48"/>
      <c r="CK72" s="48"/>
      <c r="CL72" s="48"/>
      <c r="CM72" s="48"/>
      <c r="CN72" s="49"/>
    </row>
    <row r="73" spans="1:92" s="46" customFormat="1" ht="11.25" x14ac:dyDescent="0.2">
      <c r="A73" s="44">
        <v>29</v>
      </c>
      <c r="B73" s="40" t="s">
        <v>54</v>
      </c>
      <c r="C73" s="32"/>
      <c r="D73" s="29"/>
      <c r="E73" s="29"/>
      <c r="F73" s="29"/>
      <c r="G73" s="29"/>
      <c r="H73" s="34"/>
      <c r="I73" s="32"/>
      <c r="J73" s="29"/>
      <c r="K73" s="32"/>
      <c r="L73" s="29"/>
      <c r="M73" s="29"/>
      <c r="N73" s="29"/>
      <c r="O73" s="29"/>
      <c r="P73" s="36">
        <f t="shared" si="48"/>
        <v>0</v>
      </c>
      <c r="Q73" s="30"/>
      <c r="R73" s="30"/>
      <c r="S73" s="30"/>
      <c r="T73" s="30"/>
      <c r="U73" s="30"/>
      <c r="V73" s="43"/>
      <c r="W73" s="30"/>
      <c r="X73" s="30"/>
      <c r="Y73" s="30"/>
      <c r="Z73" s="30"/>
      <c r="AA73" s="30"/>
      <c r="AB73" s="30"/>
      <c r="AC73" s="30"/>
      <c r="AD73" s="55">
        <f t="shared" si="49"/>
        <v>0</v>
      </c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5"/>
      <c r="AR73" s="55">
        <f t="shared" si="50"/>
        <v>0</v>
      </c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36">
        <f t="shared" si="51"/>
        <v>0</v>
      </c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6">
        <f t="shared" si="52"/>
        <v>0</v>
      </c>
      <c r="BU73" s="45"/>
      <c r="CG73" s="48"/>
      <c r="CH73" s="48"/>
      <c r="CI73" s="48"/>
      <c r="CJ73" s="48"/>
      <c r="CK73" s="48"/>
      <c r="CL73" s="48"/>
      <c r="CM73" s="48"/>
      <c r="CN73" s="49"/>
    </row>
    <row r="74" spans="1:92" s="46" customFormat="1" ht="11.25" x14ac:dyDescent="0.2">
      <c r="A74" s="44">
        <v>30</v>
      </c>
      <c r="B74" s="40" t="s">
        <v>1838</v>
      </c>
      <c r="C74" s="43"/>
      <c r="D74" s="29"/>
      <c r="E74" s="29"/>
      <c r="F74" s="29"/>
      <c r="G74" s="29"/>
      <c r="H74" s="34"/>
      <c r="I74" s="43"/>
      <c r="J74" s="29"/>
      <c r="K74" s="43"/>
      <c r="L74" s="29"/>
      <c r="M74" s="29"/>
      <c r="N74" s="29"/>
      <c r="O74" s="29"/>
      <c r="P74" s="36">
        <f t="shared" si="48"/>
        <v>0</v>
      </c>
      <c r="Q74" s="30"/>
      <c r="R74" s="30"/>
      <c r="S74" s="30"/>
      <c r="T74" s="30"/>
      <c r="U74" s="30"/>
      <c r="V74" s="43"/>
      <c r="W74" s="30"/>
      <c r="X74" s="30"/>
      <c r="Y74" s="30"/>
      <c r="Z74" s="30">
        <v>45</v>
      </c>
      <c r="AA74" s="30"/>
      <c r="AB74" s="30"/>
      <c r="AC74" s="30"/>
      <c r="AD74" s="55">
        <f t="shared" si="49"/>
        <v>45</v>
      </c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5"/>
      <c r="AR74" s="55">
        <f t="shared" si="50"/>
        <v>0</v>
      </c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36">
        <f t="shared" si="51"/>
        <v>0</v>
      </c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6">
        <f t="shared" si="52"/>
        <v>0</v>
      </c>
      <c r="BU74" s="45"/>
      <c r="CG74" s="48"/>
      <c r="CH74" s="48"/>
      <c r="CI74" s="48"/>
      <c r="CJ74" s="48"/>
      <c r="CK74" s="48"/>
      <c r="CL74" s="48"/>
      <c r="CM74" s="48"/>
      <c r="CN74" s="49"/>
    </row>
    <row r="75" spans="1:92" s="46" customFormat="1" ht="11.25" x14ac:dyDescent="0.2">
      <c r="A75" s="44">
        <v>31</v>
      </c>
      <c r="B75" s="40" t="s">
        <v>55</v>
      </c>
      <c r="C75" s="32"/>
      <c r="D75" s="29"/>
      <c r="E75" s="29"/>
      <c r="F75" s="29"/>
      <c r="G75" s="29"/>
      <c r="H75" s="34"/>
      <c r="I75" s="32"/>
      <c r="J75" s="29"/>
      <c r="K75" s="32"/>
      <c r="L75" s="29"/>
      <c r="M75" s="29"/>
      <c r="N75" s="29"/>
      <c r="O75" s="29"/>
      <c r="P75" s="36">
        <f t="shared" si="48"/>
        <v>0</v>
      </c>
      <c r="Q75" s="30"/>
      <c r="R75" s="30"/>
      <c r="S75" s="30"/>
      <c r="T75" s="30"/>
      <c r="U75" s="30"/>
      <c r="V75" s="43"/>
      <c r="W75" s="30"/>
      <c r="X75" s="30"/>
      <c r="Y75" s="30"/>
      <c r="Z75" s="30"/>
      <c r="AA75" s="30"/>
      <c r="AB75" s="30"/>
      <c r="AC75" s="30"/>
      <c r="AD75" s="55">
        <f t="shared" si="49"/>
        <v>0</v>
      </c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5"/>
      <c r="AR75" s="55">
        <f t="shared" si="50"/>
        <v>0</v>
      </c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36">
        <f t="shared" si="51"/>
        <v>0</v>
      </c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6">
        <f t="shared" si="52"/>
        <v>0</v>
      </c>
      <c r="BU75" s="45"/>
      <c r="CG75" s="48"/>
      <c r="CH75" s="48"/>
      <c r="CI75" s="48"/>
      <c r="CJ75" s="48"/>
      <c r="CK75" s="48"/>
      <c r="CL75" s="48"/>
      <c r="CM75" s="48"/>
      <c r="CN75" s="49"/>
    </row>
    <row r="76" spans="1:92" s="46" customFormat="1" ht="11.25" x14ac:dyDescent="0.2">
      <c r="A76" s="44">
        <v>32</v>
      </c>
      <c r="B76" s="40" t="s">
        <v>56</v>
      </c>
      <c r="C76" s="32"/>
      <c r="D76" s="29">
        <v>90</v>
      </c>
      <c r="E76" s="29"/>
      <c r="F76" s="29">
        <v>90</v>
      </c>
      <c r="G76" s="29">
        <v>90</v>
      </c>
      <c r="H76" s="34">
        <v>90</v>
      </c>
      <c r="I76" s="32">
        <v>90</v>
      </c>
      <c r="J76" s="29">
        <v>90</v>
      </c>
      <c r="K76" s="29">
        <v>90</v>
      </c>
      <c r="L76" s="29"/>
      <c r="M76" s="29">
        <v>90</v>
      </c>
      <c r="N76" s="29">
        <v>90</v>
      </c>
      <c r="O76" s="29">
        <v>90</v>
      </c>
      <c r="P76" s="36">
        <f t="shared" si="48"/>
        <v>900</v>
      </c>
      <c r="Q76" s="30"/>
      <c r="R76" s="30">
        <v>39</v>
      </c>
      <c r="S76" s="30"/>
      <c r="T76" s="30"/>
      <c r="U76" s="30"/>
      <c r="V76" s="43"/>
      <c r="W76" s="30"/>
      <c r="X76" s="30"/>
      <c r="Y76" s="30"/>
      <c r="Z76" s="30"/>
      <c r="AA76" s="30"/>
      <c r="AB76" s="30"/>
      <c r="AC76" s="30"/>
      <c r="AD76" s="55">
        <f t="shared" si="49"/>
        <v>39</v>
      </c>
      <c r="AE76" s="34"/>
      <c r="AF76" s="34"/>
      <c r="AG76" s="34"/>
      <c r="AH76" s="34"/>
      <c r="AI76" s="34">
        <v>1</v>
      </c>
      <c r="AJ76" s="34">
        <v>1</v>
      </c>
      <c r="AK76" s="34"/>
      <c r="AL76" s="34"/>
      <c r="AM76" s="34">
        <v>1</v>
      </c>
      <c r="AN76" s="34"/>
      <c r="AO76" s="34">
        <v>1</v>
      </c>
      <c r="AP76" s="34"/>
      <c r="AQ76" s="35"/>
      <c r="AR76" s="55">
        <f t="shared" si="50"/>
        <v>4</v>
      </c>
      <c r="AS76" s="43"/>
      <c r="AT76" s="43"/>
      <c r="AU76" s="43"/>
      <c r="AV76" s="43"/>
      <c r="AW76" s="704">
        <v>1</v>
      </c>
      <c r="AX76" s="43">
        <v>1</v>
      </c>
      <c r="AY76" s="43"/>
      <c r="AZ76" s="43"/>
      <c r="BA76" s="43"/>
      <c r="BB76" s="43"/>
      <c r="BC76" s="43"/>
      <c r="BD76" s="43">
        <v>1</v>
      </c>
      <c r="BE76" s="43">
        <v>1</v>
      </c>
      <c r="BF76" s="36">
        <f t="shared" si="51"/>
        <v>4</v>
      </c>
      <c r="BG76" s="30"/>
      <c r="BH76" s="30"/>
      <c r="BI76" s="30"/>
      <c r="BJ76" s="30">
        <v>1</v>
      </c>
      <c r="BK76" s="30"/>
      <c r="BL76" s="30">
        <v>1</v>
      </c>
      <c r="BM76" s="30"/>
      <c r="BN76" s="30"/>
      <c r="BO76" s="30"/>
      <c r="BP76" s="30"/>
      <c r="BQ76" s="30"/>
      <c r="BR76" s="30">
        <v>1</v>
      </c>
      <c r="BS76" s="30"/>
      <c r="BT76" s="36">
        <f t="shared" si="52"/>
        <v>3</v>
      </c>
      <c r="BU76" s="45"/>
      <c r="CG76" s="48"/>
      <c r="CH76" s="48"/>
      <c r="CI76" s="48"/>
      <c r="CJ76" s="48"/>
      <c r="CK76" s="48"/>
      <c r="CL76" s="48"/>
      <c r="CM76" s="48"/>
      <c r="CN76" s="49"/>
    </row>
    <row r="77" spans="1:92" s="46" customFormat="1" ht="11.25" x14ac:dyDescent="0.2">
      <c r="A77" s="44">
        <v>33</v>
      </c>
      <c r="B77" s="40" t="s">
        <v>57</v>
      </c>
      <c r="C77" s="32"/>
      <c r="D77" s="29">
        <v>90</v>
      </c>
      <c r="E77" s="29">
        <v>90</v>
      </c>
      <c r="F77" s="29">
        <v>90</v>
      </c>
      <c r="G77" s="29">
        <v>90</v>
      </c>
      <c r="H77" s="29">
        <v>90</v>
      </c>
      <c r="I77" s="29">
        <v>90</v>
      </c>
      <c r="J77" s="29">
        <v>90</v>
      </c>
      <c r="K77" s="29">
        <v>90</v>
      </c>
      <c r="L77" s="29">
        <v>90</v>
      </c>
      <c r="M77" s="29">
        <v>90</v>
      </c>
      <c r="N77" s="29">
        <v>81</v>
      </c>
      <c r="O77" s="29">
        <v>76</v>
      </c>
      <c r="P77" s="36">
        <f t="shared" si="48"/>
        <v>1057</v>
      </c>
      <c r="Q77" s="30"/>
      <c r="R77" s="30"/>
      <c r="S77" s="30"/>
      <c r="T77" s="30"/>
      <c r="U77" s="30"/>
      <c r="V77" s="43"/>
      <c r="W77" s="30"/>
      <c r="X77" s="30"/>
      <c r="Y77" s="30"/>
      <c r="Z77" s="30"/>
      <c r="AA77" s="30"/>
      <c r="AB77" s="30"/>
      <c r="AC77" s="30"/>
      <c r="AD77" s="55">
        <f t="shared" si="49"/>
        <v>0</v>
      </c>
      <c r="AE77" s="34"/>
      <c r="AF77" s="34">
        <v>1</v>
      </c>
      <c r="AG77" s="34"/>
      <c r="AH77" s="34"/>
      <c r="AI77" s="34"/>
      <c r="AJ77" s="34">
        <v>1</v>
      </c>
      <c r="AK77" s="34"/>
      <c r="AL77" s="34"/>
      <c r="AM77" s="34"/>
      <c r="AN77" s="34"/>
      <c r="AO77" s="34">
        <v>1</v>
      </c>
      <c r="AP77" s="34"/>
      <c r="AQ77" s="35">
        <v>1</v>
      </c>
      <c r="AR77" s="55">
        <f t="shared" si="50"/>
        <v>4</v>
      </c>
      <c r="AS77" s="43"/>
      <c r="AT77" s="43"/>
      <c r="AU77" s="43"/>
      <c r="AV77" s="43"/>
      <c r="AW77" s="43"/>
      <c r="AX77" s="43">
        <v>1</v>
      </c>
      <c r="AY77" s="705">
        <v>1</v>
      </c>
      <c r="AZ77" s="43"/>
      <c r="BA77" s="43"/>
      <c r="BB77" s="43"/>
      <c r="BC77" s="43"/>
      <c r="BD77" s="43">
        <v>1</v>
      </c>
      <c r="BE77" s="43"/>
      <c r="BF77" s="36">
        <f t="shared" si="51"/>
        <v>3</v>
      </c>
      <c r="BG77" s="30"/>
      <c r="BH77" s="30"/>
      <c r="BI77" s="30"/>
      <c r="BJ77" s="30"/>
      <c r="BK77" s="30"/>
      <c r="BL77" s="30"/>
      <c r="BM77" s="30">
        <v>1</v>
      </c>
      <c r="BN77" s="30"/>
      <c r="BO77" s="30"/>
      <c r="BP77" s="30"/>
      <c r="BQ77" s="30"/>
      <c r="BR77" s="30"/>
      <c r="BS77" s="30"/>
      <c r="BT77" s="36">
        <f t="shared" si="52"/>
        <v>1</v>
      </c>
      <c r="BU77" s="45"/>
      <c r="CG77" s="48"/>
      <c r="CH77" s="48"/>
      <c r="CI77" s="48"/>
      <c r="CJ77" s="48"/>
      <c r="CK77" s="48"/>
      <c r="CL77" s="48"/>
      <c r="CM77" s="48"/>
      <c r="CN77" s="49"/>
    </row>
    <row r="78" spans="1:92" s="46" customFormat="1" ht="11.25" x14ac:dyDescent="0.2">
      <c r="A78" s="44">
        <v>34</v>
      </c>
      <c r="B78" s="40" t="s">
        <v>58</v>
      </c>
      <c r="C78" s="32"/>
      <c r="D78" s="29"/>
      <c r="E78" s="29"/>
      <c r="F78" s="29">
        <v>90</v>
      </c>
      <c r="G78" s="29"/>
      <c r="H78" s="29">
        <v>90</v>
      </c>
      <c r="I78" s="29">
        <v>90</v>
      </c>
      <c r="J78" s="29">
        <v>90</v>
      </c>
      <c r="K78" s="29">
        <v>76</v>
      </c>
      <c r="L78" s="29">
        <v>90</v>
      </c>
      <c r="M78" s="29"/>
      <c r="N78" s="29"/>
      <c r="O78" s="29">
        <v>90</v>
      </c>
      <c r="P78" s="36">
        <f t="shared" si="48"/>
        <v>616</v>
      </c>
      <c r="Q78" s="30"/>
      <c r="R78" s="30"/>
      <c r="S78" s="30"/>
      <c r="T78" s="30"/>
      <c r="U78" s="30">
        <v>49</v>
      </c>
      <c r="V78" s="43"/>
      <c r="W78" s="30"/>
      <c r="X78" s="30"/>
      <c r="Y78" s="30"/>
      <c r="Z78" s="30"/>
      <c r="AA78" s="30"/>
      <c r="AB78" s="30">
        <v>31</v>
      </c>
      <c r="AC78" s="30"/>
      <c r="AD78" s="55">
        <f t="shared" si="49"/>
        <v>80</v>
      </c>
      <c r="AE78" s="34"/>
      <c r="AF78" s="34"/>
      <c r="AG78" s="34"/>
      <c r="AH78" s="34">
        <v>1</v>
      </c>
      <c r="AI78" s="34"/>
      <c r="AJ78" s="34"/>
      <c r="AK78" s="34"/>
      <c r="AL78" s="34"/>
      <c r="AM78" s="34"/>
      <c r="AN78" s="34"/>
      <c r="AO78" s="34"/>
      <c r="AP78" s="34"/>
      <c r="AQ78" s="35"/>
      <c r="AR78" s="55">
        <f t="shared" si="50"/>
        <v>1</v>
      </c>
      <c r="AS78" s="43"/>
      <c r="AT78" s="43"/>
      <c r="AU78" s="43"/>
      <c r="AV78" s="43"/>
      <c r="AW78" s="43"/>
      <c r="AX78" s="43"/>
      <c r="AY78" s="43">
        <v>1</v>
      </c>
      <c r="AZ78" s="43"/>
      <c r="BA78" s="43">
        <v>1</v>
      </c>
      <c r="BB78" s="43"/>
      <c r="BC78" s="43"/>
      <c r="BD78" s="43"/>
      <c r="BE78" s="43"/>
      <c r="BF78" s="36">
        <f t="shared" si="51"/>
        <v>2</v>
      </c>
      <c r="BG78" s="30"/>
      <c r="BH78" s="30"/>
      <c r="BI78" s="30"/>
      <c r="BJ78" s="30"/>
      <c r="BK78" s="30"/>
      <c r="BL78" s="30">
        <v>1</v>
      </c>
      <c r="BM78" s="30"/>
      <c r="BN78" s="30"/>
      <c r="BO78" s="30"/>
      <c r="BP78" s="30"/>
      <c r="BQ78" s="30"/>
      <c r="BR78" s="30"/>
      <c r="BS78" s="30"/>
      <c r="BT78" s="36">
        <f t="shared" si="52"/>
        <v>1</v>
      </c>
      <c r="BU78" s="45"/>
      <c r="CG78" s="48"/>
      <c r="CH78" s="48"/>
      <c r="CI78" s="48"/>
      <c r="CJ78" s="48"/>
      <c r="CK78" s="48"/>
      <c r="CL78" s="48"/>
      <c r="CM78" s="48"/>
      <c r="CN78" s="49"/>
    </row>
    <row r="79" spans="1:92" s="46" customFormat="1" ht="11.25" x14ac:dyDescent="0.2">
      <c r="A79" s="44">
        <v>35</v>
      </c>
      <c r="B79" s="40" t="s">
        <v>59</v>
      </c>
      <c r="C79" s="32"/>
      <c r="D79" s="29"/>
      <c r="E79" s="29"/>
      <c r="F79" s="29"/>
      <c r="G79" s="29"/>
      <c r="H79" s="29"/>
      <c r="I79" s="29">
        <v>90</v>
      </c>
      <c r="J79" s="29"/>
      <c r="K79" s="29">
        <v>90</v>
      </c>
      <c r="L79" s="29"/>
      <c r="M79" s="29"/>
      <c r="N79" s="29">
        <v>90</v>
      </c>
      <c r="O79" s="29"/>
      <c r="P79" s="36">
        <f t="shared" si="48"/>
        <v>270</v>
      </c>
      <c r="Q79" s="30"/>
      <c r="R79" s="30"/>
      <c r="S79" s="30"/>
      <c r="T79" s="30"/>
      <c r="U79" s="30">
        <v>16</v>
      </c>
      <c r="V79" s="43"/>
      <c r="W79" s="30"/>
      <c r="X79" s="30"/>
      <c r="Y79" s="30"/>
      <c r="Z79" s="30"/>
      <c r="AA79" s="30"/>
      <c r="AB79" s="30"/>
      <c r="AC79" s="30"/>
      <c r="AD79" s="55">
        <f t="shared" si="49"/>
        <v>16</v>
      </c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  <c r="AR79" s="55">
        <f t="shared" si="50"/>
        <v>0</v>
      </c>
      <c r="AS79" s="43"/>
      <c r="AT79" s="43"/>
      <c r="AU79" s="43"/>
      <c r="AV79" s="43"/>
      <c r="AW79" s="43">
        <v>1</v>
      </c>
      <c r="AX79" s="43"/>
      <c r="AY79" s="43"/>
      <c r="AZ79" s="43"/>
      <c r="BA79" s="43"/>
      <c r="BB79" s="43"/>
      <c r="BC79" s="43"/>
      <c r="BD79" s="43"/>
      <c r="BE79" s="43"/>
      <c r="BF79" s="36">
        <f t="shared" si="51"/>
        <v>1</v>
      </c>
      <c r="BG79" s="30"/>
      <c r="BH79" s="30"/>
      <c r="BI79" s="30"/>
      <c r="BJ79" s="30"/>
      <c r="BK79" s="30"/>
      <c r="BL79" s="30"/>
      <c r="BM79" s="30">
        <v>1</v>
      </c>
      <c r="BN79" s="30"/>
      <c r="BO79" s="30"/>
      <c r="BP79" s="30"/>
      <c r="BQ79" s="30"/>
      <c r="BR79" s="30"/>
      <c r="BS79" s="30"/>
      <c r="BT79" s="36">
        <f t="shared" si="52"/>
        <v>1</v>
      </c>
      <c r="BU79" s="45"/>
      <c r="CG79" s="48"/>
      <c r="CH79" s="48"/>
      <c r="CI79" s="48"/>
      <c r="CJ79" s="48"/>
      <c r="CK79" s="48"/>
      <c r="CL79" s="48"/>
      <c r="CM79" s="48"/>
      <c r="CN79" s="49"/>
    </row>
    <row r="80" spans="1:92" s="46" customFormat="1" ht="11.25" x14ac:dyDescent="0.2">
      <c r="A80" s="44">
        <v>36</v>
      </c>
      <c r="B80" s="40" t="s">
        <v>60</v>
      </c>
      <c r="C80" s="32"/>
      <c r="D80" s="29">
        <v>73</v>
      </c>
      <c r="E80" s="29">
        <v>90</v>
      </c>
      <c r="F80" s="29">
        <v>90</v>
      </c>
      <c r="G80" s="29">
        <v>74</v>
      </c>
      <c r="H80" s="29">
        <v>64</v>
      </c>
      <c r="I80" s="29"/>
      <c r="J80" s="29">
        <v>72</v>
      </c>
      <c r="K80" s="29">
        <v>82</v>
      </c>
      <c r="L80" s="29">
        <v>90</v>
      </c>
      <c r="M80" s="29">
        <v>90</v>
      </c>
      <c r="N80" s="29">
        <v>84</v>
      </c>
      <c r="O80" s="29">
        <v>84</v>
      </c>
      <c r="P80" s="36">
        <f t="shared" si="48"/>
        <v>893</v>
      </c>
      <c r="Q80" s="30"/>
      <c r="R80" s="30"/>
      <c r="S80" s="30"/>
      <c r="T80" s="30"/>
      <c r="U80" s="30"/>
      <c r="V80" s="43"/>
      <c r="W80" s="30"/>
      <c r="X80" s="30"/>
      <c r="Y80" s="30"/>
      <c r="Z80" s="30"/>
      <c r="AA80" s="30"/>
      <c r="AB80" s="30"/>
      <c r="AC80" s="30"/>
      <c r="AD80" s="55">
        <f t="shared" si="49"/>
        <v>0</v>
      </c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5"/>
      <c r="AR80" s="55">
        <f t="shared" si="50"/>
        <v>0</v>
      </c>
      <c r="AS80" s="43"/>
      <c r="AT80" s="43"/>
      <c r="AU80" s="43"/>
      <c r="AV80" s="43"/>
      <c r="AW80" s="43"/>
      <c r="AX80" s="43">
        <v>1</v>
      </c>
      <c r="AY80" s="43"/>
      <c r="AZ80" s="43"/>
      <c r="BA80" s="43"/>
      <c r="BB80" s="43"/>
      <c r="BC80" s="43"/>
      <c r="BD80" s="43"/>
      <c r="BE80" s="43"/>
      <c r="BF80" s="36">
        <f t="shared" si="51"/>
        <v>1</v>
      </c>
      <c r="BG80" s="30"/>
      <c r="BH80" s="30"/>
      <c r="BI80" s="30"/>
      <c r="BJ80" s="30"/>
      <c r="BK80" s="30"/>
      <c r="BL80" s="30">
        <v>2</v>
      </c>
      <c r="BM80" s="30"/>
      <c r="BN80" s="30"/>
      <c r="BO80" s="30">
        <v>1</v>
      </c>
      <c r="BP80" s="30"/>
      <c r="BQ80" s="30"/>
      <c r="BR80" s="30"/>
      <c r="BS80" s="30"/>
      <c r="BT80" s="36">
        <f t="shared" si="52"/>
        <v>3</v>
      </c>
      <c r="BU80" s="45">
        <v>1</v>
      </c>
      <c r="CG80" s="48"/>
      <c r="CH80" s="48"/>
      <c r="CI80" s="48"/>
      <c r="CJ80" s="48"/>
      <c r="CK80" s="48"/>
      <c r="CL80" s="48"/>
      <c r="CM80" s="48"/>
      <c r="CN80" s="49"/>
    </row>
    <row r="81" spans="1:92" s="30" customFormat="1" ht="11.25" x14ac:dyDescent="0.2">
      <c r="A81" s="44">
        <v>37</v>
      </c>
      <c r="B81" s="40" t="s">
        <v>61</v>
      </c>
      <c r="C81" s="32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6">
        <f t="shared" si="48"/>
        <v>0</v>
      </c>
      <c r="V81" s="43"/>
      <c r="AD81" s="55">
        <f t="shared" si="49"/>
        <v>0</v>
      </c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  <c r="AR81" s="55">
        <f t="shared" si="50"/>
        <v>0</v>
      </c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36">
        <f t="shared" si="51"/>
        <v>0</v>
      </c>
      <c r="BT81" s="36">
        <f t="shared" si="52"/>
        <v>0</v>
      </c>
      <c r="BU81" s="56"/>
      <c r="CG81" s="72"/>
      <c r="CH81" s="72"/>
      <c r="CI81" s="72"/>
      <c r="CJ81" s="72"/>
      <c r="CK81" s="72"/>
      <c r="CL81" s="72"/>
      <c r="CM81" s="72"/>
      <c r="CN81" s="73"/>
    </row>
    <row r="82" spans="1:92" s="14" customFormat="1" ht="11.25" x14ac:dyDescent="0.2">
      <c r="A82" s="74"/>
      <c r="B82" s="59" t="s">
        <v>10</v>
      </c>
      <c r="C82" s="59">
        <f t="shared" ref="C82:AH82" si="53">SUM(C45:C81)</f>
        <v>0</v>
      </c>
      <c r="D82" s="59">
        <f t="shared" si="53"/>
        <v>920</v>
      </c>
      <c r="E82" s="59">
        <f t="shared" si="53"/>
        <v>920</v>
      </c>
      <c r="F82" s="59">
        <f t="shared" si="53"/>
        <v>875</v>
      </c>
      <c r="G82" s="59">
        <f t="shared" si="53"/>
        <v>874</v>
      </c>
      <c r="H82" s="59">
        <f t="shared" si="53"/>
        <v>963</v>
      </c>
      <c r="I82" s="59">
        <f t="shared" si="53"/>
        <v>925</v>
      </c>
      <c r="J82" s="59">
        <f t="shared" si="53"/>
        <v>906</v>
      </c>
      <c r="K82" s="59">
        <f t="shared" si="53"/>
        <v>922</v>
      </c>
      <c r="L82" s="59">
        <f t="shared" si="53"/>
        <v>938</v>
      </c>
      <c r="M82" s="59">
        <f t="shared" si="53"/>
        <v>929</v>
      </c>
      <c r="N82" s="59">
        <f t="shared" si="53"/>
        <v>944</v>
      </c>
      <c r="O82" s="59">
        <f t="shared" si="53"/>
        <v>913</v>
      </c>
      <c r="P82" s="59">
        <f t="shared" si="53"/>
        <v>11029</v>
      </c>
      <c r="Q82" s="59">
        <f t="shared" si="53"/>
        <v>0</v>
      </c>
      <c r="R82" s="59">
        <f t="shared" si="53"/>
        <v>140</v>
      </c>
      <c r="S82" s="59">
        <f t="shared" si="53"/>
        <v>0</v>
      </c>
      <c r="T82" s="59">
        <f t="shared" si="53"/>
        <v>115</v>
      </c>
      <c r="U82" s="59">
        <f t="shared" si="53"/>
        <v>116</v>
      </c>
      <c r="V82" s="59">
        <f t="shared" si="53"/>
        <v>1</v>
      </c>
      <c r="W82" s="59">
        <f t="shared" si="53"/>
        <v>65</v>
      </c>
      <c r="X82" s="59">
        <f t="shared" si="53"/>
        <v>84</v>
      </c>
      <c r="Y82" s="59">
        <f t="shared" si="53"/>
        <v>67</v>
      </c>
      <c r="Z82" s="59">
        <f t="shared" si="53"/>
        <v>52</v>
      </c>
      <c r="AA82" s="59">
        <f t="shared" si="53"/>
        <v>61</v>
      </c>
      <c r="AB82" s="59">
        <f t="shared" si="53"/>
        <v>46</v>
      </c>
      <c r="AC82" s="59">
        <f t="shared" si="53"/>
        <v>77</v>
      </c>
      <c r="AD82" s="59">
        <f t="shared" si="53"/>
        <v>824</v>
      </c>
      <c r="AE82" s="60">
        <f t="shared" si="53"/>
        <v>0</v>
      </c>
      <c r="AF82" s="60">
        <f t="shared" si="53"/>
        <v>1</v>
      </c>
      <c r="AG82" s="60">
        <f t="shared" si="53"/>
        <v>2</v>
      </c>
      <c r="AH82" s="60">
        <f t="shared" si="53"/>
        <v>1</v>
      </c>
      <c r="AI82" s="60">
        <f t="shared" ref="AI82:BN82" si="54">SUM(AI45:AI81)</f>
        <v>3</v>
      </c>
      <c r="AJ82" s="60">
        <f t="shared" si="54"/>
        <v>4</v>
      </c>
      <c r="AK82" s="60">
        <f t="shared" si="54"/>
        <v>5</v>
      </c>
      <c r="AL82" s="60">
        <f t="shared" si="54"/>
        <v>1</v>
      </c>
      <c r="AM82" s="60">
        <f t="shared" si="54"/>
        <v>1</v>
      </c>
      <c r="AN82" s="60">
        <f t="shared" si="54"/>
        <v>1</v>
      </c>
      <c r="AO82" s="60">
        <f t="shared" si="54"/>
        <v>3</v>
      </c>
      <c r="AP82" s="60">
        <f t="shared" si="54"/>
        <v>2</v>
      </c>
      <c r="AQ82" s="60">
        <f t="shared" si="54"/>
        <v>3</v>
      </c>
      <c r="AR82" s="60">
        <f t="shared" si="54"/>
        <v>27</v>
      </c>
      <c r="AS82" s="60">
        <f t="shared" si="54"/>
        <v>0</v>
      </c>
      <c r="AT82" s="60">
        <f t="shared" si="54"/>
        <v>1</v>
      </c>
      <c r="AU82" s="60">
        <f t="shared" si="54"/>
        <v>2</v>
      </c>
      <c r="AV82" s="60">
        <f t="shared" si="54"/>
        <v>0</v>
      </c>
      <c r="AW82" s="60">
        <f t="shared" si="54"/>
        <v>3</v>
      </c>
      <c r="AX82" s="60">
        <f t="shared" si="54"/>
        <v>4</v>
      </c>
      <c r="AY82" s="60">
        <f t="shared" si="54"/>
        <v>5</v>
      </c>
      <c r="AZ82" s="60">
        <f t="shared" si="54"/>
        <v>1</v>
      </c>
      <c r="BA82" s="60">
        <f t="shared" si="54"/>
        <v>1</v>
      </c>
      <c r="BB82" s="60">
        <f t="shared" si="54"/>
        <v>1</v>
      </c>
      <c r="BC82" s="60">
        <f t="shared" si="54"/>
        <v>3</v>
      </c>
      <c r="BD82" s="60">
        <f t="shared" si="54"/>
        <v>2</v>
      </c>
      <c r="BE82" s="60">
        <f t="shared" si="54"/>
        <v>3</v>
      </c>
      <c r="BF82" s="60">
        <f t="shared" si="54"/>
        <v>26</v>
      </c>
      <c r="BG82" s="60">
        <f t="shared" si="54"/>
        <v>0</v>
      </c>
      <c r="BH82" s="60">
        <f t="shared" si="54"/>
        <v>1</v>
      </c>
      <c r="BI82" s="60">
        <f t="shared" si="54"/>
        <v>2</v>
      </c>
      <c r="BJ82" s="60">
        <f t="shared" si="54"/>
        <v>1</v>
      </c>
      <c r="BK82" s="60">
        <f t="shared" si="54"/>
        <v>0</v>
      </c>
      <c r="BL82" s="60">
        <f t="shared" si="54"/>
        <v>4</v>
      </c>
      <c r="BM82" s="60">
        <f t="shared" si="54"/>
        <v>2</v>
      </c>
      <c r="BN82" s="60">
        <f t="shared" si="54"/>
        <v>2</v>
      </c>
      <c r="BO82" s="60">
        <f t="shared" ref="BO82:BU82" si="55">SUM(BO45:BO81)</f>
        <v>1</v>
      </c>
      <c r="BP82" s="60">
        <f t="shared" si="55"/>
        <v>0</v>
      </c>
      <c r="BQ82" s="60">
        <f t="shared" si="55"/>
        <v>1</v>
      </c>
      <c r="BR82" s="60">
        <f t="shared" si="55"/>
        <v>4</v>
      </c>
      <c r="BS82" s="60">
        <f t="shared" si="55"/>
        <v>0</v>
      </c>
      <c r="BT82" s="60">
        <f t="shared" si="55"/>
        <v>18</v>
      </c>
      <c r="BU82" s="37">
        <f t="shared" si="55"/>
        <v>1</v>
      </c>
      <c r="CG82" s="16"/>
      <c r="CH82" s="16"/>
      <c r="CI82" s="16"/>
      <c r="CJ82" s="16"/>
      <c r="CK82" s="16"/>
      <c r="CL82" s="16"/>
      <c r="CM82" s="16"/>
      <c r="CN82" s="17"/>
    </row>
    <row r="83" spans="1:92" s="14" customFormat="1" ht="11.25" x14ac:dyDescent="0.2">
      <c r="O83" s="28"/>
      <c r="P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BU83" s="37"/>
      <c r="CG83" s="16"/>
      <c r="CH83" s="16"/>
      <c r="CI83" s="16"/>
      <c r="CJ83" s="16"/>
      <c r="CK83" s="16"/>
      <c r="CL83" s="16"/>
      <c r="CM83" s="16"/>
      <c r="CN83" s="17"/>
    </row>
    <row r="84" spans="1:92" s="76" customFormat="1" ht="9.75" x14ac:dyDescent="0.2">
      <c r="B84" s="76" t="s">
        <v>64</v>
      </c>
      <c r="C84" s="76">
        <f t="shared" ref="C84:O84" si="56">COUNT(C4:C40)</f>
        <v>0</v>
      </c>
      <c r="D84" s="76">
        <f t="shared" si="56"/>
        <v>11</v>
      </c>
      <c r="E84" s="76">
        <f t="shared" si="56"/>
        <v>11</v>
      </c>
      <c r="F84" s="76">
        <f t="shared" si="56"/>
        <v>11</v>
      </c>
      <c r="G84" s="76">
        <f t="shared" si="56"/>
        <v>11</v>
      </c>
      <c r="H84" s="76">
        <f t="shared" si="56"/>
        <v>11</v>
      </c>
      <c r="I84" s="76">
        <f t="shared" si="56"/>
        <v>11</v>
      </c>
      <c r="J84" s="76">
        <f t="shared" si="56"/>
        <v>11</v>
      </c>
      <c r="K84" s="76">
        <f t="shared" si="56"/>
        <v>11</v>
      </c>
      <c r="L84" s="76">
        <f t="shared" si="56"/>
        <v>11</v>
      </c>
      <c r="M84" s="76">
        <f t="shared" si="56"/>
        <v>11</v>
      </c>
      <c r="N84" s="76">
        <f t="shared" si="56"/>
        <v>11</v>
      </c>
      <c r="O84" s="76">
        <f t="shared" si="56"/>
        <v>11</v>
      </c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BU84" s="78"/>
      <c r="CG84" s="79"/>
      <c r="CH84" s="79"/>
      <c r="CI84" s="79"/>
      <c r="CJ84" s="79"/>
      <c r="CK84" s="79"/>
      <c r="CL84" s="79"/>
      <c r="CM84" s="79"/>
      <c r="CN84" s="80"/>
    </row>
    <row r="85" spans="1:92" s="76" customFormat="1" ht="9.75" x14ac:dyDescent="0.2">
      <c r="C85" s="76" t="str">
        <f t="shared" ref="C85:O85" si="57">IF(C82=0," ",COUNT(C45:C81))</f>
        <v xml:space="preserve"> </v>
      </c>
      <c r="D85" s="76">
        <f t="shared" si="57"/>
        <v>11</v>
      </c>
      <c r="E85" s="76">
        <f t="shared" si="57"/>
        <v>11</v>
      </c>
      <c r="F85" s="76">
        <f t="shared" si="57"/>
        <v>11</v>
      </c>
      <c r="G85" s="76">
        <f t="shared" si="57"/>
        <v>11</v>
      </c>
      <c r="H85" s="76">
        <f t="shared" si="57"/>
        <v>11</v>
      </c>
      <c r="I85" s="76">
        <f t="shared" si="57"/>
        <v>11</v>
      </c>
      <c r="J85" s="76">
        <f t="shared" si="57"/>
        <v>11</v>
      </c>
      <c r="K85" s="76">
        <f t="shared" si="57"/>
        <v>11</v>
      </c>
      <c r="L85" s="76">
        <f t="shared" si="57"/>
        <v>11</v>
      </c>
      <c r="M85" s="76">
        <f t="shared" si="57"/>
        <v>11</v>
      </c>
      <c r="N85" s="76">
        <f t="shared" si="57"/>
        <v>11</v>
      </c>
      <c r="O85" s="76">
        <f t="shared" si="57"/>
        <v>11</v>
      </c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BU85" s="78"/>
      <c r="CG85" s="79"/>
      <c r="CH85" s="79"/>
      <c r="CI85" s="79"/>
      <c r="CJ85" s="79"/>
      <c r="CK85" s="79"/>
      <c r="CL85" s="79"/>
      <c r="CM85" s="79"/>
      <c r="CN85" s="80"/>
    </row>
    <row r="86" spans="1:92" s="76" customFormat="1" ht="9.75" x14ac:dyDescent="0.2">
      <c r="C86" s="76">
        <f t="shared" ref="C86:O86" si="58">C41+Q41</f>
        <v>0</v>
      </c>
      <c r="D86" s="76">
        <f t="shared" si="58"/>
        <v>990</v>
      </c>
      <c r="E86" s="76">
        <f t="shared" si="58"/>
        <v>990</v>
      </c>
      <c r="F86" s="76">
        <f t="shared" si="58"/>
        <v>990</v>
      </c>
      <c r="G86" s="76">
        <f t="shared" si="58"/>
        <v>990</v>
      </c>
      <c r="H86" s="76">
        <f t="shared" si="58"/>
        <v>990</v>
      </c>
      <c r="I86" s="76">
        <f t="shared" si="58"/>
        <v>990</v>
      </c>
      <c r="J86" s="76">
        <f t="shared" si="58"/>
        <v>990</v>
      </c>
      <c r="K86" s="76">
        <f t="shared" si="58"/>
        <v>990</v>
      </c>
      <c r="L86" s="76">
        <f t="shared" si="58"/>
        <v>990</v>
      </c>
      <c r="M86" s="76">
        <f t="shared" si="58"/>
        <v>990</v>
      </c>
      <c r="N86" s="76">
        <f t="shared" si="58"/>
        <v>990</v>
      </c>
      <c r="O86" s="76">
        <f t="shared" si="58"/>
        <v>990</v>
      </c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BU86" s="78"/>
      <c r="CG86" s="79"/>
      <c r="CH86" s="79"/>
      <c r="CI86" s="79"/>
      <c r="CJ86" s="79"/>
      <c r="CK86" s="79"/>
      <c r="CL86" s="79"/>
      <c r="CM86" s="79"/>
      <c r="CN86" s="80"/>
    </row>
    <row r="87" spans="1:92" s="76" customFormat="1" ht="9.75" x14ac:dyDescent="0.2">
      <c r="A87" s="81"/>
      <c r="C87" s="76" t="str">
        <f t="shared" ref="C87:O87" si="59">IF(C82=0," ",C82+Q82)</f>
        <v xml:space="preserve"> </v>
      </c>
      <c r="D87" s="76">
        <f t="shared" si="59"/>
        <v>1060</v>
      </c>
      <c r="E87" s="76">
        <f t="shared" si="59"/>
        <v>920</v>
      </c>
      <c r="F87" s="76">
        <f t="shared" si="59"/>
        <v>990</v>
      </c>
      <c r="G87" s="76">
        <f t="shared" si="59"/>
        <v>990</v>
      </c>
      <c r="H87" s="76">
        <f t="shared" si="59"/>
        <v>964</v>
      </c>
      <c r="I87" s="76">
        <f t="shared" si="59"/>
        <v>990</v>
      </c>
      <c r="J87" s="76">
        <f t="shared" si="59"/>
        <v>990</v>
      </c>
      <c r="K87" s="76">
        <f t="shared" si="59"/>
        <v>989</v>
      </c>
      <c r="L87" s="76">
        <f t="shared" si="59"/>
        <v>990</v>
      </c>
      <c r="M87" s="76">
        <f t="shared" si="59"/>
        <v>990</v>
      </c>
      <c r="N87" s="76">
        <f t="shared" si="59"/>
        <v>990</v>
      </c>
      <c r="O87" s="76">
        <f t="shared" si="59"/>
        <v>990</v>
      </c>
      <c r="P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BU87" s="78"/>
      <c r="CG87" s="79"/>
      <c r="CH87" s="79"/>
      <c r="CI87" s="79"/>
      <c r="CJ87" s="79"/>
      <c r="CK87" s="79"/>
      <c r="CL87" s="79"/>
      <c r="CM87" s="79"/>
      <c r="CN87" s="80"/>
    </row>
    <row r="88" spans="1:92" s="14" customFormat="1" ht="11.25" x14ac:dyDescent="0.2">
      <c r="A88" s="82"/>
      <c r="B88" s="83"/>
      <c r="C88" s="83"/>
      <c r="D88" s="46"/>
      <c r="E88" s="46"/>
      <c r="F88" s="46"/>
      <c r="G88" s="46"/>
      <c r="O88" s="28"/>
      <c r="P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BU88" s="37"/>
      <c r="CG88" s="16"/>
      <c r="CH88" s="16"/>
      <c r="CI88" s="16"/>
      <c r="CJ88" s="16"/>
      <c r="CK88" s="16"/>
      <c r="CL88" s="16"/>
      <c r="CM88" s="16"/>
      <c r="CN88" s="17"/>
    </row>
    <row r="89" spans="1:92" s="14" customFormat="1" ht="11.25" x14ac:dyDescent="0.2">
      <c r="A89" s="54"/>
      <c r="B89" s="15" t="s">
        <v>65</v>
      </c>
      <c r="O89" s="28"/>
      <c r="P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BU89" s="37"/>
      <c r="CG89" s="16"/>
      <c r="CH89" s="16"/>
      <c r="CI89" s="16"/>
      <c r="CJ89" s="16"/>
      <c r="CK89" s="16"/>
      <c r="CL89" s="16"/>
      <c r="CM89" s="16"/>
      <c r="CN89" s="17"/>
    </row>
    <row r="90" spans="1:92" s="14" customFormat="1" ht="11.25" x14ac:dyDescent="0.2">
      <c r="B90" s="15" t="s">
        <v>66</v>
      </c>
      <c r="O90" s="28"/>
      <c r="P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BU90" s="37"/>
      <c r="CG90" s="16"/>
      <c r="CH90" s="16"/>
      <c r="CI90" s="16"/>
      <c r="CJ90" s="16"/>
      <c r="CK90" s="16"/>
      <c r="CL90" s="16"/>
      <c r="CM90" s="16"/>
      <c r="CN90" s="17"/>
    </row>
    <row r="91" spans="1:92" s="14" customFormat="1" ht="11.25" x14ac:dyDescent="0.2">
      <c r="B91" s="15" t="s">
        <v>67</v>
      </c>
      <c r="O91" s="28"/>
      <c r="P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BU91" s="37"/>
      <c r="CG91" s="16"/>
      <c r="CH91" s="16"/>
      <c r="CI91" s="16"/>
      <c r="CJ91" s="16"/>
      <c r="CK91" s="16"/>
      <c r="CL91" s="16"/>
      <c r="CM91" s="16"/>
      <c r="CN91" s="17"/>
    </row>
    <row r="92" spans="1:92" s="14" customFormat="1" ht="34.5" x14ac:dyDescent="0.45">
      <c r="B92" s="15" t="s">
        <v>68</v>
      </c>
      <c r="O92" s="28"/>
      <c r="P92" s="75"/>
      <c r="W92" s="698"/>
      <c r="X92" s="698"/>
      <c r="Y92" s="698"/>
      <c r="Z92" s="698"/>
      <c r="AA92" s="698"/>
      <c r="AB92" s="698"/>
      <c r="AC92" s="698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75"/>
      <c r="AQ92" s="75"/>
      <c r="AR92" s="75"/>
      <c r="BU92" s="37"/>
      <c r="CG92" s="16"/>
      <c r="CH92" s="16"/>
      <c r="CI92" s="16"/>
      <c r="CJ92" s="16"/>
      <c r="CK92" s="16"/>
      <c r="CL92" s="16"/>
      <c r="CM92" s="16"/>
      <c r="CN92" s="17"/>
    </row>
    <row r="93" spans="1:92" s="14" customFormat="1" ht="11.25" x14ac:dyDescent="0.2">
      <c r="B93" s="15" t="s">
        <v>69</v>
      </c>
      <c r="O93" s="28"/>
      <c r="P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BU93" s="37"/>
      <c r="CG93" s="16"/>
      <c r="CH93" s="16"/>
      <c r="CI93" s="16"/>
      <c r="CJ93" s="16"/>
      <c r="CK93" s="16"/>
      <c r="CL93" s="16"/>
      <c r="CM93" s="16"/>
      <c r="CN93" s="17"/>
    </row>
    <row r="94" spans="1:92" s="14" customFormat="1" ht="11.25" x14ac:dyDescent="0.2">
      <c r="O94" s="28"/>
      <c r="P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BU94" s="37"/>
      <c r="CG94" s="16"/>
      <c r="CH94" s="16"/>
      <c r="CI94" s="16"/>
      <c r="CJ94" s="16"/>
      <c r="CK94" s="16"/>
      <c r="CL94" s="16"/>
      <c r="CM94" s="16"/>
      <c r="CN94" s="17"/>
    </row>
    <row r="95" spans="1:92" s="14" customFormat="1" ht="11.25" x14ac:dyDescent="0.2">
      <c r="B95" s="15" t="s">
        <v>70</v>
      </c>
      <c r="O95" s="28"/>
      <c r="P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BU95" s="37"/>
      <c r="CG95" s="16"/>
      <c r="CH95" s="16"/>
      <c r="CI95" s="16"/>
      <c r="CJ95" s="16"/>
      <c r="CK95" s="16"/>
      <c r="CL95" s="16"/>
      <c r="CM95" s="16"/>
      <c r="CN95" s="17"/>
    </row>
    <row r="96" spans="1:92" s="14" customFormat="1" ht="11.25" x14ac:dyDescent="0.2">
      <c r="B96" s="15" t="s">
        <v>71</v>
      </c>
      <c r="O96" s="28"/>
      <c r="P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BU96" s="37"/>
      <c r="CG96" s="16"/>
      <c r="CH96" s="16"/>
      <c r="CI96" s="16"/>
      <c r="CJ96" s="16"/>
      <c r="CK96" s="16"/>
      <c r="CL96" s="16"/>
      <c r="CM96" s="16"/>
      <c r="CN96" s="17"/>
    </row>
    <row r="97" spans="2:92" s="14" customFormat="1" ht="11.25" x14ac:dyDescent="0.2">
      <c r="B97" s="15" t="s">
        <v>72</v>
      </c>
      <c r="O97" s="28"/>
      <c r="P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BU97" s="37"/>
      <c r="CG97" s="16"/>
      <c r="CH97" s="16"/>
      <c r="CI97" s="16"/>
      <c r="CJ97" s="16"/>
      <c r="CK97" s="16"/>
      <c r="CL97" s="16"/>
      <c r="CM97" s="16"/>
      <c r="CN97" s="17"/>
    </row>
    <row r="98" spans="2:92" s="38" customFormat="1" ht="11.25" x14ac:dyDescent="0.2">
      <c r="B98" s="15" t="s">
        <v>73</v>
      </c>
      <c r="O98" s="43"/>
      <c r="P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BU98" s="37"/>
      <c r="CG98" s="84"/>
      <c r="CH98" s="84"/>
      <c r="CI98" s="84"/>
      <c r="CJ98" s="84"/>
      <c r="CK98" s="84"/>
      <c r="CL98" s="84"/>
      <c r="CM98" s="84"/>
      <c r="CN98" s="17"/>
    </row>
    <row r="99" spans="2:92" s="38" customFormat="1" ht="11.25" x14ac:dyDescent="0.2">
      <c r="B99" s="15" t="s">
        <v>74</v>
      </c>
      <c r="O99" s="43"/>
      <c r="P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BU99" s="37"/>
      <c r="CG99" s="84"/>
      <c r="CH99" s="84"/>
      <c r="CI99" s="84"/>
      <c r="CJ99" s="84"/>
      <c r="CK99" s="84"/>
      <c r="CL99" s="84"/>
      <c r="CM99" s="84"/>
      <c r="CN99" s="17"/>
    </row>
    <row r="100" spans="2:92" s="38" customFormat="1" ht="11.25" x14ac:dyDescent="0.2">
      <c r="O100" s="43"/>
      <c r="P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BU100" s="37"/>
      <c r="CG100" s="84"/>
      <c r="CH100" s="84"/>
      <c r="CI100" s="84"/>
      <c r="CJ100" s="84"/>
      <c r="CK100" s="84"/>
      <c r="CL100" s="84"/>
      <c r="CM100" s="84"/>
      <c r="CN100" s="17"/>
    </row>
    <row r="101" spans="2:92" s="38" customFormat="1" ht="11.25" x14ac:dyDescent="0.2">
      <c r="B101" s="85" t="s">
        <v>75</v>
      </c>
      <c r="O101" s="43"/>
      <c r="P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BU101" s="37"/>
      <c r="CG101" s="84"/>
      <c r="CH101" s="84"/>
      <c r="CI101" s="84"/>
      <c r="CJ101" s="84"/>
      <c r="CK101" s="84"/>
      <c r="CL101" s="84"/>
      <c r="CM101" s="84"/>
      <c r="CN101" s="17"/>
    </row>
    <row r="102" spans="2:92" s="38" customFormat="1" ht="11.25" x14ac:dyDescent="0.2">
      <c r="B102" s="86" t="s">
        <v>76</v>
      </c>
      <c r="C102" s="87"/>
      <c r="D102" s="87"/>
      <c r="E102" s="87"/>
      <c r="F102" s="87"/>
      <c r="G102" s="87"/>
      <c r="H102" s="87"/>
      <c r="I102" s="86" t="s">
        <v>77</v>
      </c>
      <c r="O102" s="43"/>
      <c r="P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BU102" s="37"/>
      <c r="CG102" s="84"/>
      <c r="CH102" s="84"/>
      <c r="CI102" s="84"/>
      <c r="CJ102" s="84"/>
      <c r="CK102" s="84"/>
      <c r="CL102" s="84"/>
      <c r="CM102" s="84"/>
      <c r="CN102" s="17"/>
    </row>
  </sheetData>
  <mergeCells count="12">
    <mergeCell ref="C43:BT43"/>
    <mergeCell ref="C2:BT2"/>
    <mergeCell ref="C42:P42"/>
    <mergeCell ref="Q42:AD42"/>
    <mergeCell ref="AE42:AR42"/>
    <mergeCell ref="AS42:BF42"/>
    <mergeCell ref="BG42:BT42"/>
    <mergeCell ref="C1:P1"/>
    <mergeCell ref="Q1:AD1"/>
    <mergeCell ref="AE1:AR1"/>
    <mergeCell ref="AS1:BF1"/>
    <mergeCell ref="BG1:BT1"/>
  </mergeCells>
  <printOptions gridLines="1"/>
  <pageMargins left="0.80972222222222201" right="0.45972222222222198" top="0.4" bottom="1.4597222222222199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FFFF"/>
  </sheetPr>
  <dimension ref="A1:AMK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2.75" x14ac:dyDescent="0.2"/>
  <cols>
    <col min="1" max="1" width="4.42578125" style="88" customWidth="1"/>
    <col min="2" max="2" width="17.42578125" style="88" customWidth="1"/>
    <col min="3" max="27" width="4.7109375" style="88" customWidth="1"/>
    <col min="28" max="28" width="5.28515625" style="88" customWidth="1"/>
    <col min="29" max="1025" width="9.140625" style="88" customWidth="1"/>
  </cols>
  <sheetData>
    <row r="1" spans="1:28" s="89" customFormat="1" x14ac:dyDescent="0.2">
      <c r="H1" s="90" t="s">
        <v>78</v>
      </c>
    </row>
    <row r="2" spans="1:28" ht="6" customHeight="1" x14ac:dyDescent="0.2"/>
    <row r="3" spans="1:28" s="95" customFormat="1" ht="38.25" customHeight="1" x14ac:dyDescent="0.2">
      <c r="A3" s="91"/>
      <c r="B3" s="92" t="s">
        <v>79</v>
      </c>
      <c r="C3" s="93">
        <v>40774</v>
      </c>
      <c r="D3" s="93">
        <v>40775</v>
      </c>
      <c r="E3" s="93">
        <v>40781</v>
      </c>
      <c r="F3" s="93">
        <v>40783</v>
      </c>
      <c r="G3" s="93">
        <v>40788</v>
      </c>
      <c r="H3" s="93">
        <v>40790</v>
      </c>
      <c r="I3" s="93">
        <v>40795</v>
      </c>
      <c r="J3" s="93">
        <v>40797</v>
      </c>
      <c r="K3" s="93">
        <v>40802</v>
      </c>
      <c r="L3" s="93">
        <v>40804</v>
      </c>
      <c r="M3" s="93">
        <v>40809</v>
      </c>
      <c r="N3" s="93">
        <v>40810</v>
      </c>
      <c r="O3" s="93">
        <v>40814</v>
      </c>
      <c r="P3" s="93">
        <v>40816</v>
      </c>
      <c r="Q3" s="93">
        <v>40818</v>
      </c>
      <c r="R3" s="93">
        <v>40823</v>
      </c>
      <c r="S3" s="93">
        <v>40824</v>
      </c>
      <c r="T3" s="93">
        <v>40830</v>
      </c>
      <c r="U3" s="93">
        <v>40832</v>
      </c>
      <c r="V3" s="93">
        <v>40837</v>
      </c>
      <c r="W3" s="93">
        <v>40838</v>
      </c>
      <c r="X3" s="93">
        <v>40844</v>
      </c>
      <c r="Y3" s="93">
        <v>40846</v>
      </c>
      <c r="Z3" s="93">
        <v>40851</v>
      </c>
      <c r="AA3" s="93">
        <v>40852</v>
      </c>
      <c r="AB3" s="94" t="s">
        <v>80</v>
      </c>
    </row>
    <row r="4" spans="1:28" s="95" customFormat="1" ht="11.25" customHeight="1" x14ac:dyDescent="0.2">
      <c r="A4" s="96">
        <v>1</v>
      </c>
      <c r="B4" s="91" t="s">
        <v>29</v>
      </c>
      <c r="C4" s="96" t="s">
        <v>81</v>
      </c>
      <c r="D4" s="96" t="s">
        <v>81</v>
      </c>
      <c r="E4" s="96" t="s">
        <v>81</v>
      </c>
      <c r="F4" s="96" t="s">
        <v>81</v>
      </c>
      <c r="G4" s="96" t="s">
        <v>81</v>
      </c>
      <c r="H4" s="96" t="s">
        <v>81</v>
      </c>
      <c r="I4" s="96" t="s">
        <v>81</v>
      </c>
      <c r="J4" s="96" t="s">
        <v>81</v>
      </c>
      <c r="K4" s="96" t="s">
        <v>81</v>
      </c>
      <c r="L4" s="96" t="s">
        <v>81</v>
      </c>
      <c r="M4" s="96" t="s">
        <v>81</v>
      </c>
      <c r="N4" s="96" t="s">
        <v>81</v>
      </c>
      <c r="O4" s="96" t="s">
        <v>81</v>
      </c>
      <c r="P4" s="96" t="s">
        <v>81</v>
      </c>
      <c r="Q4" s="96" t="s">
        <v>81</v>
      </c>
      <c r="R4" s="96" t="s">
        <v>81</v>
      </c>
      <c r="S4" s="96" t="s">
        <v>81</v>
      </c>
      <c r="T4" s="96" t="s">
        <v>81</v>
      </c>
      <c r="U4" s="96" t="s">
        <v>81</v>
      </c>
      <c r="V4" s="96">
        <v>0</v>
      </c>
      <c r="W4" s="96" t="s">
        <v>81</v>
      </c>
      <c r="X4" s="96">
        <v>0</v>
      </c>
      <c r="Y4" s="96" t="s">
        <v>81</v>
      </c>
      <c r="Z4" s="96" t="s">
        <v>81</v>
      </c>
      <c r="AA4" s="96" t="s">
        <v>81</v>
      </c>
      <c r="AB4" s="97">
        <v>62</v>
      </c>
    </row>
    <row r="5" spans="1:28" s="95" customFormat="1" ht="11.25" customHeight="1" x14ac:dyDescent="0.2">
      <c r="A5" s="96">
        <v>2</v>
      </c>
      <c r="B5" s="91" t="s">
        <v>33</v>
      </c>
      <c r="C5" s="96" t="s">
        <v>81</v>
      </c>
      <c r="D5" s="96">
        <v>0</v>
      </c>
      <c r="E5" s="96">
        <v>0</v>
      </c>
      <c r="F5" s="96">
        <v>0</v>
      </c>
      <c r="G5" s="96" t="s">
        <v>81</v>
      </c>
      <c r="H5" s="96" t="s">
        <v>81</v>
      </c>
      <c r="I5" s="96">
        <v>0</v>
      </c>
      <c r="J5" s="96">
        <v>0</v>
      </c>
      <c r="K5" s="96">
        <v>0</v>
      </c>
      <c r="L5" s="96" t="s">
        <v>81</v>
      </c>
      <c r="M5" s="96">
        <v>0</v>
      </c>
      <c r="N5" s="96">
        <v>0</v>
      </c>
      <c r="O5" s="96">
        <v>0</v>
      </c>
      <c r="P5" s="98" t="s">
        <v>17</v>
      </c>
      <c r="Q5" s="98" t="s">
        <v>17</v>
      </c>
      <c r="R5" s="98" t="s">
        <v>17</v>
      </c>
      <c r="S5" s="98" t="s">
        <v>17</v>
      </c>
      <c r="T5" s="98" t="s">
        <v>17</v>
      </c>
      <c r="U5" s="98" t="s">
        <v>17</v>
      </c>
      <c r="V5" s="98" t="s">
        <v>17</v>
      </c>
      <c r="W5" s="98" t="s">
        <v>17</v>
      </c>
      <c r="X5" s="98" t="s">
        <v>17</v>
      </c>
      <c r="Y5" s="98" t="s">
        <v>17</v>
      </c>
      <c r="Z5" s="98" t="s">
        <v>17</v>
      </c>
      <c r="AA5" s="98" t="s">
        <v>17</v>
      </c>
      <c r="AB5" s="97">
        <v>-27</v>
      </c>
    </row>
    <row r="6" spans="1:28" s="95" customFormat="1" ht="11.25" customHeight="1" x14ac:dyDescent="0.2">
      <c r="A6" s="96">
        <v>3</v>
      </c>
      <c r="B6" s="91" t="s">
        <v>34</v>
      </c>
      <c r="C6" s="96">
        <v>0</v>
      </c>
      <c r="D6" s="96" t="s">
        <v>81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 t="s">
        <v>81</v>
      </c>
      <c r="K6" s="96">
        <v>0</v>
      </c>
      <c r="L6" s="96" t="s">
        <v>81</v>
      </c>
      <c r="M6" s="96">
        <v>0</v>
      </c>
      <c r="N6" s="96" t="s">
        <v>81</v>
      </c>
      <c r="O6" s="96" t="s">
        <v>81</v>
      </c>
      <c r="P6" s="96">
        <v>0</v>
      </c>
      <c r="Q6" s="96" t="s">
        <v>81</v>
      </c>
      <c r="R6" s="96">
        <v>0</v>
      </c>
      <c r="S6" s="96">
        <v>0</v>
      </c>
      <c r="T6" s="96">
        <v>0</v>
      </c>
      <c r="U6" s="96" t="s">
        <v>81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7">
        <v>39</v>
      </c>
    </row>
    <row r="7" spans="1:28" s="95" customFormat="1" ht="11.25" customHeight="1" x14ac:dyDescent="0.2">
      <c r="A7" s="96">
        <v>4</v>
      </c>
      <c r="B7" s="91" t="s">
        <v>35</v>
      </c>
      <c r="C7" s="96" t="s">
        <v>81</v>
      </c>
      <c r="D7" s="96" t="s">
        <v>81</v>
      </c>
      <c r="E7" s="96">
        <v>0</v>
      </c>
      <c r="F7" s="96" t="s">
        <v>81</v>
      </c>
      <c r="G7" s="96" t="s">
        <v>81</v>
      </c>
      <c r="H7" s="96" t="s">
        <v>81</v>
      </c>
      <c r="I7" s="96">
        <v>0</v>
      </c>
      <c r="J7" s="96" t="s">
        <v>81</v>
      </c>
      <c r="K7" s="96">
        <v>0</v>
      </c>
      <c r="L7" s="96" t="s">
        <v>81</v>
      </c>
      <c r="M7" s="96">
        <v>0</v>
      </c>
      <c r="N7" s="96" t="s">
        <v>81</v>
      </c>
      <c r="O7" s="96" t="s">
        <v>81</v>
      </c>
      <c r="P7" s="96" t="s">
        <v>81</v>
      </c>
      <c r="Q7" s="96" t="s">
        <v>81</v>
      </c>
      <c r="R7" s="96">
        <v>0</v>
      </c>
      <c r="S7" s="96" t="s">
        <v>81</v>
      </c>
      <c r="T7" s="96" t="s">
        <v>81</v>
      </c>
      <c r="U7" s="96" t="s">
        <v>81</v>
      </c>
      <c r="V7" s="96" t="s">
        <v>81</v>
      </c>
      <c r="W7" s="96" t="s">
        <v>81</v>
      </c>
      <c r="X7" s="96" t="s">
        <v>81</v>
      </c>
      <c r="Y7" s="96" t="s">
        <v>81</v>
      </c>
      <c r="Z7" s="96">
        <v>0</v>
      </c>
      <c r="AA7" s="96" t="s">
        <v>81</v>
      </c>
      <c r="AB7" s="97">
        <v>56</v>
      </c>
    </row>
    <row r="8" spans="1:28" s="95" customFormat="1" ht="11.25" customHeight="1" x14ac:dyDescent="0.2">
      <c r="A8" s="96">
        <v>5</v>
      </c>
      <c r="B8" s="91" t="s">
        <v>38</v>
      </c>
      <c r="C8" s="96">
        <v>0</v>
      </c>
      <c r="D8" s="96" t="s">
        <v>81</v>
      </c>
      <c r="E8" s="96" t="s">
        <v>81</v>
      </c>
      <c r="F8" s="96" t="s">
        <v>81</v>
      </c>
      <c r="G8" s="96" t="s">
        <v>81</v>
      </c>
      <c r="H8" s="96" t="s">
        <v>81</v>
      </c>
      <c r="I8" s="96" t="s">
        <v>81</v>
      </c>
      <c r="J8" s="96" t="s">
        <v>81</v>
      </c>
      <c r="K8" s="96" t="s">
        <v>81</v>
      </c>
      <c r="L8" s="96" t="s">
        <v>81</v>
      </c>
      <c r="M8" s="96" t="s">
        <v>81</v>
      </c>
      <c r="N8" s="96" t="s">
        <v>81</v>
      </c>
      <c r="O8" s="96" t="s">
        <v>81</v>
      </c>
      <c r="P8" s="96" t="s">
        <v>81</v>
      </c>
      <c r="Q8" s="96" t="s">
        <v>81</v>
      </c>
      <c r="R8" s="96" t="s">
        <v>81</v>
      </c>
      <c r="S8" s="96" t="s">
        <v>81</v>
      </c>
      <c r="T8" s="96" t="s">
        <v>81</v>
      </c>
      <c r="U8" s="96" t="s">
        <v>81</v>
      </c>
      <c r="V8" s="96" t="s">
        <v>81</v>
      </c>
      <c r="W8" s="96" t="s">
        <v>81</v>
      </c>
      <c r="X8" s="96" t="s">
        <v>81</v>
      </c>
      <c r="Y8" s="96" t="s">
        <v>81</v>
      </c>
      <c r="Z8" s="96" t="s">
        <v>81</v>
      </c>
      <c r="AA8" s="96" t="s">
        <v>81</v>
      </c>
      <c r="AB8" s="97">
        <v>62</v>
      </c>
    </row>
    <row r="9" spans="1:28" s="95" customFormat="1" ht="11.25" customHeight="1" x14ac:dyDescent="0.2">
      <c r="A9" s="96">
        <v>6</v>
      </c>
      <c r="B9" s="91" t="s">
        <v>46</v>
      </c>
      <c r="C9" s="96" t="s">
        <v>81</v>
      </c>
      <c r="D9" s="96" t="s">
        <v>81</v>
      </c>
      <c r="E9" s="96" t="s">
        <v>81</v>
      </c>
      <c r="F9" s="96" t="s">
        <v>81</v>
      </c>
      <c r="G9" s="96" t="s">
        <v>81</v>
      </c>
      <c r="H9" s="96" t="s">
        <v>81</v>
      </c>
      <c r="I9" s="96" t="s">
        <v>81</v>
      </c>
      <c r="J9" s="96" t="s">
        <v>81</v>
      </c>
      <c r="K9" s="96" t="s">
        <v>81</v>
      </c>
      <c r="L9" s="96" t="s">
        <v>81</v>
      </c>
      <c r="M9" s="96" t="s">
        <v>81</v>
      </c>
      <c r="N9" s="96" t="s">
        <v>81</v>
      </c>
      <c r="O9" s="96" t="s">
        <v>81</v>
      </c>
      <c r="P9" s="96" t="s">
        <v>81</v>
      </c>
      <c r="Q9" s="96" t="s">
        <v>81</v>
      </c>
      <c r="R9" s="96" t="s">
        <v>81</v>
      </c>
      <c r="S9" s="96" t="s">
        <v>81</v>
      </c>
      <c r="T9" s="96" t="s">
        <v>81</v>
      </c>
      <c r="U9" s="96" t="s">
        <v>81</v>
      </c>
      <c r="V9" s="96" t="s">
        <v>81</v>
      </c>
      <c r="W9" s="96" t="s">
        <v>81</v>
      </c>
      <c r="X9" s="96" t="s">
        <v>81</v>
      </c>
      <c r="Y9" s="96" t="s">
        <v>81</v>
      </c>
      <c r="Z9" s="96" t="s">
        <v>81</v>
      </c>
      <c r="AA9" s="96" t="s">
        <v>81</v>
      </c>
      <c r="AB9" s="97">
        <v>63</v>
      </c>
    </row>
    <row r="10" spans="1:28" s="95" customFormat="1" ht="11.25" customHeight="1" x14ac:dyDescent="0.2">
      <c r="A10" s="96">
        <v>7</v>
      </c>
      <c r="B10" s="99" t="s">
        <v>47</v>
      </c>
      <c r="C10" s="96">
        <v>0</v>
      </c>
      <c r="D10" s="96" t="s">
        <v>81</v>
      </c>
      <c r="E10" s="96">
        <v>0</v>
      </c>
      <c r="F10" s="96" t="s">
        <v>81</v>
      </c>
      <c r="G10" s="96" t="s">
        <v>81</v>
      </c>
      <c r="H10" s="96">
        <v>0</v>
      </c>
      <c r="I10" s="96">
        <v>0</v>
      </c>
      <c r="J10" s="96">
        <v>0</v>
      </c>
      <c r="K10" s="96" t="s">
        <v>81</v>
      </c>
      <c r="L10" s="96" t="s">
        <v>81</v>
      </c>
      <c r="M10" s="96">
        <v>0</v>
      </c>
      <c r="N10" s="96" t="s">
        <v>81</v>
      </c>
      <c r="O10" s="96" t="s">
        <v>81</v>
      </c>
      <c r="P10" s="96">
        <v>0</v>
      </c>
      <c r="Q10" s="96">
        <v>0</v>
      </c>
      <c r="R10" s="96">
        <v>0</v>
      </c>
      <c r="S10" s="96" t="s">
        <v>81</v>
      </c>
      <c r="T10" s="96">
        <v>0</v>
      </c>
      <c r="U10" s="96" t="s">
        <v>81</v>
      </c>
      <c r="V10" s="96">
        <v>0</v>
      </c>
      <c r="W10" s="96" t="s">
        <v>81</v>
      </c>
      <c r="X10" s="96">
        <v>0</v>
      </c>
      <c r="Y10" s="96" t="s">
        <v>81</v>
      </c>
      <c r="Z10" s="96">
        <v>0</v>
      </c>
      <c r="AA10" s="96" t="s">
        <v>81</v>
      </c>
      <c r="AB10" s="97">
        <v>47</v>
      </c>
    </row>
    <row r="11" spans="1:28" s="95" customFormat="1" ht="11.25" customHeight="1" x14ac:dyDescent="0.2">
      <c r="A11" s="96">
        <v>8</v>
      </c>
      <c r="B11" s="91" t="s">
        <v>50</v>
      </c>
      <c r="C11" s="96" t="s">
        <v>81</v>
      </c>
      <c r="D11" s="96" t="s">
        <v>81</v>
      </c>
      <c r="E11" s="96" t="s">
        <v>81</v>
      </c>
      <c r="F11" s="96" t="s">
        <v>81</v>
      </c>
      <c r="G11" s="96" t="s">
        <v>81</v>
      </c>
      <c r="H11" s="96" t="s">
        <v>81</v>
      </c>
      <c r="I11" s="96" t="s">
        <v>81</v>
      </c>
      <c r="J11" s="96">
        <v>0</v>
      </c>
      <c r="K11" s="96" t="s">
        <v>81</v>
      </c>
      <c r="L11" s="96" t="s">
        <v>81</v>
      </c>
      <c r="M11" s="96" t="s">
        <v>81</v>
      </c>
      <c r="N11" s="96">
        <v>0</v>
      </c>
      <c r="O11" s="96" t="s">
        <v>81</v>
      </c>
      <c r="P11" s="96" t="s">
        <v>81</v>
      </c>
      <c r="Q11" s="96" t="s">
        <v>81</v>
      </c>
      <c r="R11" s="96">
        <v>0</v>
      </c>
      <c r="S11" s="96" t="s">
        <v>81</v>
      </c>
      <c r="T11" s="96" t="s">
        <v>81</v>
      </c>
      <c r="U11" s="96" t="s">
        <v>81</v>
      </c>
      <c r="V11" s="96">
        <v>0</v>
      </c>
      <c r="W11" s="96" t="s">
        <v>81</v>
      </c>
      <c r="X11" s="96">
        <v>0</v>
      </c>
      <c r="Y11" s="96" t="s">
        <v>81</v>
      </c>
      <c r="Z11" s="96">
        <v>0</v>
      </c>
      <c r="AA11" s="96" t="s">
        <v>81</v>
      </c>
      <c r="AB11" s="97">
        <v>58</v>
      </c>
    </row>
    <row r="12" spans="1:28" s="95" customFormat="1" ht="11.25" customHeight="1" x14ac:dyDescent="0.2">
      <c r="A12" s="96">
        <v>9</v>
      </c>
      <c r="B12" s="91" t="s">
        <v>51</v>
      </c>
      <c r="C12" s="96" t="s">
        <v>81</v>
      </c>
      <c r="D12" s="96" t="s">
        <v>81</v>
      </c>
      <c r="E12" s="96">
        <v>0</v>
      </c>
      <c r="F12" s="96" t="s">
        <v>81</v>
      </c>
      <c r="G12" s="96" t="s">
        <v>81</v>
      </c>
      <c r="H12" s="96" t="s">
        <v>81</v>
      </c>
      <c r="I12" s="96" t="s">
        <v>81</v>
      </c>
      <c r="J12" s="96">
        <v>0</v>
      </c>
      <c r="K12" s="96" t="s">
        <v>81</v>
      </c>
      <c r="L12" s="96" t="s">
        <v>81</v>
      </c>
      <c r="M12" s="96" t="s">
        <v>81</v>
      </c>
      <c r="N12" s="96" t="s">
        <v>81</v>
      </c>
      <c r="O12" s="96" t="s">
        <v>81</v>
      </c>
      <c r="P12" s="96" t="s">
        <v>81</v>
      </c>
      <c r="Q12" s="96" t="s">
        <v>81</v>
      </c>
      <c r="R12" s="96" t="s">
        <v>81</v>
      </c>
      <c r="S12" s="96" t="s">
        <v>81</v>
      </c>
      <c r="T12" s="96">
        <v>0</v>
      </c>
      <c r="U12" s="96" t="s">
        <v>81</v>
      </c>
      <c r="V12" s="96" t="s">
        <v>81</v>
      </c>
      <c r="W12" s="96" t="s">
        <v>81</v>
      </c>
      <c r="X12" s="96" t="s">
        <v>81</v>
      </c>
      <c r="Y12" s="96" t="s">
        <v>81</v>
      </c>
      <c r="Z12" s="96" t="s">
        <v>81</v>
      </c>
      <c r="AA12" s="96" t="s">
        <v>81</v>
      </c>
      <c r="AB12" s="97">
        <v>60</v>
      </c>
    </row>
    <row r="13" spans="1:28" s="95" customFormat="1" ht="11.25" customHeight="1" x14ac:dyDescent="0.2">
      <c r="A13" s="96">
        <v>10</v>
      </c>
      <c r="B13" s="91" t="s">
        <v>82</v>
      </c>
      <c r="C13" s="96">
        <v>0</v>
      </c>
      <c r="D13" s="96" t="s">
        <v>81</v>
      </c>
      <c r="E13" s="96">
        <v>0</v>
      </c>
      <c r="F13" s="96" t="s">
        <v>81</v>
      </c>
      <c r="G13" s="96">
        <v>0</v>
      </c>
      <c r="H13" s="96" t="s">
        <v>81</v>
      </c>
      <c r="I13" s="96">
        <v>0</v>
      </c>
      <c r="J13" s="96" t="s">
        <v>81</v>
      </c>
      <c r="K13" s="96">
        <v>0</v>
      </c>
      <c r="L13" s="96" t="s">
        <v>81</v>
      </c>
      <c r="M13" s="96">
        <v>0</v>
      </c>
      <c r="N13" s="96" t="s">
        <v>81</v>
      </c>
      <c r="O13" s="96">
        <v>0</v>
      </c>
      <c r="P13" s="96" t="s">
        <v>81</v>
      </c>
      <c r="Q13" s="96" t="s">
        <v>81</v>
      </c>
      <c r="R13" s="96">
        <v>0</v>
      </c>
      <c r="S13" s="96" t="s">
        <v>81</v>
      </c>
      <c r="T13" s="96">
        <v>0</v>
      </c>
      <c r="U13" s="96">
        <v>0</v>
      </c>
      <c r="V13" s="96">
        <v>0</v>
      </c>
      <c r="W13" s="96" t="s">
        <v>81</v>
      </c>
      <c r="X13" s="96">
        <v>0</v>
      </c>
      <c r="Y13" s="96" t="s">
        <v>81</v>
      </c>
      <c r="Z13" s="96">
        <v>0</v>
      </c>
      <c r="AA13" s="96" t="s">
        <v>81</v>
      </c>
      <c r="AB13" s="97">
        <v>48</v>
      </c>
    </row>
    <row r="14" spans="1:28" s="95" customFormat="1" ht="11.25" customHeight="1" x14ac:dyDescent="0.2">
      <c r="A14" s="96">
        <v>11</v>
      </c>
      <c r="B14" s="91" t="s">
        <v>53</v>
      </c>
      <c r="C14" s="96" t="s">
        <v>81</v>
      </c>
      <c r="D14" s="96" t="s">
        <v>81</v>
      </c>
      <c r="E14" s="96">
        <v>0</v>
      </c>
      <c r="F14" s="96" t="s">
        <v>81</v>
      </c>
      <c r="G14" s="96">
        <v>0</v>
      </c>
      <c r="H14" s="96" t="s">
        <v>81</v>
      </c>
      <c r="I14" s="96" t="s">
        <v>81</v>
      </c>
      <c r="J14" s="96" t="s">
        <v>81</v>
      </c>
      <c r="K14" s="96" t="s">
        <v>81</v>
      </c>
      <c r="L14" s="96" t="s">
        <v>81</v>
      </c>
      <c r="M14" s="96" t="s">
        <v>81</v>
      </c>
      <c r="N14" s="96" t="s">
        <v>81</v>
      </c>
      <c r="O14" s="96" t="s">
        <v>81</v>
      </c>
      <c r="P14" s="96">
        <v>0</v>
      </c>
      <c r="Q14" s="96" t="s">
        <v>81</v>
      </c>
      <c r="R14" s="96" t="s">
        <v>81</v>
      </c>
      <c r="S14" s="96" t="s">
        <v>81</v>
      </c>
      <c r="T14" s="96" t="s">
        <v>81</v>
      </c>
      <c r="U14" s="96" t="s">
        <v>81</v>
      </c>
      <c r="V14" s="96" t="s">
        <v>81</v>
      </c>
      <c r="W14" s="96" t="s">
        <v>81</v>
      </c>
      <c r="X14" s="96" t="s">
        <v>81</v>
      </c>
      <c r="Y14" s="96" t="s">
        <v>81</v>
      </c>
      <c r="Z14" s="96" t="s">
        <v>81</v>
      </c>
      <c r="AA14" s="96" t="s">
        <v>81</v>
      </c>
      <c r="AB14" s="97">
        <v>54</v>
      </c>
    </row>
    <row r="15" spans="1:28" s="95" customFormat="1" ht="11.25" customHeight="1" x14ac:dyDescent="0.2">
      <c r="A15" s="96">
        <v>12</v>
      </c>
      <c r="B15" s="91" t="s">
        <v>56</v>
      </c>
      <c r="C15" s="96" t="s">
        <v>81</v>
      </c>
      <c r="D15" s="96" t="s">
        <v>81</v>
      </c>
      <c r="E15" s="96" t="s">
        <v>81</v>
      </c>
      <c r="F15" s="96" t="s">
        <v>81</v>
      </c>
      <c r="G15" s="96">
        <v>0</v>
      </c>
      <c r="H15" s="96" t="s">
        <v>81</v>
      </c>
      <c r="I15" s="96" t="s">
        <v>81</v>
      </c>
      <c r="J15" s="96" t="s">
        <v>81</v>
      </c>
      <c r="K15" s="96">
        <v>0</v>
      </c>
      <c r="L15" s="96" t="s">
        <v>81</v>
      </c>
      <c r="M15" s="96">
        <v>0</v>
      </c>
      <c r="N15" s="96">
        <v>0</v>
      </c>
      <c r="O15" s="96">
        <v>0</v>
      </c>
      <c r="P15" s="96">
        <v>0</v>
      </c>
      <c r="Q15" s="96" t="s">
        <v>81</v>
      </c>
      <c r="R15" s="96" t="s">
        <v>81</v>
      </c>
      <c r="S15" s="96" t="s">
        <v>81</v>
      </c>
      <c r="T15" s="96">
        <v>0</v>
      </c>
      <c r="U15" s="96">
        <v>0</v>
      </c>
      <c r="V15" s="96" t="s">
        <v>81</v>
      </c>
      <c r="W15" s="96" t="s">
        <v>81</v>
      </c>
      <c r="X15" s="96">
        <v>0</v>
      </c>
      <c r="Y15" s="96" t="s">
        <v>81</v>
      </c>
      <c r="Z15" s="96">
        <v>0</v>
      </c>
      <c r="AA15" s="96">
        <v>0</v>
      </c>
      <c r="AB15" s="97">
        <v>48</v>
      </c>
    </row>
    <row r="16" spans="1:28" s="95" customFormat="1" ht="11.25" customHeight="1" x14ac:dyDescent="0.2">
      <c r="A16" s="96">
        <v>13</v>
      </c>
      <c r="B16" s="99" t="s">
        <v>83</v>
      </c>
      <c r="C16" s="96">
        <v>0</v>
      </c>
      <c r="D16" s="96">
        <v>0</v>
      </c>
      <c r="E16" s="96">
        <v>0</v>
      </c>
      <c r="F16" s="96" t="s">
        <v>81</v>
      </c>
      <c r="G16" s="96">
        <v>0</v>
      </c>
      <c r="H16" s="96">
        <v>0</v>
      </c>
      <c r="I16" s="96">
        <v>0</v>
      </c>
      <c r="J16" s="96" t="s">
        <v>81</v>
      </c>
      <c r="K16" s="96">
        <v>0</v>
      </c>
      <c r="L16" s="96" t="s">
        <v>81</v>
      </c>
      <c r="M16" s="96">
        <v>0</v>
      </c>
      <c r="N16" s="96">
        <v>0</v>
      </c>
      <c r="O16" s="96">
        <v>0</v>
      </c>
      <c r="P16" s="96" t="s">
        <v>81</v>
      </c>
      <c r="Q16" s="96" t="s">
        <v>81</v>
      </c>
      <c r="R16" s="96">
        <v>0</v>
      </c>
      <c r="S16" s="96" t="s">
        <v>81</v>
      </c>
      <c r="T16" s="96">
        <v>0</v>
      </c>
      <c r="U16" s="96" t="s">
        <v>81</v>
      </c>
      <c r="V16" s="96">
        <v>0</v>
      </c>
      <c r="W16" s="96" t="s">
        <v>81</v>
      </c>
      <c r="X16" s="96">
        <v>0</v>
      </c>
      <c r="Y16" s="96" t="s">
        <v>81</v>
      </c>
      <c r="Z16" s="96" t="s">
        <v>81</v>
      </c>
      <c r="AA16" s="96">
        <v>0</v>
      </c>
      <c r="AB16" s="97">
        <v>43</v>
      </c>
    </row>
    <row r="17" spans="1:28" s="95" customFormat="1" ht="11.25" customHeight="1" x14ac:dyDescent="0.2">
      <c r="A17" s="96">
        <v>14</v>
      </c>
      <c r="B17" s="91" t="s">
        <v>59</v>
      </c>
      <c r="C17" s="96">
        <v>0</v>
      </c>
      <c r="D17" s="96" t="s">
        <v>81</v>
      </c>
      <c r="E17" s="96">
        <v>0</v>
      </c>
      <c r="F17" s="96" t="s">
        <v>81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 t="s">
        <v>81</v>
      </c>
      <c r="P17" s="96">
        <v>0</v>
      </c>
      <c r="Q17" s="96" t="s">
        <v>81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8" t="s">
        <v>17</v>
      </c>
      <c r="X17" s="98" t="s">
        <v>17</v>
      </c>
      <c r="Y17" s="98" t="s">
        <v>17</v>
      </c>
      <c r="Z17" s="96">
        <v>0</v>
      </c>
      <c r="AA17" s="96" t="s">
        <v>81</v>
      </c>
      <c r="AB17" s="97">
        <v>20</v>
      </c>
    </row>
    <row r="18" spans="1:28" s="95" customFormat="1" ht="11.25" customHeight="1" x14ac:dyDescent="0.2">
      <c r="A18" s="96">
        <v>15</v>
      </c>
      <c r="B18" s="99" t="s">
        <v>84</v>
      </c>
      <c r="C18" s="96" t="s">
        <v>81</v>
      </c>
      <c r="D18" s="96" t="s">
        <v>81</v>
      </c>
      <c r="E18" s="96">
        <v>0</v>
      </c>
      <c r="F18" s="96" t="s">
        <v>81</v>
      </c>
      <c r="G18" s="96" t="s">
        <v>81</v>
      </c>
      <c r="H18" s="96" t="s">
        <v>81</v>
      </c>
      <c r="I18" s="96">
        <v>0</v>
      </c>
      <c r="J18" s="96" t="s">
        <v>81</v>
      </c>
      <c r="K18" s="96" t="s">
        <v>81</v>
      </c>
      <c r="L18" s="96" t="s">
        <v>81</v>
      </c>
      <c r="M18" s="96" t="s">
        <v>81</v>
      </c>
      <c r="N18" s="96" t="s">
        <v>81</v>
      </c>
      <c r="O18" s="96" t="s">
        <v>81</v>
      </c>
      <c r="P18" s="96" t="s">
        <v>81</v>
      </c>
      <c r="Q18" s="96">
        <v>0</v>
      </c>
      <c r="R18" s="96" t="s">
        <v>81</v>
      </c>
      <c r="S18" s="96" t="s">
        <v>81</v>
      </c>
      <c r="T18" s="96" t="s">
        <v>81</v>
      </c>
      <c r="U18" s="96" t="s">
        <v>81</v>
      </c>
      <c r="V18" s="96" t="s">
        <v>81</v>
      </c>
      <c r="W18" s="96" t="s">
        <v>81</v>
      </c>
      <c r="X18" s="96">
        <v>0</v>
      </c>
      <c r="Y18" s="96" t="s">
        <v>81</v>
      </c>
      <c r="Z18" s="96">
        <v>0</v>
      </c>
      <c r="AA18" s="96" t="s">
        <v>81</v>
      </c>
      <c r="AB18" s="97">
        <v>58</v>
      </c>
    </row>
    <row r="19" spans="1:28" s="95" customFormat="1" ht="11.25" customHeight="1" x14ac:dyDescent="0.2">
      <c r="A19" s="96">
        <v>16</v>
      </c>
      <c r="B19" s="99" t="s">
        <v>85</v>
      </c>
      <c r="C19" s="96" t="s">
        <v>81</v>
      </c>
      <c r="D19" s="96" t="s">
        <v>81</v>
      </c>
      <c r="E19" s="96" t="s">
        <v>81</v>
      </c>
      <c r="F19" s="96" t="s">
        <v>81</v>
      </c>
      <c r="G19" s="96" t="s">
        <v>81</v>
      </c>
      <c r="H19" s="96" t="s">
        <v>81</v>
      </c>
      <c r="I19" s="96" t="s">
        <v>81</v>
      </c>
      <c r="J19" s="96" t="s">
        <v>81</v>
      </c>
      <c r="K19" s="96">
        <v>0</v>
      </c>
      <c r="L19" s="96" t="s">
        <v>81</v>
      </c>
      <c r="M19" s="96" t="s">
        <v>81</v>
      </c>
      <c r="N19" s="96" t="s">
        <v>81</v>
      </c>
      <c r="O19" s="96" t="s">
        <v>81</v>
      </c>
      <c r="P19" s="96" t="s">
        <v>81</v>
      </c>
      <c r="Q19" s="96" t="s">
        <v>81</v>
      </c>
      <c r="R19" s="96" t="s">
        <v>81</v>
      </c>
      <c r="S19" s="96" t="s">
        <v>81</v>
      </c>
      <c r="T19" s="96">
        <v>0</v>
      </c>
      <c r="U19" s="96" t="s">
        <v>81</v>
      </c>
      <c r="V19" s="96" t="s">
        <v>81</v>
      </c>
      <c r="W19" s="96" t="s">
        <v>81</v>
      </c>
      <c r="X19" s="96" t="s">
        <v>81</v>
      </c>
      <c r="Y19" s="96" t="s">
        <v>81</v>
      </c>
      <c r="Z19" s="96">
        <v>0</v>
      </c>
      <c r="AA19" s="96" t="s">
        <v>81</v>
      </c>
      <c r="AB19" s="97">
        <v>60</v>
      </c>
    </row>
    <row r="20" spans="1:28" s="95" customFormat="1" ht="11.25" x14ac:dyDescent="0.2"/>
    <row r="21" spans="1:28" s="95" customFormat="1" ht="11.25" x14ac:dyDescent="0.2">
      <c r="B21" s="100" t="s">
        <v>86</v>
      </c>
      <c r="C21" s="101"/>
      <c r="D21" s="101"/>
    </row>
    <row r="22" spans="1:28" s="95" customFormat="1" ht="11.25" x14ac:dyDescent="0.2"/>
    <row r="23" spans="1:28" s="95" customFormat="1" ht="11.25" x14ac:dyDescent="0.2">
      <c r="B23" s="102" t="s">
        <v>87</v>
      </c>
      <c r="C23" s="95">
        <v>2</v>
      </c>
      <c r="D23" s="95" t="s">
        <v>88</v>
      </c>
      <c r="J23" s="103" t="s">
        <v>89</v>
      </c>
      <c r="K23" s="103"/>
      <c r="L23" s="103"/>
      <c r="M23" s="103"/>
      <c r="N23" s="103"/>
      <c r="O23" s="103"/>
      <c r="P23" s="104"/>
    </row>
    <row r="24" spans="1:28" s="95" customFormat="1" ht="11.25" x14ac:dyDescent="0.2">
      <c r="B24" s="105" t="s">
        <v>90</v>
      </c>
      <c r="C24" s="106">
        <v>-4</v>
      </c>
      <c r="D24" s="95" t="s">
        <v>88</v>
      </c>
      <c r="J24" s="102" t="s">
        <v>91</v>
      </c>
    </row>
    <row r="25" spans="1:28" s="95" customFormat="1" ht="11.25" x14ac:dyDescent="0.2">
      <c r="B25" s="107" t="s">
        <v>92</v>
      </c>
      <c r="C25" s="108"/>
      <c r="D25" s="108"/>
      <c r="E25" s="108"/>
      <c r="F25" s="109"/>
      <c r="J25" s="102" t="s">
        <v>93</v>
      </c>
    </row>
    <row r="26" spans="1:28" s="95" customFormat="1" ht="11.25" x14ac:dyDescent="0.2"/>
    <row r="27" spans="1:28" s="95" customFormat="1" ht="11.25" x14ac:dyDescent="0.2">
      <c r="J27" s="102" t="s">
        <v>94</v>
      </c>
      <c r="Q27" s="1032">
        <v>250</v>
      </c>
      <c r="R27" s="1032"/>
    </row>
    <row r="28" spans="1:28" s="95" customFormat="1" ht="11.25" x14ac:dyDescent="0.2">
      <c r="J28" s="102" t="s">
        <v>95</v>
      </c>
      <c r="Q28" s="1033">
        <v>500</v>
      </c>
      <c r="R28" s="1033"/>
    </row>
  </sheetData>
  <mergeCells count="2">
    <mergeCell ref="Q27:R27"/>
    <mergeCell ref="Q28:R28"/>
  </mergeCells>
  <pageMargins left="0.64027777777777795" right="0.22013888888888899" top="0.59027777777777801" bottom="0.27986111111111101" header="0.51180555555555496" footer="0.51180555555555496"/>
  <pageSetup paperSize="9" scale="9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L55"/>
  <sheetViews>
    <sheetView topLeftCell="A37" zoomScaleNormal="100" workbookViewId="0">
      <selection activeCell="B38" sqref="B38:N38"/>
    </sheetView>
  </sheetViews>
  <sheetFormatPr defaultRowHeight="12.75" x14ac:dyDescent="0.2"/>
  <cols>
    <col min="1" max="1" width="5.7109375" customWidth="1"/>
    <col min="2" max="2" width="5.7109375" style="185" customWidth="1"/>
    <col min="3" max="3" width="8.7109375" style="185" customWidth="1"/>
    <col min="4" max="4" width="25.7109375" style="110" customWidth="1"/>
    <col min="5" max="7" width="6.7109375" style="110" customWidth="1"/>
    <col min="8" max="8" width="2.7109375" style="110" customWidth="1"/>
    <col min="9" max="9" width="5.7109375" style="185" customWidth="1"/>
    <col min="10" max="10" width="8.7109375" style="185" customWidth="1"/>
    <col min="11" max="11" width="25.7109375" style="110" customWidth="1"/>
    <col min="12" max="12" width="6.7109375" style="111" customWidth="1"/>
    <col min="13" max="14" width="6.7109375" style="110" customWidth="1"/>
    <col min="15" max="15" width="5.7109375" style="110" hidden="1" customWidth="1"/>
    <col min="16" max="17" width="5.85546875" style="110" customWidth="1"/>
    <col min="18" max="19" width="9.140625" style="110" customWidth="1"/>
    <col min="20" max="20" width="32.28515625" style="110" customWidth="1"/>
    <col min="21" max="23" width="9.140625" style="110" customWidth="1"/>
    <col min="24" max="24" width="15.7109375" style="110" customWidth="1"/>
    <col min="25" max="25" width="9.140625" style="110" customWidth="1"/>
    <col min="26" max="26" width="34.85546875" style="110" customWidth="1"/>
    <col min="27" max="1026" width="9.140625" style="110" customWidth="1"/>
  </cols>
  <sheetData>
    <row r="1" spans="1:18" s="112" customFormat="1" ht="15" hidden="1" customHeight="1" x14ac:dyDescent="0.2">
      <c r="B1" s="702" t="s">
        <v>96</v>
      </c>
      <c r="C1" s="702"/>
      <c r="I1" s="702"/>
      <c r="J1" s="702"/>
      <c r="L1" s="113"/>
      <c r="M1" s="113"/>
    </row>
    <row r="2" spans="1:18" s="112" customFormat="1" ht="15" hidden="1" customHeight="1" x14ac:dyDescent="0.2">
      <c r="B2" s="702" t="s">
        <v>97</v>
      </c>
      <c r="C2" s="702"/>
      <c r="D2" s="112" t="str">
        <f>Stat.!B1</f>
        <v>2018/2019</v>
      </c>
      <c r="I2" s="702"/>
      <c r="J2" s="702"/>
      <c r="L2" s="113"/>
      <c r="M2" s="113"/>
      <c r="N2" s="114"/>
    </row>
    <row r="3" spans="1:18" s="112" customFormat="1" ht="15" hidden="1" customHeight="1" x14ac:dyDescent="0.2">
      <c r="B3" s="702" t="s">
        <v>98</v>
      </c>
      <c r="C3" s="702"/>
      <c r="E3" s="112" t="s">
        <v>99</v>
      </c>
      <c r="F3" s="112" t="s">
        <v>100</v>
      </c>
      <c r="I3" s="702"/>
      <c r="J3" s="702"/>
      <c r="L3" s="113"/>
      <c r="M3" s="113"/>
    </row>
    <row r="4" spans="1:18" s="115" customFormat="1" ht="11.25" hidden="1" x14ac:dyDescent="0.2">
      <c r="A4" s="584"/>
      <c r="B4" s="585"/>
      <c r="C4" s="585"/>
      <c r="E4" s="115" t="s">
        <v>101</v>
      </c>
      <c r="G4" s="115" t="s">
        <v>88</v>
      </c>
      <c r="I4" s="585" t="s">
        <v>102</v>
      </c>
      <c r="J4" s="585"/>
      <c r="L4" s="117"/>
      <c r="M4" s="117"/>
    </row>
    <row r="5" spans="1:18" s="115" customFormat="1" ht="11.25" hidden="1" x14ac:dyDescent="0.2">
      <c r="A5" s="584"/>
      <c r="B5" s="119" t="s">
        <v>103</v>
      </c>
      <c r="C5" s="119" t="s">
        <v>104</v>
      </c>
      <c r="D5" s="120" t="s">
        <v>1932</v>
      </c>
      <c r="E5" s="121">
        <v>4</v>
      </c>
      <c r="F5" s="121">
        <v>4</v>
      </c>
      <c r="G5" s="121">
        <v>1</v>
      </c>
      <c r="H5" s="121"/>
      <c r="I5" s="585">
        <v>1</v>
      </c>
      <c r="J5" s="585" t="s">
        <v>105</v>
      </c>
      <c r="K5" s="115" t="s">
        <v>11</v>
      </c>
      <c r="L5" s="117">
        <f>F5</f>
        <v>4</v>
      </c>
      <c r="M5" s="117">
        <f>E5</f>
        <v>4</v>
      </c>
      <c r="N5" s="116" t="s">
        <v>106</v>
      </c>
      <c r="P5" s="122"/>
      <c r="Q5" s="123"/>
      <c r="R5" s="122"/>
    </row>
    <row r="6" spans="1:18" s="115" customFormat="1" ht="11.25" hidden="1" x14ac:dyDescent="0.2">
      <c r="A6" s="584"/>
      <c r="B6" s="119" t="s">
        <v>107</v>
      </c>
      <c r="C6" s="119" t="s">
        <v>108</v>
      </c>
      <c r="D6" s="120" t="s">
        <v>109</v>
      </c>
      <c r="E6" s="117">
        <v>5</v>
      </c>
      <c r="F6" s="117">
        <v>1</v>
      </c>
      <c r="G6" s="117">
        <v>0</v>
      </c>
      <c r="H6" s="117"/>
      <c r="I6" s="585">
        <v>0</v>
      </c>
      <c r="J6" s="585" t="s">
        <v>110</v>
      </c>
      <c r="K6" s="115" t="str">
        <f t="shared" ref="K6:K17" si="0">K5</f>
        <v>Podzim 2018</v>
      </c>
      <c r="L6" s="117">
        <f>F6</f>
        <v>1</v>
      </c>
      <c r="M6" s="117">
        <f>E6</f>
        <v>5</v>
      </c>
      <c r="N6" s="116" t="s">
        <v>106</v>
      </c>
      <c r="P6" s="122"/>
      <c r="Q6" s="123"/>
      <c r="R6" s="122"/>
    </row>
    <row r="7" spans="1:18" s="115" customFormat="1" ht="11.25" hidden="1" x14ac:dyDescent="0.2">
      <c r="A7" s="584"/>
      <c r="B7" s="119" t="s">
        <v>111</v>
      </c>
      <c r="C7" s="119" t="s">
        <v>112</v>
      </c>
      <c r="D7" s="120" t="s">
        <v>113</v>
      </c>
      <c r="E7" s="117">
        <v>2</v>
      </c>
      <c r="F7" s="117">
        <v>1</v>
      </c>
      <c r="G7" s="117">
        <v>3</v>
      </c>
      <c r="H7" s="117"/>
      <c r="I7" s="585">
        <v>0</v>
      </c>
      <c r="J7" s="585" t="s">
        <v>114</v>
      </c>
      <c r="K7" s="115" t="str">
        <f t="shared" si="0"/>
        <v>Podzim 2018</v>
      </c>
      <c r="L7" s="117">
        <f>E7</f>
        <v>2</v>
      </c>
      <c r="M7" s="117">
        <f>F7</f>
        <v>1</v>
      </c>
      <c r="N7" s="116" t="s">
        <v>106</v>
      </c>
      <c r="P7" s="122"/>
      <c r="Q7" s="123"/>
      <c r="R7" s="122"/>
    </row>
    <row r="8" spans="1:18" s="115" customFormat="1" ht="11.25" hidden="1" x14ac:dyDescent="0.2">
      <c r="A8" s="584"/>
      <c r="B8" s="119" t="s">
        <v>115</v>
      </c>
      <c r="C8" s="119" t="s">
        <v>116</v>
      </c>
      <c r="D8" s="120" t="s">
        <v>1933</v>
      </c>
      <c r="E8" s="117">
        <v>0</v>
      </c>
      <c r="F8" s="117">
        <v>2</v>
      </c>
      <c r="G8" s="117">
        <v>3</v>
      </c>
      <c r="H8" s="117"/>
      <c r="I8" s="585">
        <v>3</v>
      </c>
      <c r="J8" s="585" t="s">
        <v>117</v>
      </c>
      <c r="K8" s="115" t="str">
        <f t="shared" si="0"/>
        <v>Podzim 2018</v>
      </c>
      <c r="L8" s="117">
        <f>F8</f>
        <v>2</v>
      </c>
      <c r="M8" s="117">
        <f>E8</f>
        <v>0</v>
      </c>
      <c r="N8" s="116" t="s">
        <v>106</v>
      </c>
      <c r="O8" s="124"/>
      <c r="Q8" s="123"/>
      <c r="R8" s="122"/>
    </row>
    <row r="9" spans="1:18" s="115" customFormat="1" ht="11.25" hidden="1" x14ac:dyDescent="0.2">
      <c r="A9" s="584"/>
      <c r="B9" s="119" t="s">
        <v>118</v>
      </c>
      <c r="C9" s="119" t="s">
        <v>119</v>
      </c>
      <c r="D9" s="120" t="s">
        <v>120</v>
      </c>
      <c r="E9" s="117">
        <v>4</v>
      </c>
      <c r="F9" s="117">
        <v>3</v>
      </c>
      <c r="G9" s="117">
        <v>3</v>
      </c>
      <c r="H9" s="117"/>
      <c r="I9" s="585">
        <v>0</v>
      </c>
      <c r="J9" s="585" t="s">
        <v>121</v>
      </c>
      <c r="K9" s="115" t="str">
        <f t="shared" si="0"/>
        <v>Podzim 2018</v>
      </c>
      <c r="L9" s="117">
        <f>E9</f>
        <v>4</v>
      </c>
      <c r="M9" s="117">
        <f>F9</f>
        <v>3</v>
      </c>
      <c r="N9" s="116" t="s">
        <v>106</v>
      </c>
      <c r="O9" s="122"/>
      <c r="Q9" s="123"/>
      <c r="R9" s="122"/>
    </row>
    <row r="10" spans="1:18" s="115" customFormat="1" ht="11.25" hidden="1" x14ac:dyDescent="0.2">
      <c r="A10" s="584"/>
      <c r="B10" s="119" t="s">
        <v>122</v>
      </c>
      <c r="C10" s="125">
        <v>43365</v>
      </c>
      <c r="D10" s="120" t="s">
        <v>1934</v>
      </c>
      <c r="E10" s="117">
        <v>3</v>
      </c>
      <c r="F10" s="117">
        <v>1</v>
      </c>
      <c r="G10" s="117">
        <v>0</v>
      </c>
      <c r="H10" s="117"/>
      <c r="I10" s="585">
        <v>0</v>
      </c>
      <c r="J10" s="585" t="s">
        <v>123</v>
      </c>
      <c r="K10" s="115" t="str">
        <f t="shared" si="0"/>
        <v>Podzim 2018</v>
      </c>
      <c r="L10" s="117">
        <f>F10</f>
        <v>1</v>
      </c>
      <c r="M10" s="117">
        <f>E10</f>
        <v>3</v>
      </c>
      <c r="N10" s="116" t="s">
        <v>106</v>
      </c>
      <c r="O10" s="122"/>
      <c r="Q10" s="123"/>
      <c r="R10" s="122"/>
    </row>
    <row r="11" spans="1:18" s="115" customFormat="1" ht="11.25" hidden="1" x14ac:dyDescent="0.2">
      <c r="A11" s="584"/>
      <c r="B11" s="119" t="s">
        <v>124</v>
      </c>
      <c r="C11" s="119" t="s">
        <v>125</v>
      </c>
      <c r="D11" s="120" t="s">
        <v>126</v>
      </c>
      <c r="E11" s="117">
        <v>2</v>
      </c>
      <c r="F11" s="117">
        <v>2</v>
      </c>
      <c r="G11" s="117">
        <v>1</v>
      </c>
      <c r="H11" s="117"/>
      <c r="I11" s="585">
        <v>-2</v>
      </c>
      <c r="J11" s="585" t="s">
        <v>127</v>
      </c>
      <c r="K11" s="115" t="str">
        <f t="shared" si="0"/>
        <v>Podzim 2018</v>
      </c>
      <c r="L11" s="117">
        <f>E11</f>
        <v>2</v>
      </c>
      <c r="M11" s="117">
        <f>F11</f>
        <v>2</v>
      </c>
      <c r="N11" s="116" t="s">
        <v>106</v>
      </c>
      <c r="O11" s="122"/>
      <c r="Q11" s="123"/>
      <c r="R11" s="122"/>
    </row>
    <row r="12" spans="1:18" s="115" customFormat="1" ht="11.25" hidden="1" x14ac:dyDescent="0.2">
      <c r="A12" s="584"/>
      <c r="B12" s="119" t="s">
        <v>128</v>
      </c>
      <c r="C12" s="119" t="s">
        <v>129</v>
      </c>
      <c r="D12" s="120" t="s">
        <v>130</v>
      </c>
      <c r="E12" s="117">
        <v>2</v>
      </c>
      <c r="F12" s="117">
        <v>2</v>
      </c>
      <c r="G12" s="117">
        <v>1</v>
      </c>
      <c r="H12" s="117"/>
      <c r="I12" s="585">
        <v>1</v>
      </c>
      <c r="J12" s="585" t="s">
        <v>131</v>
      </c>
      <c r="K12" s="115" t="str">
        <f t="shared" si="0"/>
        <v>Podzim 2018</v>
      </c>
      <c r="L12" s="117">
        <f>F12</f>
        <v>2</v>
      </c>
      <c r="M12" s="117">
        <f>E12</f>
        <v>2</v>
      </c>
      <c r="N12" s="116" t="s">
        <v>106</v>
      </c>
      <c r="O12" s="124"/>
      <c r="Q12" s="123"/>
      <c r="R12" s="122"/>
    </row>
    <row r="13" spans="1:18" s="115" customFormat="1" ht="11.25" hidden="1" x14ac:dyDescent="0.2">
      <c r="A13" s="584"/>
      <c r="B13" s="119" t="s">
        <v>132</v>
      </c>
      <c r="C13" s="125" t="s">
        <v>133</v>
      </c>
      <c r="D13" s="120" t="s">
        <v>134</v>
      </c>
      <c r="E13" s="117">
        <v>4</v>
      </c>
      <c r="F13" s="117">
        <v>0</v>
      </c>
      <c r="G13" s="117">
        <v>3</v>
      </c>
      <c r="H13" s="117"/>
      <c r="I13" s="585">
        <v>0</v>
      </c>
      <c r="J13" s="585" t="s">
        <v>135</v>
      </c>
      <c r="K13" s="115" t="str">
        <f t="shared" si="0"/>
        <v>Podzim 2018</v>
      </c>
      <c r="L13" s="117">
        <f>E13</f>
        <v>4</v>
      </c>
      <c r="M13" s="117">
        <f>F13</f>
        <v>0</v>
      </c>
      <c r="N13" s="116" t="s">
        <v>106</v>
      </c>
      <c r="P13" s="122"/>
      <c r="Q13" s="123"/>
      <c r="R13" s="122"/>
    </row>
    <row r="14" spans="1:18" s="115" customFormat="1" ht="11.25" hidden="1" x14ac:dyDescent="0.2">
      <c r="A14" s="584"/>
      <c r="B14" s="119" t="s">
        <v>136</v>
      </c>
      <c r="C14" s="125" t="s">
        <v>137</v>
      </c>
      <c r="D14" s="120" t="s">
        <v>138</v>
      </c>
      <c r="E14" s="117">
        <v>0</v>
      </c>
      <c r="F14" s="117">
        <v>1</v>
      </c>
      <c r="G14" s="117">
        <v>3</v>
      </c>
      <c r="H14" s="117"/>
      <c r="I14" s="585">
        <v>3</v>
      </c>
      <c r="J14" s="585" t="s">
        <v>139</v>
      </c>
      <c r="K14" s="115" t="str">
        <f t="shared" si="0"/>
        <v>Podzim 2018</v>
      </c>
      <c r="L14" s="117">
        <f>F14</f>
        <v>1</v>
      </c>
      <c r="M14" s="117">
        <f>E14</f>
        <v>0</v>
      </c>
      <c r="N14" s="116" t="s">
        <v>106</v>
      </c>
      <c r="P14" s="122"/>
      <c r="Q14" s="123"/>
      <c r="R14" s="122"/>
    </row>
    <row r="15" spans="1:18" s="115" customFormat="1" ht="11.25" hidden="1" x14ac:dyDescent="0.2">
      <c r="A15" s="584"/>
      <c r="B15" s="119" t="s">
        <v>140</v>
      </c>
      <c r="C15" s="125" t="s">
        <v>141</v>
      </c>
      <c r="D15" s="120" t="s">
        <v>142</v>
      </c>
      <c r="E15" s="117">
        <v>3</v>
      </c>
      <c r="F15" s="117">
        <v>0</v>
      </c>
      <c r="G15" s="117">
        <v>3</v>
      </c>
      <c r="H15" s="117"/>
      <c r="I15" s="585">
        <v>0</v>
      </c>
      <c r="J15" s="585" t="s">
        <v>143</v>
      </c>
      <c r="K15" s="115" t="str">
        <f t="shared" si="0"/>
        <v>Podzim 2018</v>
      </c>
      <c r="L15" s="117">
        <f>E15</f>
        <v>3</v>
      </c>
      <c r="M15" s="117">
        <f>F15</f>
        <v>0</v>
      </c>
      <c r="N15" s="116" t="s">
        <v>106</v>
      </c>
      <c r="P15" s="122"/>
      <c r="Q15" s="123"/>
      <c r="R15" s="122"/>
    </row>
    <row r="16" spans="1:18" s="115" customFormat="1" ht="11.25" hidden="1" x14ac:dyDescent="0.2">
      <c r="A16" s="584"/>
      <c r="B16" s="119" t="s">
        <v>144</v>
      </c>
      <c r="C16" s="125" t="s">
        <v>145</v>
      </c>
      <c r="D16" s="120" t="s">
        <v>146</v>
      </c>
      <c r="E16" s="117">
        <v>0</v>
      </c>
      <c r="F16" s="117">
        <v>1</v>
      </c>
      <c r="G16" s="117">
        <v>3</v>
      </c>
      <c r="H16" s="117"/>
      <c r="I16" s="585">
        <v>3</v>
      </c>
      <c r="J16" s="585" t="s">
        <v>147</v>
      </c>
      <c r="K16" s="115" t="str">
        <f t="shared" si="0"/>
        <v>Podzim 2018</v>
      </c>
      <c r="L16" s="117">
        <f>F16</f>
        <v>1</v>
      </c>
      <c r="M16" s="117">
        <f>E16</f>
        <v>0</v>
      </c>
      <c r="N16" s="116" t="s">
        <v>106</v>
      </c>
      <c r="P16" s="122"/>
      <c r="Q16" s="123"/>
      <c r="R16" s="122"/>
    </row>
    <row r="17" spans="1:18" s="115" customFormat="1" ht="11.25" hidden="1" x14ac:dyDescent="0.2">
      <c r="A17" s="584"/>
      <c r="B17" s="119">
        <v>1</v>
      </c>
      <c r="C17" s="125" t="s">
        <v>148</v>
      </c>
      <c r="D17" s="120" t="s">
        <v>149</v>
      </c>
      <c r="E17" s="121">
        <v>0</v>
      </c>
      <c r="F17" s="121">
        <v>0</v>
      </c>
      <c r="G17" s="121">
        <v>0</v>
      </c>
      <c r="H17" s="121">
        <v>0</v>
      </c>
      <c r="I17" s="585">
        <v>0</v>
      </c>
      <c r="J17" s="585"/>
      <c r="K17" s="115" t="str">
        <f t="shared" si="0"/>
        <v>Podzim 2018</v>
      </c>
      <c r="L17" s="117">
        <f>E17</f>
        <v>0</v>
      </c>
      <c r="M17" s="117">
        <f>F17</f>
        <v>0</v>
      </c>
      <c r="N17" s="116" t="s">
        <v>106</v>
      </c>
      <c r="O17" s="126"/>
      <c r="P17" s="127"/>
      <c r="Q17" s="128"/>
      <c r="R17" s="127"/>
    </row>
    <row r="18" spans="1:18" s="131" customFormat="1" ht="11.25" hidden="1" x14ac:dyDescent="0.2">
      <c r="B18" s="254"/>
      <c r="C18" s="119"/>
      <c r="D18" s="130"/>
      <c r="F18" s="132"/>
      <c r="G18" s="132"/>
      <c r="H18" s="132"/>
      <c r="I18" s="583"/>
      <c r="J18" s="583"/>
      <c r="L18" s="133">
        <f>SUM(L5:L17)</f>
        <v>27</v>
      </c>
      <c r="M18" s="133">
        <f>SUM(M5:M17)</f>
        <v>20</v>
      </c>
      <c r="N18" s="134" t="s">
        <v>106</v>
      </c>
      <c r="O18" s="135" t="s">
        <v>150</v>
      </c>
      <c r="P18" s="129"/>
      <c r="Q18" s="129"/>
      <c r="R18" s="130"/>
    </row>
    <row r="19" spans="1:18" s="115" customFormat="1" ht="11.25" hidden="1" x14ac:dyDescent="0.2">
      <c r="A19" s="584"/>
      <c r="B19" s="404" t="s">
        <v>151</v>
      </c>
      <c r="C19" s="319"/>
      <c r="D19" s="272" t="s">
        <v>1550</v>
      </c>
      <c r="E19" s="137">
        <v>0</v>
      </c>
      <c r="F19" s="138">
        <v>0</v>
      </c>
      <c r="G19" s="138">
        <v>0</v>
      </c>
      <c r="H19" s="139"/>
      <c r="I19" s="404">
        <v>0</v>
      </c>
      <c r="J19" s="404" t="s">
        <v>152</v>
      </c>
      <c r="K19" s="140" t="s">
        <v>63</v>
      </c>
      <c r="L19" s="141">
        <f>F19</f>
        <v>0</v>
      </c>
      <c r="M19" s="141">
        <f>E19</f>
        <v>0</v>
      </c>
      <c r="N19" s="116" t="s">
        <v>106</v>
      </c>
      <c r="P19" s="122"/>
      <c r="Q19" s="119"/>
      <c r="R19" s="120"/>
    </row>
    <row r="20" spans="1:18" s="115" customFormat="1" ht="11.25" hidden="1" x14ac:dyDescent="0.2">
      <c r="A20" s="584"/>
      <c r="B20" s="404" t="s">
        <v>153</v>
      </c>
      <c r="C20" s="319"/>
      <c r="D20" s="136" t="s">
        <v>1935</v>
      </c>
      <c r="E20" s="142">
        <v>1</v>
      </c>
      <c r="F20" s="142">
        <v>4</v>
      </c>
      <c r="G20" s="142">
        <v>0</v>
      </c>
      <c r="H20" s="141"/>
      <c r="I20" s="404">
        <v>-3</v>
      </c>
      <c r="J20" s="404" t="s">
        <v>154</v>
      </c>
      <c r="K20" s="140" t="str">
        <f t="shared" ref="K20:K31" si="1">K19</f>
        <v>Jaro 2019</v>
      </c>
      <c r="L20" s="141">
        <f>E20</f>
        <v>1</v>
      </c>
      <c r="M20" s="141">
        <f>F20</f>
        <v>4</v>
      </c>
      <c r="N20" s="116" t="s">
        <v>106</v>
      </c>
    </row>
    <row r="21" spans="1:18" s="115" customFormat="1" ht="11.25" hidden="1" x14ac:dyDescent="0.2">
      <c r="A21" s="584"/>
      <c r="B21" s="404" t="s">
        <v>155</v>
      </c>
      <c r="C21" s="319"/>
      <c r="D21" s="136" t="s">
        <v>1936</v>
      </c>
      <c r="E21" s="142">
        <v>2</v>
      </c>
      <c r="F21" s="142">
        <v>1</v>
      </c>
      <c r="G21" s="142">
        <v>3</v>
      </c>
      <c r="H21" s="141"/>
      <c r="I21" s="404">
        <v>0</v>
      </c>
      <c r="J21" s="404" t="s">
        <v>156</v>
      </c>
      <c r="K21" s="140" t="str">
        <f t="shared" si="1"/>
        <v>Jaro 2019</v>
      </c>
      <c r="L21" s="141">
        <f>E21</f>
        <v>2</v>
      </c>
      <c r="M21" s="141">
        <f>F21</f>
        <v>1</v>
      </c>
      <c r="N21" s="116" t="s">
        <v>106</v>
      </c>
    </row>
    <row r="22" spans="1:18" s="115" customFormat="1" ht="11.25" hidden="1" x14ac:dyDescent="0.2">
      <c r="A22" s="584"/>
      <c r="B22" s="404" t="s">
        <v>157</v>
      </c>
      <c r="C22" s="319"/>
      <c r="D22" s="136" t="s">
        <v>158</v>
      </c>
      <c r="E22" s="142">
        <v>3</v>
      </c>
      <c r="F22" s="142">
        <v>1</v>
      </c>
      <c r="G22" s="142">
        <v>0</v>
      </c>
      <c r="H22" s="141"/>
      <c r="I22" s="404">
        <v>0</v>
      </c>
      <c r="J22" s="404" t="s">
        <v>159</v>
      </c>
      <c r="K22" s="140" t="str">
        <f t="shared" si="1"/>
        <v>Jaro 2019</v>
      </c>
      <c r="L22" s="141">
        <f>F22</f>
        <v>1</v>
      </c>
      <c r="M22" s="141">
        <f>E22</f>
        <v>3</v>
      </c>
      <c r="N22" s="116" t="s">
        <v>106</v>
      </c>
    </row>
    <row r="23" spans="1:18" s="115" customFormat="1" ht="11.25" hidden="1" x14ac:dyDescent="0.2">
      <c r="A23" s="584"/>
      <c r="B23" s="404" t="s">
        <v>160</v>
      </c>
      <c r="C23" s="319"/>
      <c r="D23" s="136" t="s">
        <v>161</v>
      </c>
      <c r="E23" s="142">
        <v>3</v>
      </c>
      <c r="F23" s="142">
        <v>3</v>
      </c>
      <c r="G23" s="142">
        <v>1</v>
      </c>
      <c r="H23" s="141"/>
      <c r="I23" s="404">
        <v>-2</v>
      </c>
      <c r="J23" s="404" t="s">
        <v>162</v>
      </c>
      <c r="K23" s="140" t="str">
        <f t="shared" si="1"/>
        <v>Jaro 2019</v>
      </c>
      <c r="L23" s="141">
        <f>E23</f>
        <v>3</v>
      </c>
      <c r="M23" s="141">
        <f>F23</f>
        <v>3</v>
      </c>
      <c r="N23" s="116" t="s">
        <v>106</v>
      </c>
    </row>
    <row r="24" spans="1:18" s="115" customFormat="1" ht="11.25" hidden="1" x14ac:dyDescent="0.2">
      <c r="A24" s="584"/>
      <c r="B24" s="404" t="s">
        <v>163</v>
      </c>
      <c r="C24" s="319"/>
      <c r="D24" s="136" t="s">
        <v>1937</v>
      </c>
      <c r="E24" s="142">
        <v>1</v>
      </c>
      <c r="F24" s="142">
        <v>4</v>
      </c>
      <c r="G24" s="142">
        <v>3</v>
      </c>
      <c r="H24" s="141"/>
      <c r="I24" s="404">
        <v>3</v>
      </c>
      <c r="J24" s="404" t="s">
        <v>164</v>
      </c>
      <c r="K24" s="140" t="str">
        <f t="shared" si="1"/>
        <v>Jaro 2019</v>
      </c>
      <c r="L24" s="141">
        <f>F24</f>
        <v>4</v>
      </c>
      <c r="M24" s="141">
        <f>E24</f>
        <v>1</v>
      </c>
      <c r="N24" s="116" t="s">
        <v>106</v>
      </c>
    </row>
    <row r="25" spans="1:18" s="115" customFormat="1" ht="11.25" hidden="1" x14ac:dyDescent="0.2">
      <c r="A25" s="584"/>
      <c r="B25" s="143" t="s">
        <v>165</v>
      </c>
      <c r="C25" s="319"/>
      <c r="D25" s="136" t="s">
        <v>166</v>
      </c>
      <c r="E25" s="144">
        <v>5</v>
      </c>
      <c r="F25" s="144">
        <v>1</v>
      </c>
      <c r="G25" s="144">
        <v>3</v>
      </c>
      <c r="H25" s="145"/>
      <c r="I25" s="143">
        <v>0</v>
      </c>
      <c r="J25" s="404" t="s">
        <v>167</v>
      </c>
      <c r="K25" s="140" t="str">
        <f t="shared" si="1"/>
        <v>Jaro 2019</v>
      </c>
      <c r="L25" s="141">
        <f>E25</f>
        <v>5</v>
      </c>
      <c r="M25" s="141">
        <f>F25</f>
        <v>1</v>
      </c>
      <c r="N25" s="116" t="s">
        <v>106</v>
      </c>
      <c r="O25" s="131"/>
    </row>
    <row r="26" spans="1:18" s="115" customFormat="1" ht="11.25" hidden="1" x14ac:dyDescent="0.2">
      <c r="A26" s="584"/>
      <c r="B26" s="404" t="s">
        <v>168</v>
      </c>
      <c r="C26" s="319"/>
      <c r="D26" s="136" t="s">
        <v>1938</v>
      </c>
      <c r="E26" s="142">
        <v>1</v>
      </c>
      <c r="F26" s="142">
        <v>1</v>
      </c>
      <c r="G26" s="142">
        <v>1</v>
      </c>
      <c r="H26" s="141"/>
      <c r="I26" s="404">
        <v>1</v>
      </c>
      <c r="J26" s="404" t="s">
        <v>169</v>
      </c>
      <c r="K26" s="140" t="str">
        <f t="shared" si="1"/>
        <v>Jaro 2019</v>
      </c>
      <c r="L26" s="141">
        <f>F26</f>
        <v>1</v>
      </c>
      <c r="M26" s="141">
        <f>E26</f>
        <v>1</v>
      </c>
      <c r="N26" s="116" t="s">
        <v>106</v>
      </c>
    </row>
    <row r="27" spans="1:18" s="115" customFormat="1" ht="11.25" hidden="1" x14ac:dyDescent="0.2">
      <c r="A27" s="584"/>
      <c r="B27" s="404" t="s">
        <v>170</v>
      </c>
      <c r="C27" s="319"/>
      <c r="D27" s="136" t="s">
        <v>171</v>
      </c>
      <c r="E27" s="142">
        <v>1</v>
      </c>
      <c r="F27" s="142">
        <v>4</v>
      </c>
      <c r="G27" s="142">
        <v>0</v>
      </c>
      <c r="H27" s="141"/>
      <c r="I27" s="404">
        <v>-3</v>
      </c>
      <c r="J27" s="404" t="s">
        <v>172</v>
      </c>
      <c r="K27" s="140" t="str">
        <f t="shared" si="1"/>
        <v>Jaro 2019</v>
      </c>
      <c r="L27" s="141">
        <f>E27</f>
        <v>1</v>
      </c>
      <c r="M27" s="141">
        <f>F27</f>
        <v>4</v>
      </c>
      <c r="N27" s="116" t="s">
        <v>106</v>
      </c>
      <c r="O27" s="131"/>
    </row>
    <row r="28" spans="1:18" s="115" customFormat="1" ht="11.25" hidden="1" x14ac:dyDescent="0.2">
      <c r="A28" s="584"/>
      <c r="B28" s="404" t="s">
        <v>173</v>
      </c>
      <c r="C28" s="319"/>
      <c r="D28" s="136" t="s">
        <v>174</v>
      </c>
      <c r="E28" s="142">
        <v>2</v>
      </c>
      <c r="F28" s="142">
        <v>1</v>
      </c>
      <c r="G28" s="142">
        <v>0</v>
      </c>
      <c r="H28" s="141"/>
      <c r="I28" s="404">
        <v>0</v>
      </c>
      <c r="J28" s="404" t="s">
        <v>175</v>
      </c>
      <c r="K28" s="140" t="str">
        <f t="shared" si="1"/>
        <v>Jaro 2019</v>
      </c>
      <c r="L28" s="141">
        <f>F28</f>
        <v>1</v>
      </c>
      <c r="M28" s="141">
        <f>E28</f>
        <v>2</v>
      </c>
      <c r="N28" s="116" t="s">
        <v>106</v>
      </c>
    </row>
    <row r="29" spans="1:18" s="115" customFormat="1" ht="11.25" hidden="1" x14ac:dyDescent="0.2">
      <c r="A29" s="584"/>
      <c r="B29" s="404" t="s">
        <v>176</v>
      </c>
      <c r="C29" s="319"/>
      <c r="D29" s="136" t="s">
        <v>177</v>
      </c>
      <c r="E29" s="142">
        <v>3</v>
      </c>
      <c r="F29" s="142">
        <v>0</v>
      </c>
      <c r="G29" s="142">
        <v>3</v>
      </c>
      <c r="H29" s="141"/>
      <c r="I29" s="404">
        <v>0</v>
      </c>
      <c r="J29" s="404" t="s">
        <v>178</v>
      </c>
      <c r="K29" s="140" t="str">
        <f t="shared" si="1"/>
        <v>Jaro 2019</v>
      </c>
      <c r="L29" s="141">
        <f>E29</f>
        <v>3</v>
      </c>
      <c r="M29" s="141">
        <f>F29</f>
        <v>0</v>
      </c>
      <c r="N29" s="116" t="s">
        <v>106</v>
      </c>
    </row>
    <row r="30" spans="1:18" s="115" customFormat="1" ht="11.25" hidden="1" x14ac:dyDescent="0.2">
      <c r="A30" s="584"/>
      <c r="B30" s="404" t="s">
        <v>179</v>
      </c>
      <c r="C30" s="319"/>
      <c r="D30" s="136" t="s">
        <v>180</v>
      </c>
      <c r="E30" s="142">
        <v>2</v>
      </c>
      <c r="F30" s="142">
        <v>2</v>
      </c>
      <c r="G30" s="142">
        <v>1</v>
      </c>
      <c r="H30" s="141"/>
      <c r="I30" s="404">
        <v>1</v>
      </c>
      <c r="J30" s="404" t="s">
        <v>181</v>
      </c>
      <c r="K30" s="140" t="str">
        <f t="shared" si="1"/>
        <v>Jaro 2019</v>
      </c>
      <c r="L30" s="141">
        <f>F30</f>
        <v>2</v>
      </c>
      <c r="M30" s="141">
        <f>E30</f>
        <v>2</v>
      </c>
      <c r="N30" s="116" t="s">
        <v>106</v>
      </c>
    </row>
    <row r="31" spans="1:18" s="115" customFormat="1" ht="11.25" hidden="1" x14ac:dyDescent="0.2">
      <c r="A31" s="584"/>
      <c r="B31" s="404" t="s">
        <v>182</v>
      </c>
      <c r="C31" s="319"/>
      <c r="D31" s="136" t="s">
        <v>183</v>
      </c>
      <c r="E31" s="142">
        <v>3</v>
      </c>
      <c r="F31" s="142">
        <v>1</v>
      </c>
      <c r="G31" s="142">
        <v>3</v>
      </c>
      <c r="H31" s="141"/>
      <c r="I31" s="404">
        <v>0</v>
      </c>
      <c r="J31" s="404" t="s">
        <v>184</v>
      </c>
      <c r="K31" s="140" t="str">
        <f t="shared" si="1"/>
        <v>Jaro 2019</v>
      </c>
      <c r="L31" s="141">
        <f>E31</f>
        <v>3</v>
      </c>
      <c r="M31" s="141">
        <f>F31</f>
        <v>1</v>
      </c>
      <c r="N31" s="116" t="s">
        <v>106</v>
      </c>
    </row>
    <row r="32" spans="1:18" s="115" customFormat="1" ht="11.25" hidden="1" x14ac:dyDescent="0.2">
      <c r="A32" s="584"/>
      <c r="B32" s="404"/>
      <c r="C32" s="319"/>
      <c r="D32" s="136"/>
      <c r="E32" s="142"/>
      <c r="F32" s="142"/>
      <c r="G32" s="142"/>
      <c r="H32" s="141"/>
      <c r="I32" s="404"/>
      <c r="J32" s="404"/>
      <c r="K32" s="140"/>
      <c r="L32" s="141"/>
      <c r="M32" s="141"/>
      <c r="N32" s="116"/>
    </row>
    <row r="33" spans="1:15" s="131" customFormat="1" ht="11.25" hidden="1" x14ac:dyDescent="0.2">
      <c r="B33" s="583"/>
      <c r="C33" s="583"/>
      <c r="E33" s="132"/>
      <c r="F33" s="132"/>
      <c r="G33" s="132"/>
      <c r="H33" s="132"/>
      <c r="I33" s="583"/>
      <c r="J33" s="583"/>
      <c r="L33" s="146">
        <f>SUM(L19:L31)</f>
        <v>27</v>
      </c>
      <c r="M33" s="146">
        <f>SUM(M19:M31)</f>
        <v>23</v>
      </c>
      <c r="N33" s="134" t="s">
        <v>106</v>
      </c>
      <c r="O33" s="147" t="s">
        <v>185</v>
      </c>
    </row>
    <row r="34" spans="1:15" s="131" customFormat="1" ht="11.25" hidden="1" x14ac:dyDescent="0.2">
      <c r="B34" s="583"/>
      <c r="C34" s="583"/>
      <c r="E34" s="148"/>
      <c r="I34" s="583"/>
      <c r="J34" s="583"/>
      <c r="L34" s="149">
        <f>L18+L33</f>
        <v>54</v>
      </c>
      <c r="M34" s="149">
        <f>M18+M33</f>
        <v>43</v>
      </c>
      <c r="N34" s="150" t="s">
        <v>106</v>
      </c>
      <c r="O34" s="151" t="s">
        <v>186</v>
      </c>
    </row>
    <row r="35" spans="1:15" s="131" customFormat="1" ht="11.25" hidden="1" x14ac:dyDescent="0.2">
      <c r="B35" s="583"/>
      <c r="C35" s="583"/>
      <c r="E35" s="148"/>
      <c r="I35" s="583"/>
      <c r="J35" s="583"/>
      <c r="L35" s="149"/>
      <c r="M35" s="149"/>
      <c r="N35" s="150"/>
      <c r="O35" s="151"/>
    </row>
    <row r="36" spans="1:15" s="131" customFormat="1" ht="11.25" hidden="1" x14ac:dyDescent="0.2">
      <c r="B36" s="583"/>
      <c r="C36" s="583"/>
      <c r="E36" s="148"/>
      <c r="I36" s="583"/>
      <c r="J36" s="583"/>
      <c r="L36" s="149"/>
      <c r="M36" s="149"/>
      <c r="N36" s="150"/>
      <c r="O36" s="151"/>
    </row>
    <row r="37" spans="1:15" s="131" customFormat="1" ht="50.1" customHeight="1" x14ac:dyDescent="0.2">
      <c r="B37" s="583"/>
      <c r="C37" s="583"/>
      <c r="E37" s="148"/>
      <c r="I37" s="583"/>
      <c r="J37" s="583"/>
    </row>
    <row r="38" spans="1:15" s="131" customFormat="1" ht="30" customHeight="1" x14ac:dyDescent="0.4">
      <c r="B38" s="1034" t="s">
        <v>1893</v>
      </c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</row>
    <row r="39" spans="1:15" s="115" customFormat="1" ht="15" customHeight="1" thickBot="1" x14ac:dyDescent="0.25">
      <c r="A39" s="584"/>
      <c r="B39" s="585"/>
      <c r="C39" s="583"/>
      <c r="E39" s="152"/>
      <c r="I39" s="585"/>
      <c r="J39" s="583"/>
      <c r="L39" s="117"/>
      <c r="M39" s="117"/>
      <c r="N39" s="116"/>
    </row>
    <row r="40" spans="1:15" ht="16.5" thickBot="1" x14ac:dyDescent="0.3">
      <c r="B40" s="739" t="s">
        <v>187</v>
      </c>
      <c r="C40" s="740" t="s">
        <v>188</v>
      </c>
      <c r="D40" s="740" t="s">
        <v>189</v>
      </c>
      <c r="E40" s="741" t="s">
        <v>190</v>
      </c>
      <c r="F40" s="740" t="s">
        <v>88</v>
      </c>
      <c r="G40" s="740" t="s">
        <v>102</v>
      </c>
      <c r="H40" s="740"/>
      <c r="I40" s="740" t="s">
        <v>187</v>
      </c>
      <c r="J40" s="740" t="s">
        <v>188</v>
      </c>
      <c r="K40" s="740" t="s">
        <v>189</v>
      </c>
      <c r="L40" s="741" t="s">
        <v>190</v>
      </c>
      <c r="M40" s="740" t="s">
        <v>88</v>
      </c>
      <c r="N40" s="742" t="s">
        <v>102</v>
      </c>
      <c r="O40" s="153" t="s">
        <v>191</v>
      </c>
    </row>
    <row r="41" spans="1:15" ht="15.75" thickTop="1" x14ac:dyDescent="0.2">
      <c r="B41" s="713" t="s">
        <v>192</v>
      </c>
      <c r="C41" s="714" t="s">
        <v>1931</v>
      </c>
      <c r="D41" s="715" t="str">
        <f>D17</f>
        <v>Třebětice - Klikov</v>
      </c>
      <c r="E41" s="716" t="str">
        <f>CONCATENATE(E17,":",F17)</f>
        <v>0:0</v>
      </c>
      <c r="F41" s="717">
        <f>IF(G17="","",G17)</f>
        <v>0</v>
      </c>
      <c r="G41" s="717">
        <f>IF(I17="","",I17)</f>
        <v>0</v>
      </c>
      <c r="H41" s="715"/>
      <c r="I41" s="714" t="str">
        <f t="shared" ref="I41:I53" si="2">B19</f>
        <v>14.</v>
      </c>
      <c r="J41" s="723" t="s">
        <v>1931</v>
      </c>
      <c r="K41" s="718" t="str">
        <f t="shared" ref="K41:K53" si="3">D19</f>
        <v>Klikov - Třebětice</v>
      </c>
      <c r="L41" s="719" t="str">
        <f t="shared" ref="L41:L53" si="4">IF(E19="","",CONCATENATE(E19,N19,F19))</f>
        <v>0:0</v>
      </c>
      <c r="M41" s="719">
        <f t="shared" ref="M41:M53" si="5">IF(G19="","",G19)</f>
        <v>0</v>
      </c>
      <c r="N41" s="744">
        <f t="shared" ref="N41:N53" si="6">IF(I19="","",I19)</f>
        <v>0</v>
      </c>
      <c r="O41" s="154">
        <f t="shared" ref="O41:O53" si="7">IF(G19="","",M41-F41)</f>
        <v>0</v>
      </c>
    </row>
    <row r="42" spans="1:15" ht="15" x14ac:dyDescent="0.2">
      <c r="B42" s="720" t="s">
        <v>103</v>
      </c>
      <c r="C42" s="721" t="str">
        <f>C5</f>
        <v xml:space="preserve">18. 8. </v>
      </c>
      <c r="D42" s="722" t="str">
        <f>D5</f>
        <v>Olešnice - Třebětice</v>
      </c>
      <c r="E42" s="716" t="str">
        <f t="shared" ref="E42:E53" si="8">CONCATENATE(E5,":",F5)</f>
        <v>4:4</v>
      </c>
      <c r="F42" s="717">
        <f t="shared" ref="F42:F53" si="9">IF(G5="","",G5)</f>
        <v>1</v>
      </c>
      <c r="G42" s="717">
        <f t="shared" ref="G42:G53" si="10">IF(I5="","",I5)</f>
        <v>1</v>
      </c>
      <c r="H42" s="722"/>
      <c r="I42" s="721" t="str">
        <f t="shared" si="2"/>
        <v>15.</v>
      </c>
      <c r="J42" s="734">
        <v>43555</v>
      </c>
      <c r="K42" s="724" t="str">
        <f t="shared" si="3"/>
        <v>Třebětice - Olešnice</v>
      </c>
      <c r="L42" s="725" t="str">
        <f t="shared" si="4"/>
        <v>1:4</v>
      </c>
      <c r="M42" s="725">
        <f t="shared" si="5"/>
        <v>0</v>
      </c>
      <c r="N42" s="745">
        <f t="shared" si="6"/>
        <v>-3</v>
      </c>
      <c r="O42" s="154">
        <f t="shared" si="7"/>
        <v>-1</v>
      </c>
    </row>
    <row r="43" spans="1:15" ht="15" x14ac:dyDescent="0.2">
      <c r="B43" s="720" t="s">
        <v>107</v>
      </c>
      <c r="C43" s="721" t="str">
        <f>C6</f>
        <v xml:space="preserve"> 24. 8. </v>
      </c>
      <c r="D43" s="722" t="str">
        <f>D6</f>
        <v>Lomnice - Třebětice</v>
      </c>
      <c r="E43" s="716" t="str">
        <f t="shared" si="8"/>
        <v>5:1</v>
      </c>
      <c r="F43" s="717">
        <f t="shared" si="9"/>
        <v>0</v>
      </c>
      <c r="G43" s="717">
        <f t="shared" si="10"/>
        <v>0</v>
      </c>
      <c r="H43" s="722"/>
      <c r="I43" s="721" t="str">
        <f t="shared" si="2"/>
        <v>16.</v>
      </c>
      <c r="J43" s="734">
        <v>43562</v>
      </c>
      <c r="K43" s="724" t="str">
        <f t="shared" si="3"/>
        <v>Třebětice - Lomnice</v>
      </c>
      <c r="L43" s="725" t="str">
        <f t="shared" si="4"/>
        <v>2:1</v>
      </c>
      <c r="M43" s="725">
        <f t="shared" si="5"/>
        <v>3</v>
      </c>
      <c r="N43" s="745">
        <f t="shared" si="6"/>
        <v>0</v>
      </c>
      <c r="O43" s="154">
        <f t="shared" si="7"/>
        <v>3</v>
      </c>
    </row>
    <row r="44" spans="1:15" ht="15" x14ac:dyDescent="0.2">
      <c r="B44" s="720" t="s">
        <v>111</v>
      </c>
      <c r="C44" s="721" t="str">
        <f>rozpis!C4</f>
        <v>10. 9.</v>
      </c>
      <c r="D44" s="722" t="str">
        <f t="shared" ref="D44:D53" si="11">D7</f>
        <v>Třebětice - N.Bystřice</v>
      </c>
      <c r="E44" s="716" t="str">
        <f t="shared" si="8"/>
        <v>2:1</v>
      </c>
      <c r="F44" s="717">
        <f t="shared" si="9"/>
        <v>3</v>
      </c>
      <c r="G44" s="717">
        <f t="shared" si="10"/>
        <v>0</v>
      </c>
      <c r="H44" s="722"/>
      <c r="I44" s="721" t="str">
        <f t="shared" si="2"/>
        <v>17.</v>
      </c>
      <c r="J44" s="734">
        <v>43568</v>
      </c>
      <c r="K44" s="724" t="str">
        <f t="shared" si="3"/>
        <v>N.Bystřice - Třebětice</v>
      </c>
      <c r="L44" s="725" t="str">
        <f t="shared" si="4"/>
        <v>3:1</v>
      </c>
      <c r="M44" s="725">
        <f t="shared" si="5"/>
        <v>0</v>
      </c>
      <c r="N44" s="745">
        <f t="shared" si="6"/>
        <v>0</v>
      </c>
      <c r="O44" s="154">
        <f t="shared" si="7"/>
        <v>-3</v>
      </c>
    </row>
    <row r="45" spans="1:15" ht="15" x14ac:dyDescent="0.2">
      <c r="B45" s="720" t="s">
        <v>115</v>
      </c>
      <c r="C45" s="721" t="str">
        <f>rozpis!C5</f>
        <v>17. 9.</v>
      </c>
      <c r="D45" s="722" t="str">
        <f t="shared" si="11"/>
        <v>Ledenice - Třebětice</v>
      </c>
      <c r="E45" s="716" t="str">
        <f t="shared" si="8"/>
        <v>0:2</v>
      </c>
      <c r="F45" s="717">
        <f t="shared" si="9"/>
        <v>3</v>
      </c>
      <c r="G45" s="717">
        <f t="shared" si="10"/>
        <v>3</v>
      </c>
      <c r="H45" s="722"/>
      <c r="I45" s="721" t="str">
        <f t="shared" si="2"/>
        <v>18.</v>
      </c>
      <c r="J45" s="734">
        <v>43576</v>
      </c>
      <c r="K45" s="724" t="str">
        <f t="shared" si="3"/>
        <v>Třebětice - Ledenice</v>
      </c>
      <c r="L45" s="725" t="str">
        <f t="shared" si="4"/>
        <v>3:3</v>
      </c>
      <c r="M45" s="725">
        <f t="shared" si="5"/>
        <v>1</v>
      </c>
      <c r="N45" s="745">
        <f t="shared" si="6"/>
        <v>-2</v>
      </c>
      <c r="O45" s="154">
        <f t="shared" si="7"/>
        <v>-2</v>
      </c>
    </row>
    <row r="46" spans="1:15" ht="15" x14ac:dyDescent="0.2">
      <c r="B46" s="720" t="s">
        <v>118</v>
      </c>
      <c r="C46" s="721" t="str">
        <f>rozpis!C6</f>
        <v>23. 9.</v>
      </c>
      <c r="D46" s="722" t="str">
        <f t="shared" si="11"/>
        <v>Třebětice - Č.Velenice</v>
      </c>
      <c r="E46" s="716" t="str">
        <f t="shared" si="8"/>
        <v>4:3</v>
      </c>
      <c r="F46" s="717">
        <f t="shared" si="9"/>
        <v>3</v>
      </c>
      <c r="G46" s="717">
        <f t="shared" si="10"/>
        <v>0</v>
      </c>
      <c r="H46" s="722"/>
      <c r="I46" s="721" t="str">
        <f t="shared" si="2"/>
        <v>19.</v>
      </c>
      <c r="J46" s="734">
        <v>43583</v>
      </c>
      <c r="K46" s="724" t="str">
        <f t="shared" si="3"/>
        <v xml:space="preserve">Č.Velenice - Třebětice </v>
      </c>
      <c r="L46" s="725" t="str">
        <f t="shared" si="4"/>
        <v>1:4</v>
      </c>
      <c r="M46" s="725">
        <f t="shared" si="5"/>
        <v>3</v>
      </c>
      <c r="N46" s="745">
        <f t="shared" si="6"/>
        <v>3</v>
      </c>
      <c r="O46" s="154">
        <f t="shared" si="7"/>
        <v>0</v>
      </c>
    </row>
    <row r="47" spans="1:15" ht="15" x14ac:dyDescent="0.2">
      <c r="B47" s="720" t="s">
        <v>122</v>
      </c>
      <c r="C47" s="721" t="str">
        <f>rozpis!C7</f>
        <v xml:space="preserve"> 28. 9.</v>
      </c>
      <c r="D47" s="722" t="str">
        <f t="shared" si="11"/>
        <v>Mladé - Třebětice</v>
      </c>
      <c r="E47" s="716" t="str">
        <f t="shared" si="8"/>
        <v>3:1</v>
      </c>
      <c r="F47" s="717">
        <f t="shared" si="9"/>
        <v>0</v>
      </c>
      <c r="G47" s="717">
        <f t="shared" si="10"/>
        <v>0</v>
      </c>
      <c r="H47" s="722"/>
      <c r="I47" s="721" t="str">
        <f t="shared" si="2"/>
        <v>20.</v>
      </c>
      <c r="J47" s="734">
        <v>43590</v>
      </c>
      <c r="K47" s="724" t="str">
        <f t="shared" si="3"/>
        <v>Třebětice - Mladé</v>
      </c>
      <c r="L47" s="725" t="str">
        <f t="shared" si="4"/>
        <v>5:1</v>
      </c>
      <c r="M47" s="725">
        <f t="shared" si="5"/>
        <v>3</v>
      </c>
      <c r="N47" s="745">
        <f t="shared" si="6"/>
        <v>0</v>
      </c>
      <c r="O47" s="154">
        <f t="shared" si="7"/>
        <v>3</v>
      </c>
    </row>
    <row r="48" spans="1:15" ht="15" x14ac:dyDescent="0.2">
      <c r="B48" s="720" t="s">
        <v>124</v>
      </c>
      <c r="C48" s="721" t="str">
        <f>rozpis!C8</f>
        <v>1. 10.</v>
      </c>
      <c r="D48" s="722" t="str">
        <f t="shared" si="11"/>
        <v>Třebětice - Třeboň"B"</v>
      </c>
      <c r="E48" s="716" t="str">
        <f t="shared" si="8"/>
        <v>2:2</v>
      </c>
      <c r="F48" s="717">
        <f t="shared" si="9"/>
        <v>1</v>
      </c>
      <c r="G48" s="717">
        <f t="shared" si="10"/>
        <v>-2</v>
      </c>
      <c r="H48" s="722"/>
      <c r="I48" s="721" t="str">
        <f t="shared" si="2"/>
        <v>21.</v>
      </c>
      <c r="J48" s="734">
        <v>43597</v>
      </c>
      <c r="K48" s="724" t="str">
        <f t="shared" si="3"/>
        <v>Třeboň"B" - Třebětice</v>
      </c>
      <c r="L48" s="725" t="str">
        <f t="shared" si="4"/>
        <v>1:1</v>
      </c>
      <c r="M48" s="725">
        <f t="shared" si="5"/>
        <v>1</v>
      </c>
      <c r="N48" s="745">
        <f t="shared" si="6"/>
        <v>1</v>
      </c>
      <c r="O48" s="154">
        <f t="shared" si="7"/>
        <v>0</v>
      </c>
    </row>
    <row r="49" spans="2:15" ht="15" x14ac:dyDescent="0.2">
      <c r="B49" s="720" t="s">
        <v>128</v>
      </c>
      <c r="C49" s="721" t="str">
        <f>rozpis!C9</f>
        <v>7. 10.</v>
      </c>
      <c r="D49" s="722" t="str">
        <f t="shared" si="11"/>
        <v xml:space="preserve">Dobrá Voda - Třebětice </v>
      </c>
      <c r="E49" s="716" t="str">
        <f t="shared" si="8"/>
        <v>2:2</v>
      </c>
      <c r="F49" s="717">
        <f t="shared" si="9"/>
        <v>1</v>
      </c>
      <c r="G49" s="717">
        <f t="shared" si="10"/>
        <v>1</v>
      </c>
      <c r="H49" s="722"/>
      <c r="I49" s="721" t="str">
        <f t="shared" si="2"/>
        <v>22.</v>
      </c>
      <c r="J49" s="734">
        <v>43604</v>
      </c>
      <c r="K49" s="724" t="str">
        <f t="shared" si="3"/>
        <v>Třebětice - Dobrá Voda</v>
      </c>
      <c r="L49" s="725" t="str">
        <f t="shared" si="4"/>
        <v>1:4</v>
      </c>
      <c r="M49" s="725">
        <f t="shared" si="5"/>
        <v>0</v>
      </c>
      <c r="N49" s="745">
        <f t="shared" si="6"/>
        <v>-3</v>
      </c>
      <c r="O49" s="154">
        <f t="shared" si="7"/>
        <v>-1</v>
      </c>
    </row>
    <row r="50" spans="2:15" ht="15" x14ac:dyDescent="0.2">
      <c r="B50" s="720" t="s">
        <v>132</v>
      </c>
      <c r="C50" s="721" t="str">
        <f>rozpis!C10</f>
        <v>15. 10.</v>
      </c>
      <c r="D50" s="722" t="str">
        <f t="shared" si="11"/>
        <v>Třebětice - Suchdol n. L.</v>
      </c>
      <c r="E50" s="716" t="str">
        <f t="shared" si="8"/>
        <v>4:0</v>
      </c>
      <c r="F50" s="717">
        <f t="shared" si="9"/>
        <v>3</v>
      </c>
      <c r="G50" s="717">
        <f t="shared" si="10"/>
        <v>0</v>
      </c>
      <c r="H50" s="722"/>
      <c r="I50" s="721" t="str">
        <f t="shared" si="2"/>
        <v>23.</v>
      </c>
      <c r="J50" s="734">
        <v>43610</v>
      </c>
      <c r="K50" s="724" t="str">
        <f t="shared" si="3"/>
        <v>Suchdol n. L. - Třebětice</v>
      </c>
      <c r="L50" s="725" t="str">
        <f t="shared" si="4"/>
        <v>2:1</v>
      </c>
      <c r="M50" s="725">
        <f t="shared" si="5"/>
        <v>0</v>
      </c>
      <c r="N50" s="745">
        <f t="shared" si="6"/>
        <v>0</v>
      </c>
      <c r="O50" s="154">
        <f t="shared" si="7"/>
        <v>-3</v>
      </c>
    </row>
    <row r="51" spans="2:15" ht="15" x14ac:dyDescent="0.2">
      <c r="B51" s="720" t="s">
        <v>136</v>
      </c>
      <c r="C51" s="721" t="str">
        <f>rozpis!C11</f>
        <v>21. 10.</v>
      </c>
      <c r="D51" s="722" t="str">
        <f t="shared" si="11"/>
        <v>Slavonice - Třebětice</v>
      </c>
      <c r="E51" s="716" t="str">
        <f t="shared" si="8"/>
        <v>0:1</v>
      </c>
      <c r="F51" s="717">
        <f t="shared" si="9"/>
        <v>3</v>
      </c>
      <c r="G51" s="717">
        <f t="shared" si="10"/>
        <v>3</v>
      </c>
      <c r="H51" s="722"/>
      <c r="I51" s="721" t="str">
        <f t="shared" si="2"/>
        <v>24.</v>
      </c>
      <c r="J51" s="734">
        <v>43618</v>
      </c>
      <c r="K51" s="724" t="str">
        <f t="shared" si="3"/>
        <v>Třebětice - Slavonice</v>
      </c>
      <c r="L51" s="725" t="str">
        <f t="shared" si="4"/>
        <v>3:0</v>
      </c>
      <c r="M51" s="725">
        <f t="shared" si="5"/>
        <v>3</v>
      </c>
      <c r="N51" s="745">
        <f t="shared" si="6"/>
        <v>0</v>
      </c>
      <c r="O51" s="154">
        <f t="shared" si="7"/>
        <v>0</v>
      </c>
    </row>
    <row r="52" spans="2:15" ht="15" x14ac:dyDescent="0.2">
      <c r="B52" s="720" t="s">
        <v>140</v>
      </c>
      <c r="C52" s="721" t="str">
        <f>rozpis!C12</f>
        <v>29. 10.</v>
      </c>
      <c r="D52" s="722" t="str">
        <f t="shared" si="11"/>
        <v>Třebětice - Kar. Řečice</v>
      </c>
      <c r="E52" s="716" t="str">
        <f t="shared" si="8"/>
        <v>3:0</v>
      </c>
      <c r="F52" s="717">
        <f t="shared" si="9"/>
        <v>3</v>
      </c>
      <c r="G52" s="717">
        <f t="shared" si="10"/>
        <v>0</v>
      </c>
      <c r="H52" s="722"/>
      <c r="I52" s="721" t="str">
        <f t="shared" si="2"/>
        <v>25.</v>
      </c>
      <c r="J52" s="734">
        <v>43592</v>
      </c>
      <c r="K52" s="724" t="str">
        <f t="shared" si="3"/>
        <v>Kar. Řečice - Třebětice</v>
      </c>
      <c r="L52" s="725" t="str">
        <f t="shared" si="4"/>
        <v>2:2</v>
      </c>
      <c r="M52" s="725">
        <f t="shared" si="5"/>
        <v>1</v>
      </c>
      <c r="N52" s="745">
        <f t="shared" si="6"/>
        <v>1</v>
      </c>
      <c r="O52" s="154">
        <f t="shared" si="7"/>
        <v>-2</v>
      </c>
    </row>
    <row r="53" spans="2:15" ht="15" x14ac:dyDescent="0.2">
      <c r="B53" s="720" t="s">
        <v>144</v>
      </c>
      <c r="C53" s="721" t="str">
        <f>rozpis!C13</f>
        <v>4. 11.</v>
      </c>
      <c r="D53" s="722" t="str">
        <f t="shared" si="11"/>
        <v>Studená - Třebětice</v>
      </c>
      <c r="E53" s="716" t="str">
        <f t="shared" si="8"/>
        <v>0:1</v>
      </c>
      <c r="F53" s="717">
        <f t="shared" si="9"/>
        <v>3</v>
      </c>
      <c r="G53" s="717">
        <f t="shared" si="10"/>
        <v>3</v>
      </c>
      <c r="H53" s="743"/>
      <c r="I53" s="721" t="str">
        <f t="shared" si="2"/>
        <v>26.</v>
      </c>
      <c r="J53" s="734">
        <v>43632</v>
      </c>
      <c r="K53" s="724" t="str">
        <f t="shared" si="3"/>
        <v>Třebětice - Studená</v>
      </c>
      <c r="L53" s="725" t="str">
        <f t="shared" si="4"/>
        <v>3:1</v>
      </c>
      <c r="M53" s="725">
        <f t="shared" si="5"/>
        <v>3</v>
      </c>
      <c r="N53" s="745">
        <f t="shared" si="6"/>
        <v>0</v>
      </c>
      <c r="O53" s="154">
        <f t="shared" si="7"/>
        <v>0</v>
      </c>
    </row>
    <row r="54" spans="2:15" s="112" customFormat="1" ht="15.75" x14ac:dyDescent="0.25">
      <c r="B54" s="727"/>
      <c r="C54" s="727"/>
      <c r="D54" s="728" t="str">
        <f>K5</f>
        <v>Podzim 2018</v>
      </c>
      <c r="E54" s="728" t="str">
        <f>CONCATENATE(L18,N18,M18)</f>
        <v>27:20</v>
      </c>
      <c r="F54" s="729">
        <f>SUM(F41:F53)</f>
        <v>24</v>
      </c>
      <c r="G54" s="729">
        <f>SUM(G41:G53)</f>
        <v>9</v>
      </c>
      <c r="H54" s="726"/>
      <c r="I54" s="732"/>
      <c r="J54" s="732"/>
      <c r="K54" s="732" t="str">
        <f>K20</f>
        <v>Jaro 2019</v>
      </c>
      <c r="L54" s="730" t="str">
        <f>CONCATENATE(L33,N33,M33)</f>
        <v>27:23</v>
      </c>
      <c r="M54" s="730">
        <f>SUM(M41:M53)</f>
        <v>18</v>
      </c>
      <c r="N54" s="746">
        <f>SUM(N41:N53)</f>
        <v>-3</v>
      </c>
      <c r="O54" s="154"/>
    </row>
    <row r="55" spans="2:15" s="112" customFormat="1" ht="16.5" thickBot="1" x14ac:dyDescent="0.3">
      <c r="B55" s="733"/>
      <c r="C55" s="1035" t="str">
        <f>D2</f>
        <v>2018/2019</v>
      </c>
      <c r="D55" s="1035"/>
      <c r="E55" s="1035"/>
      <c r="F55" s="1035"/>
      <c r="G55" s="1035"/>
      <c r="H55" s="1035"/>
      <c r="I55" s="1035"/>
      <c r="J55" s="1035"/>
      <c r="K55" s="1036"/>
      <c r="L55" s="731" t="str">
        <f>CONCATENATE(L34,N34,M34)</f>
        <v>54:43</v>
      </c>
      <c r="M55" s="731">
        <f>F54+M54</f>
        <v>42</v>
      </c>
      <c r="N55" s="747">
        <f>G54+N54</f>
        <v>6</v>
      </c>
      <c r="O55" s="155"/>
    </row>
  </sheetData>
  <mergeCells count="2">
    <mergeCell ref="B38:N38"/>
    <mergeCell ref="C55:K55"/>
  </mergeCells>
  <pageMargins left="0.7" right="0.7" top="0.75" bottom="0.75" header="0.3" footer="0.3"/>
  <pageSetup paperSize="9" firstPageNumber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X85"/>
  <sheetViews>
    <sheetView zoomScaleNormal="100" workbookViewId="0">
      <selection activeCell="AQ13" sqref="AQ13"/>
    </sheetView>
  </sheetViews>
  <sheetFormatPr defaultRowHeight="12.75" x14ac:dyDescent="0.2"/>
  <cols>
    <col min="1" max="1" width="6.7109375" style="748" customWidth="1"/>
    <col min="2" max="2" width="7.7109375" style="748" customWidth="1"/>
    <col min="3" max="3" width="7.7109375" style="862" customWidth="1"/>
    <col min="4" max="4" width="22.42578125" style="784" customWidth="1"/>
    <col min="5" max="8" width="6.42578125" style="748" customWidth="1"/>
    <col min="9" max="9" width="8" style="748" customWidth="1"/>
    <col min="10" max="10" width="7.7109375" style="897" customWidth="1"/>
    <col min="11" max="11" width="6.7109375" style="756" customWidth="1"/>
    <col min="12" max="12" width="10.140625" style="748" customWidth="1"/>
    <col min="13" max="13" width="5.140625" style="749" hidden="1" customWidth="1"/>
    <col min="14" max="14" width="28.7109375" style="749" hidden="1" customWidth="1"/>
    <col min="15" max="15" width="6" style="749" hidden="1" customWidth="1"/>
    <col min="16" max="18" width="4.140625" style="749" hidden="1" customWidth="1"/>
    <col min="19" max="19" width="4.5703125" style="749" hidden="1" customWidth="1"/>
    <col min="20" max="20" width="4.140625" style="749" hidden="1" customWidth="1"/>
    <col min="21" max="21" width="4.28515625" style="749" hidden="1" customWidth="1"/>
    <col min="22" max="22" width="4.85546875" style="749" hidden="1" customWidth="1"/>
    <col min="23" max="24" width="4.85546875" style="750" hidden="1" customWidth="1"/>
    <col min="25" max="25" width="3.140625" style="749" hidden="1" customWidth="1"/>
    <col min="26" max="26" width="9.42578125" style="749" hidden="1" customWidth="1"/>
    <col min="27" max="27" width="4.140625" style="749" hidden="1" customWidth="1"/>
    <col min="28" max="29" width="5.140625" style="749" hidden="1" customWidth="1"/>
    <col min="30" max="30" width="3.28515625" style="749" hidden="1" customWidth="1"/>
    <col min="31" max="31" width="4.85546875" style="749" hidden="1" customWidth="1"/>
    <col min="32" max="32" width="3.28515625" style="749" hidden="1" customWidth="1"/>
    <col min="33" max="33" width="3.85546875" style="749" hidden="1" customWidth="1"/>
    <col min="34" max="34" width="4.85546875" style="749" hidden="1" customWidth="1"/>
    <col min="35" max="36" width="2.7109375" style="749" hidden="1" customWidth="1"/>
    <col min="37" max="37" width="4.42578125" style="749" hidden="1" customWidth="1"/>
    <col min="38" max="38" width="5.140625" style="749" hidden="1" customWidth="1"/>
    <col min="39" max="39" width="6.5703125" style="748" hidden="1" customWidth="1"/>
    <col min="40" max="40" width="4.7109375" style="749" hidden="1" customWidth="1"/>
    <col min="41" max="42" width="9.140625" style="751" hidden="1" customWidth="1"/>
    <col min="43" max="43" width="9.140625" style="752" customWidth="1"/>
    <col min="44" max="45" width="9.140625" style="753" customWidth="1"/>
    <col min="46" max="1026" width="9.140625" style="748" customWidth="1"/>
    <col min="1027" max="16384" width="9.140625" style="748"/>
  </cols>
  <sheetData>
    <row r="1" spans="1:45" ht="26.25" x14ac:dyDescent="0.4">
      <c r="A1" s="1037" t="s">
        <v>1928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</row>
    <row r="2" spans="1:45" ht="15.75" customHeight="1" x14ac:dyDescent="0.35">
      <c r="C2" s="754"/>
      <c r="D2" s="754"/>
      <c r="E2" s="754"/>
      <c r="F2" s="754"/>
      <c r="G2" s="754"/>
      <c r="H2" s="754"/>
      <c r="I2" s="754"/>
      <c r="J2" s="755"/>
    </row>
    <row r="3" spans="1:45" ht="16.5" customHeight="1" thickBot="1" x14ac:dyDescent="0.35">
      <c r="C3" s="898" t="s">
        <v>1927</v>
      </c>
      <c r="D3" s="757"/>
      <c r="E3" s="757"/>
      <c r="F3" s="757"/>
      <c r="G3" s="757"/>
      <c r="H3" s="757"/>
      <c r="I3" s="757"/>
      <c r="J3" s="757"/>
    </row>
    <row r="4" spans="1:45" ht="16.5" thickBot="1" x14ac:dyDescent="0.3">
      <c r="C4" s="758" t="s">
        <v>193</v>
      </c>
      <c r="D4" s="759" t="s">
        <v>235</v>
      </c>
      <c r="E4" s="759" t="s">
        <v>195</v>
      </c>
      <c r="F4" s="759" t="s">
        <v>196</v>
      </c>
      <c r="G4" s="759">
        <v>0</v>
      </c>
      <c r="H4" s="759" t="s">
        <v>197</v>
      </c>
      <c r="I4" s="759" t="s">
        <v>198</v>
      </c>
      <c r="J4" s="760" t="s">
        <v>18</v>
      </c>
      <c r="K4" s="761"/>
      <c r="N4" s="749" t="e">
        <f>#REF!</f>
        <v>#REF!</v>
      </c>
      <c r="AP4" s="751" t="s">
        <v>106</v>
      </c>
    </row>
    <row r="5" spans="1:45" ht="15.75" thickTop="1" x14ac:dyDescent="0.25">
      <c r="C5" s="925" t="s">
        <v>192</v>
      </c>
      <c r="D5" s="922" t="s">
        <v>199</v>
      </c>
      <c r="E5" s="762">
        <v>12</v>
      </c>
      <c r="F5" s="762">
        <v>8</v>
      </c>
      <c r="G5" s="762">
        <v>1</v>
      </c>
      <c r="H5" s="762">
        <v>3</v>
      </c>
      <c r="I5" s="763" t="s">
        <v>1528</v>
      </c>
      <c r="J5" s="764">
        <v>25</v>
      </c>
      <c r="K5" s="761"/>
      <c r="M5" s="765" t="s">
        <v>192</v>
      </c>
      <c r="N5" s="766" t="str">
        <f t="shared" ref="N5:N18" si="0">D5</f>
        <v>Suchdol / Luž.</v>
      </c>
      <c r="O5" s="767">
        <f t="shared" ref="O5:O18" si="1">E5</f>
        <v>12</v>
      </c>
      <c r="P5" s="767">
        <f t="shared" ref="P5:P18" si="2">F5</f>
        <v>8</v>
      </c>
      <c r="Q5" s="767">
        <f t="shared" ref="Q5:Q18" si="3">G5</f>
        <v>1</v>
      </c>
      <c r="R5" s="767">
        <f t="shared" ref="R5:R18" si="4">H5</f>
        <v>3</v>
      </c>
      <c r="S5" s="768" t="s">
        <v>201</v>
      </c>
      <c r="T5" s="765">
        <f t="shared" ref="T5:T18" si="5">J5</f>
        <v>25</v>
      </c>
      <c r="U5" s="765">
        <f t="shared" ref="U5:U18" si="6">K5</f>
        <v>0</v>
      </c>
      <c r="V5" s="749">
        <v>7</v>
      </c>
      <c r="W5" s="750">
        <v>51</v>
      </c>
      <c r="X5" s="750">
        <v>14</v>
      </c>
      <c r="AA5" s="749">
        <v>1</v>
      </c>
      <c r="AQ5" s="769"/>
      <c r="AR5" s="769"/>
      <c r="AS5" s="769"/>
    </row>
    <row r="6" spans="1:45" ht="15" x14ac:dyDescent="0.25">
      <c r="C6" s="926" t="s">
        <v>103</v>
      </c>
      <c r="D6" s="923" t="s">
        <v>208</v>
      </c>
      <c r="E6" s="770">
        <v>12</v>
      </c>
      <c r="F6" s="770">
        <v>7</v>
      </c>
      <c r="G6" s="770">
        <v>3</v>
      </c>
      <c r="H6" s="770">
        <v>2</v>
      </c>
      <c r="I6" s="771" t="s">
        <v>1529</v>
      </c>
      <c r="J6" s="772">
        <v>24</v>
      </c>
      <c r="K6" s="761"/>
      <c r="M6" s="765" t="s">
        <v>103</v>
      </c>
      <c r="N6" s="766" t="str">
        <f t="shared" si="0"/>
        <v>Lomnice /Luž.</v>
      </c>
      <c r="O6" s="767">
        <f t="shared" si="1"/>
        <v>12</v>
      </c>
      <c r="P6" s="767">
        <f t="shared" si="2"/>
        <v>7</v>
      </c>
      <c r="Q6" s="767">
        <f t="shared" si="3"/>
        <v>3</v>
      </c>
      <c r="R6" s="767">
        <f t="shared" si="4"/>
        <v>2</v>
      </c>
      <c r="S6" s="768" t="s">
        <v>204</v>
      </c>
      <c r="T6" s="765">
        <f t="shared" si="5"/>
        <v>24</v>
      </c>
      <c r="U6" s="765">
        <f t="shared" si="6"/>
        <v>0</v>
      </c>
      <c r="V6" s="749">
        <v>8</v>
      </c>
      <c r="W6" s="750">
        <v>44</v>
      </c>
      <c r="X6" s="750">
        <v>16</v>
      </c>
      <c r="AA6" s="749">
        <v>2</v>
      </c>
      <c r="AQ6" s="769"/>
      <c r="AR6" s="769"/>
      <c r="AS6" s="769"/>
    </row>
    <row r="7" spans="1:45" ht="15" x14ac:dyDescent="0.25">
      <c r="C7" s="1003" t="s">
        <v>107</v>
      </c>
      <c r="D7" s="1004" t="s">
        <v>202</v>
      </c>
      <c r="E7" s="1005">
        <v>12</v>
      </c>
      <c r="F7" s="1005">
        <v>7</v>
      </c>
      <c r="G7" s="1005">
        <v>3</v>
      </c>
      <c r="H7" s="1005">
        <v>2</v>
      </c>
      <c r="I7" s="1006" t="s">
        <v>1515</v>
      </c>
      <c r="J7" s="1007">
        <v>24</v>
      </c>
      <c r="K7" s="761"/>
      <c r="M7" s="765" t="s">
        <v>107</v>
      </c>
      <c r="N7" s="766" t="str">
        <f t="shared" si="0"/>
        <v>Třebětice</v>
      </c>
      <c r="O7" s="767">
        <f t="shared" si="1"/>
        <v>12</v>
      </c>
      <c r="P7" s="767">
        <f t="shared" si="2"/>
        <v>7</v>
      </c>
      <c r="Q7" s="767">
        <f t="shared" si="3"/>
        <v>3</v>
      </c>
      <c r="R7" s="767">
        <f t="shared" si="4"/>
        <v>2</v>
      </c>
      <c r="S7" s="768" t="s">
        <v>207</v>
      </c>
      <c r="T7" s="765">
        <f t="shared" si="5"/>
        <v>24</v>
      </c>
      <c r="U7" s="765">
        <f t="shared" si="6"/>
        <v>0</v>
      </c>
      <c r="V7" s="749">
        <v>9</v>
      </c>
      <c r="W7" s="750">
        <v>30</v>
      </c>
      <c r="X7" s="750">
        <v>18</v>
      </c>
      <c r="AA7" s="749">
        <v>3</v>
      </c>
      <c r="AQ7" s="769"/>
      <c r="AR7" s="769"/>
      <c r="AS7" s="769"/>
    </row>
    <row r="8" spans="1:45" ht="15" x14ac:dyDescent="0.25">
      <c r="C8" s="926" t="s">
        <v>111</v>
      </c>
      <c r="D8" s="923" t="s">
        <v>205</v>
      </c>
      <c r="E8" s="770">
        <v>12</v>
      </c>
      <c r="F8" s="770">
        <v>6</v>
      </c>
      <c r="G8" s="770">
        <v>3</v>
      </c>
      <c r="H8" s="770">
        <v>3</v>
      </c>
      <c r="I8" s="771" t="s">
        <v>1527</v>
      </c>
      <c r="J8" s="772">
        <v>21</v>
      </c>
      <c r="K8" s="761"/>
      <c r="M8" s="765" t="s">
        <v>111</v>
      </c>
      <c r="N8" s="766" t="str">
        <f t="shared" si="0"/>
        <v>Olešnice</v>
      </c>
      <c r="O8" s="767">
        <f t="shared" si="1"/>
        <v>12</v>
      </c>
      <c r="P8" s="767">
        <f t="shared" si="2"/>
        <v>6</v>
      </c>
      <c r="Q8" s="767">
        <f t="shared" si="3"/>
        <v>3</v>
      </c>
      <c r="R8" s="767">
        <f t="shared" si="4"/>
        <v>3</v>
      </c>
      <c r="S8" s="768" t="s">
        <v>203</v>
      </c>
      <c r="T8" s="765">
        <f t="shared" si="5"/>
        <v>21</v>
      </c>
      <c r="U8" s="765">
        <f t="shared" si="6"/>
        <v>0</v>
      </c>
      <c r="V8" s="749">
        <v>10</v>
      </c>
      <c r="W8" s="750">
        <v>25</v>
      </c>
      <c r="X8" s="750">
        <v>20</v>
      </c>
      <c r="AA8" s="749">
        <v>4</v>
      </c>
      <c r="AQ8" s="769"/>
      <c r="AR8" s="769"/>
      <c r="AS8" s="769"/>
    </row>
    <row r="9" spans="1:45" ht="15" x14ac:dyDescent="0.25">
      <c r="C9" s="926" t="s">
        <v>115</v>
      </c>
      <c r="D9" s="923" t="s">
        <v>217</v>
      </c>
      <c r="E9" s="770">
        <v>12</v>
      </c>
      <c r="F9" s="770">
        <v>5</v>
      </c>
      <c r="G9" s="770">
        <v>3</v>
      </c>
      <c r="H9" s="770">
        <v>4</v>
      </c>
      <c r="I9" s="773" t="s">
        <v>1525</v>
      </c>
      <c r="J9" s="772">
        <v>18</v>
      </c>
      <c r="K9" s="774"/>
      <c r="M9" s="765" t="s">
        <v>115</v>
      </c>
      <c r="N9" s="766" t="str">
        <f t="shared" si="0"/>
        <v>Č. Velenice</v>
      </c>
      <c r="O9" s="767">
        <f t="shared" si="1"/>
        <v>12</v>
      </c>
      <c r="P9" s="767">
        <f t="shared" si="2"/>
        <v>5</v>
      </c>
      <c r="Q9" s="767">
        <f t="shared" si="3"/>
        <v>3</v>
      </c>
      <c r="R9" s="767">
        <f t="shared" si="4"/>
        <v>4</v>
      </c>
      <c r="S9" s="768" t="s">
        <v>206</v>
      </c>
      <c r="T9" s="765">
        <f t="shared" si="5"/>
        <v>18</v>
      </c>
      <c r="U9" s="765">
        <f t="shared" si="6"/>
        <v>0</v>
      </c>
      <c r="V9" s="749">
        <v>11</v>
      </c>
      <c r="W9" s="750">
        <v>19</v>
      </c>
      <c r="X9" s="750">
        <v>19</v>
      </c>
      <c r="AA9" s="749">
        <v>5</v>
      </c>
      <c r="AQ9" s="769"/>
      <c r="AR9" s="769"/>
      <c r="AS9" s="769"/>
    </row>
    <row r="10" spans="1:45" ht="15" x14ac:dyDescent="0.25">
      <c r="C10" s="926" t="s">
        <v>118</v>
      </c>
      <c r="D10" s="923" t="s">
        <v>210</v>
      </c>
      <c r="E10" s="770">
        <v>12</v>
      </c>
      <c r="F10" s="770">
        <v>5</v>
      </c>
      <c r="G10" s="770">
        <v>3</v>
      </c>
      <c r="H10" s="770">
        <v>4</v>
      </c>
      <c r="I10" s="773" t="s">
        <v>1526</v>
      </c>
      <c r="J10" s="772">
        <v>18</v>
      </c>
      <c r="K10" s="761"/>
      <c r="M10" s="765" t="s">
        <v>118</v>
      </c>
      <c r="N10" s="766" t="str">
        <f t="shared" si="0"/>
        <v>Mladé</v>
      </c>
      <c r="O10" s="767">
        <f t="shared" si="1"/>
        <v>12</v>
      </c>
      <c r="P10" s="767">
        <f t="shared" si="2"/>
        <v>5</v>
      </c>
      <c r="Q10" s="767">
        <f t="shared" si="3"/>
        <v>3</v>
      </c>
      <c r="R10" s="767">
        <f t="shared" si="4"/>
        <v>4</v>
      </c>
      <c r="S10" s="768" t="s">
        <v>212</v>
      </c>
      <c r="T10" s="765">
        <f t="shared" si="5"/>
        <v>18</v>
      </c>
      <c r="U10" s="765">
        <f t="shared" si="6"/>
        <v>0</v>
      </c>
      <c r="V10" s="749">
        <v>12</v>
      </c>
      <c r="W10" s="750">
        <v>24</v>
      </c>
      <c r="X10" s="750">
        <v>18</v>
      </c>
      <c r="AA10" s="749">
        <v>6</v>
      </c>
      <c r="AQ10" s="769"/>
      <c r="AR10" s="769"/>
      <c r="AS10" s="769"/>
    </row>
    <row r="11" spans="1:45" ht="15" x14ac:dyDescent="0.25">
      <c r="C11" s="926" t="s">
        <v>122</v>
      </c>
      <c r="D11" s="923" t="s">
        <v>213</v>
      </c>
      <c r="E11" s="770">
        <v>12</v>
      </c>
      <c r="F11" s="770">
        <v>5</v>
      </c>
      <c r="G11" s="770">
        <v>2</v>
      </c>
      <c r="H11" s="770">
        <v>5</v>
      </c>
      <c r="I11" s="773" t="s">
        <v>1524</v>
      </c>
      <c r="J11" s="772">
        <v>17</v>
      </c>
      <c r="K11" s="761"/>
      <c r="M11" s="765" t="s">
        <v>122</v>
      </c>
      <c r="N11" s="766" t="str">
        <f t="shared" si="0"/>
        <v>Třeboň "B</v>
      </c>
      <c r="O11" s="767">
        <f t="shared" si="1"/>
        <v>12</v>
      </c>
      <c r="P11" s="767">
        <f t="shared" si="2"/>
        <v>5</v>
      </c>
      <c r="Q11" s="767">
        <f t="shared" si="3"/>
        <v>2</v>
      </c>
      <c r="R11" s="767">
        <f t="shared" si="4"/>
        <v>5</v>
      </c>
      <c r="S11" s="768" t="s">
        <v>214</v>
      </c>
      <c r="T11" s="765">
        <f t="shared" si="5"/>
        <v>17</v>
      </c>
      <c r="U11" s="765">
        <f t="shared" si="6"/>
        <v>0</v>
      </c>
      <c r="V11" s="749">
        <v>13</v>
      </c>
      <c r="W11" s="750">
        <v>16</v>
      </c>
      <c r="X11" s="750">
        <v>26</v>
      </c>
      <c r="AA11" s="749">
        <v>7</v>
      </c>
      <c r="AQ11" s="769"/>
      <c r="AR11" s="769"/>
      <c r="AS11" s="769"/>
    </row>
    <row r="12" spans="1:45" ht="15" x14ac:dyDescent="0.25">
      <c r="C12" s="926" t="s">
        <v>124</v>
      </c>
      <c r="D12" s="923" t="s">
        <v>211</v>
      </c>
      <c r="E12" s="770">
        <v>12</v>
      </c>
      <c r="F12" s="770">
        <v>4</v>
      </c>
      <c r="G12" s="770">
        <v>3</v>
      </c>
      <c r="H12" s="770">
        <v>5</v>
      </c>
      <c r="I12" s="773" t="s">
        <v>1531</v>
      </c>
      <c r="J12" s="772">
        <v>15</v>
      </c>
      <c r="K12" s="761"/>
      <c r="M12" s="765" t="s">
        <v>124</v>
      </c>
      <c r="N12" s="766" t="str">
        <f t="shared" si="0"/>
        <v>Studená</v>
      </c>
      <c r="O12" s="767">
        <f t="shared" si="1"/>
        <v>12</v>
      </c>
      <c r="P12" s="767">
        <f t="shared" si="2"/>
        <v>4</v>
      </c>
      <c r="Q12" s="767">
        <f t="shared" si="3"/>
        <v>3</v>
      </c>
      <c r="R12" s="767">
        <f t="shared" si="4"/>
        <v>5</v>
      </c>
      <c r="S12" s="768" t="s">
        <v>216</v>
      </c>
      <c r="T12" s="765">
        <f t="shared" si="5"/>
        <v>15</v>
      </c>
      <c r="U12" s="765">
        <f t="shared" si="6"/>
        <v>0</v>
      </c>
      <c r="V12" s="749">
        <v>14</v>
      </c>
      <c r="W12" s="750">
        <v>26</v>
      </c>
      <c r="X12" s="750">
        <v>37</v>
      </c>
      <c r="AA12" s="749">
        <v>8</v>
      </c>
      <c r="AQ12" s="769"/>
      <c r="AR12" s="769"/>
      <c r="AS12" s="769"/>
    </row>
    <row r="13" spans="1:45" ht="15" x14ac:dyDescent="0.25">
      <c r="C13" s="926" t="s">
        <v>128</v>
      </c>
      <c r="D13" s="923" t="s">
        <v>221</v>
      </c>
      <c r="E13" s="770">
        <v>12</v>
      </c>
      <c r="F13" s="770">
        <v>3</v>
      </c>
      <c r="G13" s="770">
        <v>5</v>
      </c>
      <c r="H13" s="770">
        <v>4</v>
      </c>
      <c r="I13" s="773" t="s">
        <v>1532</v>
      </c>
      <c r="J13" s="772">
        <v>14</v>
      </c>
      <c r="K13" s="761"/>
      <c r="M13" s="765" t="s">
        <v>128</v>
      </c>
      <c r="N13" s="766" t="str">
        <f t="shared" si="0"/>
        <v>Ledenice</v>
      </c>
      <c r="O13" s="767">
        <f t="shared" si="1"/>
        <v>12</v>
      </c>
      <c r="P13" s="767">
        <f t="shared" si="2"/>
        <v>3</v>
      </c>
      <c r="Q13" s="767">
        <f t="shared" si="3"/>
        <v>5</v>
      </c>
      <c r="R13" s="767">
        <f t="shared" si="4"/>
        <v>4</v>
      </c>
      <c r="S13" s="768" t="s">
        <v>218</v>
      </c>
      <c r="T13" s="765">
        <f t="shared" si="5"/>
        <v>14</v>
      </c>
      <c r="U13" s="765">
        <f t="shared" si="6"/>
        <v>0</v>
      </c>
      <c r="V13" s="749">
        <v>15</v>
      </c>
      <c r="W13" s="750">
        <v>25</v>
      </c>
      <c r="X13" s="750">
        <v>26</v>
      </c>
      <c r="AA13" s="749">
        <v>9</v>
      </c>
      <c r="AQ13" s="769"/>
      <c r="AR13" s="769"/>
      <c r="AS13" s="769"/>
    </row>
    <row r="14" spans="1:45" ht="15" x14ac:dyDescent="0.25">
      <c r="C14" s="926" t="s">
        <v>132</v>
      </c>
      <c r="D14" s="923" t="s">
        <v>215</v>
      </c>
      <c r="E14" s="770">
        <v>12</v>
      </c>
      <c r="F14" s="770">
        <v>4</v>
      </c>
      <c r="G14" s="770">
        <v>1</v>
      </c>
      <c r="H14" s="770">
        <v>7</v>
      </c>
      <c r="I14" s="773" t="s">
        <v>1156</v>
      </c>
      <c r="J14" s="772">
        <v>13</v>
      </c>
      <c r="K14" s="761"/>
      <c r="M14" s="765" t="s">
        <v>132</v>
      </c>
      <c r="N14" s="766" t="str">
        <f t="shared" si="0"/>
        <v>Slavonice</v>
      </c>
      <c r="O14" s="767">
        <f t="shared" si="1"/>
        <v>12</v>
      </c>
      <c r="P14" s="767">
        <f t="shared" si="2"/>
        <v>4</v>
      </c>
      <c r="Q14" s="767">
        <f t="shared" si="3"/>
        <v>1</v>
      </c>
      <c r="R14" s="767">
        <f t="shared" si="4"/>
        <v>7</v>
      </c>
      <c r="S14" s="768" t="s">
        <v>220</v>
      </c>
      <c r="T14" s="765">
        <f t="shared" si="5"/>
        <v>13</v>
      </c>
      <c r="U14" s="765">
        <f t="shared" si="6"/>
        <v>0</v>
      </c>
      <c r="V14" s="749">
        <v>16</v>
      </c>
      <c r="W14" s="750">
        <v>16</v>
      </c>
      <c r="X14" s="750">
        <v>29</v>
      </c>
      <c r="AA14" s="749">
        <v>10</v>
      </c>
      <c r="AQ14" s="769"/>
      <c r="AR14" s="769"/>
      <c r="AS14" s="769"/>
    </row>
    <row r="15" spans="1:45" ht="15" x14ac:dyDescent="0.25">
      <c r="C15" s="926" t="s">
        <v>136</v>
      </c>
      <c r="D15" s="923" t="s">
        <v>223</v>
      </c>
      <c r="E15" s="770">
        <v>12</v>
      </c>
      <c r="F15" s="770">
        <v>3</v>
      </c>
      <c r="G15" s="770">
        <v>2</v>
      </c>
      <c r="H15" s="770">
        <v>7</v>
      </c>
      <c r="I15" s="773" t="s">
        <v>1530</v>
      </c>
      <c r="J15" s="772">
        <v>11</v>
      </c>
      <c r="K15" s="761"/>
      <c r="M15" s="765" t="s">
        <v>136</v>
      </c>
      <c r="N15" s="766" t="str">
        <f t="shared" si="0"/>
        <v>K. Řečice</v>
      </c>
      <c r="O15" s="767">
        <f t="shared" si="1"/>
        <v>12</v>
      </c>
      <c r="P15" s="767">
        <f t="shared" si="2"/>
        <v>3</v>
      </c>
      <c r="Q15" s="767">
        <f t="shared" si="3"/>
        <v>2</v>
      </c>
      <c r="R15" s="767">
        <f t="shared" si="4"/>
        <v>7</v>
      </c>
      <c r="S15" s="768" t="s">
        <v>222</v>
      </c>
      <c r="T15" s="765">
        <f t="shared" si="5"/>
        <v>11</v>
      </c>
      <c r="U15" s="765">
        <f t="shared" si="6"/>
        <v>0</v>
      </c>
      <c r="V15" s="749">
        <v>17</v>
      </c>
      <c r="W15" s="750">
        <v>17</v>
      </c>
      <c r="X15" s="750">
        <v>38</v>
      </c>
      <c r="AA15" s="749">
        <v>11</v>
      </c>
      <c r="AQ15" s="769"/>
      <c r="AR15" s="769"/>
      <c r="AS15" s="769"/>
    </row>
    <row r="16" spans="1:45" ht="15" x14ac:dyDescent="0.25">
      <c r="C16" s="926" t="s">
        <v>140</v>
      </c>
      <c r="D16" s="923" t="s">
        <v>219</v>
      </c>
      <c r="E16" s="770">
        <v>12</v>
      </c>
      <c r="F16" s="770">
        <v>1</v>
      </c>
      <c r="G16" s="770">
        <v>5</v>
      </c>
      <c r="H16" s="770">
        <v>6</v>
      </c>
      <c r="I16" s="773" t="s">
        <v>1533</v>
      </c>
      <c r="J16" s="772">
        <v>8</v>
      </c>
      <c r="K16" s="761"/>
      <c r="M16" s="765" t="s">
        <v>140</v>
      </c>
      <c r="N16" s="766" t="str">
        <f t="shared" si="0"/>
        <v>D. Voda</v>
      </c>
      <c r="O16" s="767">
        <f t="shared" si="1"/>
        <v>12</v>
      </c>
      <c r="P16" s="767">
        <f t="shared" si="2"/>
        <v>1</v>
      </c>
      <c r="Q16" s="767">
        <f t="shared" si="3"/>
        <v>5</v>
      </c>
      <c r="R16" s="767">
        <f t="shared" si="4"/>
        <v>6</v>
      </c>
      <c r="S16" s="768" t="s">
        <v>224</v>
      </c>
      <c r="T16" s="765">
        <f t="shared" si="5"/>
        <v>8</v>
      </c>
      <c r="U16" s="765">
        <f t="shared" si="6"/>
        <v>0</v>
      </c>
      <c r="V16" s="749">
        <v>18</v>
      </c>
      <c r="W16" s="750">
        <v>16</v>
      </c>
      <c r="X16" s="750">
        <v>25</v>
      </c>
      <c r="AA16" s="749">
        <v>12</v>
      </c>
      <c r="AQ16" s="769"/>
      <c r="AR16" s="769"/>
      <c r="AS16" s="769"/>
    </row>
    <row r="17" spans="3:45" ht="15" x14ac:dyDescent="0.25">
      <c r="C17" s="926" t="s">
        <v>144</v>
      </c>
      <c r="D17" s="923" t="s">
        <v>225</v>
      </c>
      <c r="E17" s="770">
        <v>12</v>
      </c>
      <c r="F17" s="770">
        <v>2</v>
      </c>
      <c r="G17" s="770">
        <v>2</v>
      </c>
      <c r="H17" s="770">
        <v>8</v>
      </c>
      <c r="I17" s="773" t="s">
        <v>1534</v>
      </c>
      <c r="J17" s="772">
        <v>8</v>
      </c>
      <c r="K17" s="761"/>
      <c r="M17" s="765" t="s">
        <v>144</v>
      </c>
      <c r="N17" s="766" t="str">
        <f t="shared" si="0"/>
        <v>N. Bystřice</v>
      </c>
      <c r="O17" s="767">
        <f t="shared" si="1"/>
        <v>12</v>
      </c>
      <c r="P17" s="767">
        <f t="shared" si="2"/>
        <v>2</v>
      </c>
      <c r="Q17" s="767">
        <f t="shared" si="3"/>
        <v>2</v>
      </c>
      <c r="R17" s="767">
        <f t="shared" si="4"/>
        <v>8</v>
      </c>
      <c r="S17" s="768" t="s">
        <v>226</v>
      </c>
      <c r="T17" s="765">
        <f t="shared" si="5"/>
        <v>8</v>
      </c>
      <c r="U17" s="765">
        <f t="shared" si="6"/>
        <v>0</v>
      </c>
      <c r="V17" s="749">
        <v>19</v>
      </c>
      <c r="W17" s="750">
        <v>14</v>
      </c>
      <c r="X17" s="750">
        <v>29</v>
      </c>
      <c r="AA17" s="749">
        <v>13</v>
      </c>
      <c r="AQ17" s="769"/>
      <c r="AR17" s="769"/>
      <c r="AS17" s="769"/>
    </row>
    <row r="18" spans="3:45" ht="15.75" thickBot="1" x14ac:dyDescent="0.3">
      <c r="C18" s="927" t="s">
        <v>151</v>
      </c>
      <c r="D18" s="924"/>
      <c r="E18" s="901"/>
      <c r="F18" s="901"/>
      <c r="G18" s="901"/>
      <c r="H18" s="901"/>
      <c r="I18" s="902"/>
      <c r="J18" s="903"/>
      <c r="K18" s="761"/>
      <c r="M18" s="765" t="s">
        <v>151</v>
      </c>
      <c r="N18" s="766">
        <f t="shared" si="0"/>
        <v>0</v>
      </c>
      <c r="O18" s="767">
        <f t="shared" si="1"/>
        <v>0</v>
      </c>
      <c r="P18" s="767">
        <f t="shared" si="2"/>
        <v>0</v>
      </c>
      <c r="Q18" s="767">
        <f t="shared" si="3"/>
        <v>0</v>
      </c>
      <c r="R18" s="767">
        <f t="shared" si="4"/>
        <v>0</v>
      </c>
      <c r="S18" s="768" t="s">
        <v>227</v>
      </c>
      <c r="T18" s="765">
        <f t="shared" si="5"/>
        <v>0</v>
      </c>
      <c r="U18" s="765">
        <f t="shared" si="6"/>
        <v>0</v>
      </c>
      <c r="V18" s="749">
        <v>20</v>
      </c>
      <c r="W18" s="750">
        <v>24</v>
      </c>
      <c r="X18" s="750">
        <v>32</v>
      </c>
      <c r="AA18" s="749">
        <v>14</v>
      </c>
      <c r="AQ18" s="769"/>
      <c r="AR18" s="769"/>
      <c r="AS18" s="769"/>
    </row>
    <row r="19" spans="3:45" x14ac:dyDescent="0.2">
      <c r="C19" s="777"/>
      <c r="D19" s="778"/>
      <c r="E19" s="779"/>
      <c r="F19" s="780"/>
      <c r="G19" s="780"/>
      <c r="H19" s="780"/>
      <c r="I19" s="781"/>
      <c r="J19" s="782"/>
      <c r="K19" s="783"/>
    </row>
    <row r="20" spans="3:45" s="784" customFormat="1" hidden="1" x14ac:dyDescent="0.2">
      <c r="C20" s="785" t="e">
        <f>#REF!</f>
        <v>#REF!</v>
      </c>
      <c r="D20" s="785" t="str">
        <f>Stat.!B43</f>
        <v>Jaro 2019</v>
      </c>
      <c r="E20" s="786"/>
      <c r="F20" s="786"/>
      <c r="G20" s="786"/>
      <c r="H20" s="786"/>
      <c r="I20" s="786"/>
      <c r="J20" s="787"/>
      <c r="K20" s="788"/>
      <c r="M20" s="789"/>
      <c r="N20" s="789" t="s">
        <v>228</v>
      </c>
      <c r="O20" s="789"/>
      <c r="P20" s="789"/>
      <c r="Q20" s="789"/>
      <c r="R20" s="789"/>
      <c r="S20" s="789"/>
      <c r="T20" s="789"/>
      <c r="U20" s="789"/>
      <c r="V20" s="789"/>
      <c r="W20" s="790"/>
      <c r="X20" s="790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789"/>
      <c r="AJ20" s="789"/>
      <c r="AK20" s="789"/>
      <c r="AL20" s="789"/>
      <c r="AN20" s="789"/>
      <c r="AO20" s="791"/>
      <c r="AP20" s="791"/>
      <c r="AQ20" s="792"/>
      <c r="AR20" s="793"/>
      <c r="AS20" s="793"/>
    </row>
    <row r="21" spans="3:45" ht="13.5" hidden="1" thickBot="1" x14ac:dyDescent="0.25">
      <c r="C21" s="794" t="str">
        <f>C4</f>
        <v>Pořadí</v>
      </c>
      <c r="D21" s="795" t="str">
        <f t="shared" ref="D21:J21" si="7">D4</f>
        <v>Tým</v>
      </c>
      <c r="E21" s="795" t="str">
        <f t="shared" si="7"/>
        <v>Záp</v>
      </c>
      <c r="F21" s="795" t="str">
        <f t="shared" si="7"/>
        <v>+</v>
      </c>
      <c r="G21" s="795">
        <f t="shared" si="7"/>
        <v>0</v>
      </c>
      <c r="H21" s="795" t="str">
        <f t="shared" si="7"/>
        <v>-</v>
      </c>
      <c r="I21" s="795" t="str">
        <f t="shared" si="7"/>
        <v>Skóre</v>
      </c>
      <c r="J21" s="796" t="str">
        <f t="shared" si="7"/>
        <v>Body</v>
      </c>
      <c r="K21" s="797"/>
      <c r="N21" s="798" t="str">
        <f>D20</f>
        <v>Jaro 2019</v>
      </c>
    </row>
    <row r="22" spans="3:45" hidden="1" x14ac:dyDescent="0.2">
      <c r="C22" s="799">
        <v>1</v>
      </c>
      <c r="D22" s="800"/>
      <c r="E22" s="801"/>
      <c r="F22" s="801"/>
      <c r="G22" s="801"/>
      <c r="H22" s="801"/>
      <c r="I22" s="801"/>
      <c r="J22" s="802"/>
      <c r="K22" s="797"/>
      <c r="L22" s="749"/>
      <c r="M22" s="803">
        <v>101</v>
      </c>
      <c r="N22" s="767" t="str">
        <f t="shared" ref="N22:N35" si="8">D5</f>
        <v>Suchdol / Luž.</v>
      </c>
      <c r="O22" s="765">
        <f t="shared" ref="O22:R34" si="9">O40-O5</f>
        <v>-11</v>
      </c>
      <c r="P22" s="765">
        <f t="shared" si="9"/>
        <v>-6</v>
      </c>
      <c r="Q22" s="765">
        <f t="shared" si="9"/>
        <v>9.3055555555555669E-2</v>
      </c>
      <c r="R22" s="765">
        <f t="shared" si="9"/>
        <v>19</v>
      </c>
      <c r="S22" s="765" t="e">
        <f t="shared" ref="S22:S35" si="10">CONCATENATE(W22,Y22,X22)</f>
        <v>#REF!</v>
      </c>
      <c r="T22" s="765" t="e">
        <f t="shared" ref="T22:T34" si="11">T40-T5</f>
        <v>#REF!</v>
      </c>
      <c r="U22" s="765">
        <f t="shared" ref="U22:U34" si="12">(U40)-(U5)</f>
        <v>0</v>
      </c>
      <c r="V22" s="749" t="e">
        <f t="shared" ref="V22:V35" si="13">W22-X22</f>
        <v>#REF!</v>
      </c>
      <c r="W22" s="750" t="e">
        <f t="shared" ref="W22:X34" si="14">W40-W5</f>
        <v>#REF!</v>
      </c>
      <c r="X22" s="750" t="e">
        <f t="shared" si="14"/>
        <v>#REF!</v>
      </c>
      <c r="Y22" s="749" t="s">
        <v>106</v>
      </c>
      <c r="Z22" s="749" t="s">
        <v>229</v>
      </c>
      <c r="AA22" s="749">
        <v>1</v>
      </c>
      <c r="AB22" s="749">
        <f t="shared" ref="AB22:AB35" si="15">VLOOKUP(D22,$N$5:$AA$18,14,0)</f>
        <v>14</v>
      </c>
      <c r="AC22" s="749">
        <f t="shared" ref="AC22:AC35" si="16">AB22-AA22</f>
        <v>13</v>
      </c>
    </row>
    <row r="23" spans="3:45" hidden="1" x14ac:dyDescent="0.2">
      <c r="C23" s="804">
        <v>2</v>
      </c>
      <c r="D23" s="805"/>
      <c r="E23" s="806"/>
      <c r="F23" s="806"/>
      <c r="G23" s="806"/>
      <c r="H23" s="806"/>
      <c r="I23" s="801"/>
      <c r="J23" s="807"/>
      <c r="K23" s="797"/>
      <c r="L23" s="749"/>
      <c r="M23" s="803">
        <v>102</v>
      </c>
      <c r="N23" s="767" t="str">
        <f t="shared" si="8"/>
        <v>Lomnice /Luž.</v>
      </c>
      <c r="O23" s="765">
        <f t="shared" si="9"/>
        <v>-9</v>
      </c>
      <c r="P23" s="765">
        <f t="shared" si="9"/>
        <v>-4</v>
      </c>
      <c r="Q23" s="765">
        <f t="shared" si="9"/>
        <v>-2.1958333333333329</v>
      </c>
      <c r="R23" s="765">
        <f t="shared" si="9"/>
        <v>13</v>
      </c>
      <c r="S23" s="765" t="e">
        <f t="shared" si="10"/>
        <v>#REF!</v>
      </c>
      <c r="T23" s="765" t="e">
        <f t="shared" si="11"/>
        <v>#REF!</v>
      </c>
      <c r="U23" s="765">
        <f t="shared" si="12"/>
        <v>0</v>
      </c>
      <c r="V23" s="749" t="e">
        <f t="shared" si="13"/>
        <v>#REF!</v>
      </c>
      <c r="W23" s="750" t="e">
        <f t="shared" si="14"/>
        <v>#REF!</v>
      </c>
      <c r="X23" s="750" t="e">
        <f t="shared" si="14"/>
        <v>#REF!</v>
      </c>
      <c r="Y23" s="749" t="s">
        <v>106</v>
      </c>
      <c r="AA23" s="749">
        <v>2</v>
      </c>
      <c r="AB23" s="749">
        <f t="shared" si="15"/>
        <v>14</v>
      </c>
      <c r="AC23" s="749">
        <f t="shared" si="16"/>
        <v>12</v>
      </c>
    </row>
    <row r="24" spans="3:45" hidden="1" x14ac:dyDescent="0.2">
      <c r="C24" s="804">
        <v>3</v>
      </c>
      <c r="D24" s="805"/>
      <c r="E24" s="806"/>
      <c r="F24" s="806"/>
      <c r="G24" s="806"/>
      <c r="H24" s="806"/>
      <c r="I24" s="801"/>
      <c r="J24" s="807"/>
      <c r="K24" s="797"/>
      <c r="L24" s="749"/>
      <c r="M24" s="803">
        <v>103</v>
      </c>
      <c r="N24" s="767" t="str">
        <f t="shared" si="8"/>
        <v>Třebětice</v>
      </c>
      <c r="O24" s="765">
        <f t="shared" si="9"/>
        <v>-9</v>
      </c>
      <c r="P24" s="765">
        <f t="shared" si="9"/>
        <v>-4</v>
      </c>
      <c r="Q24" s="765">
        <f t="shared" si="9"/>
        <v>-2.2777777777777781</v>
      </c>
      <c r="R24" s="765">
        <f t="shared" si="9"/>
        <v>13</v>
      </c>
      <c r="S24" s="765" t="e">
        <f t="shared" si="10"/>
        <v>#REF!</v>
      </c>
      <c r="T24" s="765" t="e">
        <f t="shared" si="11"/>
        <v>#REF!</v>
      </c>
      <c r="U24" s="765">
        <f t="shared" si="12"/>
        <v>0</v>
      </c>
      <c r="V24" s="749" t="e">
        <f t="shared" si="13"/>
        <v>#REF!</v>
      </c>
      <c r="W24" s="750" t="e">
        <f t="shared" si="14"/>
        <v>#REF!</v>
      </c>
      <c r="X24" s="750" t="e">
        <f t="shared" si="14"/>
        <v>#REF!</v>
      </c>
      <c r="Y24" s="749" t="s">
        <v>106</v>
      </c>
      <c r="AA24" s="749">
        <v>3</v>
      </c>
      <c r="AB24" s="749">
        <f t="shared" si="15"/>
        <v>14</v>
      </c>
      <c r="AC24" s="749">
        <f t="shared" si="16"/>
        <v>11</v>
      </c>
    </row>
    <row r="25" spans="3:45" hidden="1" x14ac:dyDescent="0.2">
      <c r="C25" s="804">
        <v>4</v>
      </c>
      <c r="D25" s="805"/>
      <c r="E25" s="806"/>
      <c r="F25" s="806"/>
      <c r="G25" s="806"/>
      <c r="H25" s="806"/>
      <c r="I25" s="801"/>
      <c r="J25" s="807"/>
      <c r="K25" s="797"/>
      <c r="L25" s="749"/>
      <c r="M25" s="803">
        <v>104</v>
      </c>
      <c r="N25" s="767" t="str">
        <f t="shared" si="8"/>
        <v>Olešnice</v>
      </c>
      <c r="O25" s="765">
        <f t="shared" si="9"/>
        <v>-9</v>
      </c>
      <c r="P25" s="765">
        <f t="shared" si="9"/>
        <v>-4</v>
      </c>
      <c r="Q25" s="765">
        <f t="shared" si="9"/>
        <v>-1.9027777777777779</v>
      </c>
      <c r="R25" s="765">
        <f t="shared" si="9"/>
        <v>18</v>
      </c>
      <c r="S25" s="765" t="e">
        <f t="shared" si="10"/>
        <v>#REF!</v>
      </c>
      <c r="T25" s="765" t="e">
        <f t="shared" si="11"/>
        <v>#REF!</v>
      </c>
      <c r="U25" s="765">
        <f t="shared" si="12"/>
        <v>0</v>
      </c>
      <c r="V25" s="749" t="e">
        <f t="shared" si="13"/>
        <v>#REF!</v>
      </c>
      <c r="W25" s="750" t="e">
        <f t="shared" si="14"/>
        <v>#REF!</v>
      </c>
      <c r="X25" s="750" t="e">
        <f t="shared" si="14"/>
        <v>#REF!</v>
      </c>
      <c r="Y25" s="749" t="s">
        <v>106</v>
      </c>
      <c r="AA25" s="749">
        <v>4</v>
      </c>
      <c r="AB25" s="749">
        <f t="shared" si="15"/>
        <v>14</v>
      </c>
      <c r="AC25" s="749">
        <f t="shared" si="16"/>
        <v>10</v>
      </c>
    </row>
    <row r="26" spans="3:45" hidden="1" x14ac:dyDescent="0.2">
      <c r="C26" s="804">
        <v>5</v>
      </c>
      <c r="D26" s="805"/>
      <c r="E26" s="806"/>
      <c r="F26" s="806"/>
      <c r="G26" s="806"/>
      <c r="H26" s="806"/>
      <c r="I26" s="801"/>
      <c r="J26" s="807"/>
      <c r="K26" s="797"/>
      <c r="L26" s="749"/>
      <c r="M26" s="803">
        <v>105</v>
      </c>
      <c r="N26" s="767" t="str">
        <f t="shared" si="8"/>
        <v>Č. Velenice</v>
      </c>
      <c r="O26" s="765">
        <f t="shared" si="9"/>
        <v>-9</v>
      </c>
      <c r="P26" s="765">
        <f t="shared" si="9"/>
        <v>-3</v>
      </c>
      <c r="Q26" s="765">
        <f t="shared" si="9"/>
        <v>-1.95</v>
      </c>
      <c r="R26" s="765">
        <f t="shared" si="9"/>
        <v>14</v>
      </c>
      <c r="S26" s="765" t="e">
        <f t="shared" si="10"/>
        <v>#REF!</v>
      </c>
      <c r="T26" s="765" t="e">
        <f t="shared" si="11"/>
        <v>#REF!</v>
      </c>
      <c r="U26" s="765">
        <f t="shared" si="12"/>
        <v>0</v>
      </c>
      <c r="V26" s="749" t="e">
        <f t="shared" si="13"/>
        <v>#REF!</v>
      </c>
      <c r="W26" s="750" t="e">
        <f t="shared" si="14"/>
        <v>#REF!</v>
      </c>
      <c r="X26" s="750" t="e">
        <f t="shared" si="14"/>
        <v>#REF!</v>
      </c>
      <c r="Y26" s="749" t="s">
        <v>106</v>
      </c>
      <c r="AA26" s="749">
        <v>5</v>
      </c>
      <c r="AB26" s="749">
        <f t="shared" si="15"/>
        <v>14</v>
      </c>
      <c r="AC26" s="749">
        <f t="shared" si="16"/>
        <v>9</v>
      </c>
    </row>
    <row r="27" spans="3:45" hidden="1" x14ac:dyDescent="0.2">
      <c r="C27" s="804">
        <v>6</v>
      </c>
      <c r="D27" s="805"/>
      <c r="E27" s="806"/>
      <c r="F27" s="806"/>
      <c r="G27" s="806"/>
      <c r="H27" s="806"/>
      <c r="I27" s="801"/>
      <c r="J27" s="807"/>
      <c r="K27" s="797"/>
      <c r="L27" s="749"/>
      <c r="M27" s="803">
        <v>106</v>
      </c>
      <c r="N27" s="767" t="str">
        <f t="shared" si="8"/>
        <v>Mladé</v>
      </c>
      <c r="O27" s="765">
        <f t="shared" si="9"/>
        <v>-9</v>
      </c>
      <c r="P27" s="765">
        <f t="shared" si="9"/>
        <v>-3</v>
      </c>
      <c r="Q27" s="765">
        <f t="shared" si="9"/>
        <v>-1.9020833333333333</v>
      </c>
      <c r="R27" s="765">
        <f t="shared" si="9"/>
        <v>17</v>
      </c>
      <c r="S27" s="765" t="e">
        <f t="shared" si="10"/>
        <v>#REF!</v>
      </c>
      <c r="T27" s="765" t="e">
        <f t="shared" si="11"/>
        <v>#REF!</v>
      </c>
      <c r="U27" s="765">
        <f t="shared" si="12"/>
        <v>0</v>
      </c>
      <c r="V27" s="749" t="e">
        <f t="shared" si="13"/>
        <v>#REF!</v>
      </c>
      <c r="W27" s="750" t="e">
        <f t="shared" si="14"/>
        <v>#REF!</v>
      </c>
      <c r="X27" s="750" t="e">
        <f t="shared" si="14"/>
        <v>#REF!</v>
      </c>
      <c r="Y27" s="749" t="s">
        <v>106</v>
      </c>
      <c r="AA27" s="749">
        <v>6</v>
      </c>
      <c r="AB27" s="749">
        <f t="shared" si="15"/>
        <v>14</v>
      </c>
      <c r="AC27" s="749">
        <f t="shared" si="16"/>
        <v>8</v>
      </c>
    </row>
    <row r="28" spans="3:45" hidden="1" x14ac:dyDescent="0.2">
      <c r="C28" s="804">
        <v>7</v>
      </c>
      <c r="D28" s="805"/>
      <c r="E28" s="806"/>
      <c r="F28" s="806"/>
      <c r="G28" s="806"/>
      <c r="H28" s="806"/>
      <c r="I28" s="801"/>
      <c r="J28" s="807"/>
      <c r="K28" s="797"/>
      <c r="L28" s="808"/>
      <c r="M28" s="803">
        <v>107</v>
      </c>
      <c r="N28" s="767" t="str">
        <f t="shared" si="8"/>
        <v>Třeboň "B</v>
      </c>
      <c r="O28" s="765">
        <f t="shared" si="9"/>
        <v>-7</v>
      </c>
      <c r="P28" s="765">
        <f t="shared" si="9"/>
        <v>-1</v>
      </c>
      <c r="Q28" s="765">
        <f t="shared" si="9"/>
        <v>-1.2354166666666662</v>
      </c>
      <c r="R28" s="765">
        <f t="shared" si="9"/>
        <v>3</v>
      </c>
      <c r="S28" s="765" t="e">
        <f t="shared" si="10"/>
        <v>#REF!</v>
      </c>
      <c r="T28" s="765" t="e">
        <f t="shared" si="11"/>
        <v>#REF!</v>
      </c>
      <c r="U28" s="765">
        <f t="shared" si="12"/>
        <v>0</v>
      </c>
      <c r="V28" s="749" t="e">
        <f t="shared" si="13"/>
        <v>#REF!</v>
      </c>
      <c r="W28" s="750" t="e">
        <f t="shared" si="14"/>
        <v>#REF!</v>
      </c>
      <c r="X28" s="750" t="e">
        <f t="shared" si="14"/>
        <v>#REF!</v>
      </c>
      <c r="Y28" s="749" t="s">
        <v>106</v>
      </c>
      <c r="AA28" s="749">
        <v>7</v>
      </c>
      <c r="AB28" s="749">
        <f t="shared" si="15"/>
        <v>14</v>
      </c>
      <c r="AC28" s="749">
        <f t="shared" si="16"/>
        <v>7</v>
      </c>
    </row>
    <row r="29" spans="3:45" hidden="1" x14ac:dyDescent="0.2">
      <c r="C29" s="804">
        <v>8</v>
      </c>
      <c r="D29" s="805"/>
      <c r="E29" s="806"/>
      <c r="F29" s="806"/>
      <c r="G29" s="806"/>
      <c r="H29" s="806"/>
      <c r="I29" s="801"/>
      <c r="J29" s="807"/>
      <c r="K29" s="797"/>
      <c r="L29" s="749"/>
      <c r="M29" s="803">
        <v>108</v>
      </c>
      <c r="N29" s="767" t="str">
        <f t="shared" si="8"/>
        <v>Studená</v>
      </c>
      <c r="O29" s="765">
        <f t="shared" si="9"/>
        <v>-9</v>
      </c>
      <c r="P29" s="765">
        <f t="shared" si="9"/>
        <v>0</v>
      </c>
      <c r="Q29" s="765">
        <f t="shared" si="9"/>
        <v>-2.2374999999999998</v>
      </c>
      <c r="R29" s="765">
        <f t="shared" si="9"/>
        <v>7</v>
      </c>
      <c r="S29" s="765" t="e">
        <f t="shared" si="10"/>
        <v>#REF!</v>
      </c>
      <c r="T29" s="765" t="e">
        <f t="shared" si="11"/>
        <v>#REF!</v>
      </c>
      <c r="U29" s="765">
        <f t="shared" si="12"/>
        <v>0</v>
      </c>
      <c r="V29" s="749" t="e">
        <f t="shared" si="13"/>
        <v>#REF!</v>
      </c>
      <c r="W29" s="750" t="e">
        <f t="shared" si="14"/>
        <v>#REF!</v>
      </c>
      <c r="X29" s="750" t="e">
        <f t="shared" si="14"/>
        <v>#REF!</v>
      </c>
      <c r="Y29" s="749" t="s">
        <v>106</v>
      </c>
      <c r="AA29" s="749">
        <v>8</v>
      </c>
      <c r="AB29" s="749">
        <f t="shared" si="15"/>
        <v>14</v>
      </c>
      <c r="AC29" s="749">
        <f t="shared" si="16"/>
        <v>6</v>
      </c>
    </row>
    <row r="30" spans="3:45" hidden="1" x14ac:dyDescent="0.2">
      <c r="C30" s="804">
        <v>9</v>
      </c>
      <c r="D30" s="805"/>
      <c r="E30" s="806"/>
      <c r="F30" s="806"/>
      <c r="G30" s="806"/>
      <c r="H30" s="806"/>
      <c r="I30" s="801"/>
      <c r="J30" s="807"/>
      <c r="K30" s="797"/>
      <c r="L30" s="749"/>
      <c r="M30" s="803">
        <v>109</v>
      </c>
      <c r="N30" s="767" t="str">
        <f t="shared" si="8"/>
        <v>Ledenice</v>
      </c>
      <c r="O30" s="765">
        <f t="shared" si="9"/>
        <v>-10</v>
      </c>
      <c r="P30" s="765">
        <f t="shared" si="9"/>
        <v>1</v>
      </c>
      <c r="Q30" s="765">
        <f t="shared" si="9"/>
        <v>-4.2368055555555557</v>
      </c>
      <c r="R30" s="765">
        <f t="shared" si="9"/>
        <v>10</v>
      </c>
      <c r="S30" s="765" t="e">
        <f t="shared" si="10"/>
        <v>#REF!</v>
      </c>
      <c r="T30" s="765" t="e">
        <f t="shared" si="11"/>
        <v>#REF!</v>
      </c>
      <c r="U30" s="765">
        <f t="shared" si="12"/>
        <v>0</v>
      </c>
      <c r="V30" s="749" t="e">
        <f t="shared" si="13"/>
        <v>#REF!</v>
      </c>
      <c r="W30" s="750" t="e">
        <f t="shared" si="14"/>
        <v>#REF!</v>
      </c>
      <c r="X30" s="750" t="e">
        <f t="shared" si="14"/>
        <v>#REF!</v>
      </c>
      <c r="Y30" s="749" t="s">
        <v>106</v>
      </c>
      <c r="AA30" s="749">
        <v>9</v>
      </c>
      <c r="AB30" s="749">
        <f t="shared" si="15"/>
        <v>14</v>
      </c>
      <c r="AC30" s="749">
        <f t="shared" si="16"/>
        <v>5</v>
      </c>
    </row>
    <row r="31" spans="3:45" hidden="1" x14ac:dyDescent="0.2">
      <c r="C31" s="804">
        <v>10</v>
      </c>
      <c r="D31" s="805"/>
      <c r="E31" s="806"/>
      <c r="F31" s="806"/>
      <c r="G31" s="806"/>
      <c r="H31" s="806"/>
      <c r="I31" s="801"/>
      <c r="J31" s="807"/>
      <c r="K31" s="797"/>
      <c r="L31" s="749"/>
      <c r="M31" s="803">
        <v>110</v>
      </c>
      <c r="N31" s="767" t="str">
        <f t="shared" si="8"/>
        <v>Slavonice</v>
      </c>
      <c r="O31" s="765">
        <f t="shared" si="9"/>
        <v>-10</v>
      </c>
      <c r="P31" s="765">
        <f t="shared" si="9"/>
        <v>3</v>
      </c>
      <c r="Q31" s="765">
        <f t="shared" si="9"/>
        <v>-0.18611111111111101</v>
      </c>
      <c r="R31" s="765">
        <f t="shared" si="9"/>
        <v>-2</v>
      </c>
      <c r="S31" s="765" t="e">
        <f t="shared" si="10"/>
        <v>#REF!</v>
      </c>
      <c r="T31" s="765" t="e">
        <f t="shared" si="11"/>
        <v>#REF!</v>
      </c>
      <c r="U31" s="765">
        <f t="shared" si="12"/>
        <v>0</v>
      </c>
      <c r="V31" s="749" t="e">
        <f t="shared" si="13"/>
        <v>#REF!</v>
      </c>
      <c r="W31" s="750" t="e">
        <f t="shared" si="14"/>
        <v>#REF!</v>
      </c>
      <c r="X31" s="750" t="e">
        <f t="shared" si="14"/>
        <v>#REF!</v>
      </c>
      <c r="Y31" s="749" t="s">
        <v>106</v>
      </c>
      <c r="AA31" s="749">
        <v>10</v>
      </c>
      <c r="AB31" s="749">
        <f t="shared" si="15"/>
        <v>14</v>
      </c>
      <c r="AC31" s="749">
        <f t="shared" si="16"/>
        <v>4</v>
      </c>
    </row>
    <row r="32" spans="3:45" hidden="1" x14ac:dyDescent="0.2">
      <c r="C32" s="804">
        <v>11</v>
      </c>
      <c r="D32" s="805"/>
      <c r="E32" s="806"/>
      <c r="F32" s="806"/>
      <c r="G32" s="806"/>
      <c r="H32" s="806"/>
      <c r="I32" s="801"/>
      <c r="J32" s="807"/>
      <c r="K32" s="797"/>
      <c r="L32" s="749"/>
      <c r="M32" s="803">
        <v>111</v>
      </c>
      <c r="N32" s="767" t="str">
        <f t="shared" si="8"/>
        <v>K. Řečice</v>
      </c>
      <c r="O32" s="765">
        <f t="shared" si="9"/>
        <v>-7</v>
      </c>
      <c r="P32" s="765">
        <f t="shared" si="9"/>
        <v>1</v>
      </c>
      <c r="Q32" s="765">
        <f t="shared" si="9"/>
        <v>-1.445138888888889</v>
      </c>
      <c r="R32" s="765">
        <f t="shared" si="9"/>
        <v>1</v>
      </c>
      <c r="S32" s="765" t="e">
        <f t="shared" si="10"/>
        <v>#REF!</v>
      </c>
      <c r="T32" s="765" t="e">
        <f t="shared" si="11"/>
        <v>#REF!</v>
      </c>
      <c r="U32" s="765">
        <f t="shared" si="12"/>
        <v>0</v>
      </c>
      <c r="V32" s="749" t="e">
        <f t="shared" si="13"/>
        <v>#REF!</v>
      </c>
      <c r="W32" s="750" t="e">
        <f t="shared" si="14"/>
        <v>#REF!</v>
      </c>
      <c r="X32" s="750" t="e">
        <f t="shared" si="14"/>
        <v>#REF!</v>
      </c>
      <c r="Y32" s="749" t="s">
        <v>106</v>
      </c>
      <c r="AA32" s="749">
        <v>11</v>
      </c>
      <c r="AB32" s="749">
        <f t="shared" si="15"/>
        <v>14</v>
      </c>
      <c r="AC32" s="749">
        <f t="shared" si="16"/>
        <v>3</v>
      </c>
    </row>
    <row r="33" spans="3:50" hidden="1" x14ac:dyDescent="0.2">
      <c r="C33" s="804">
        <v>12</v>
      </c>
      <c r="D33" s="805"/>
      <c r="E33" s="806"/>
      <c r="F33" s="806"/>
      <c r="G33" s="806"/>
      <c r="H33" s="806"/>
      <c r="I33" s="801"/>
      <c r="J33" s="807"/>
      <c r="K33" s="797"/>
      <c r="L33" s="749"/>
      <c r="M33" s="803">
        <v>112</v>
      </c>
      <c r="N33" s="767" t="str">
        <f t="shared" si="8"/>
        <v>D. Voda</v>
      </c>
      <c r="O33" s="765">
        <f t="shared" si="9"/>
        <v>-11</v>
      </c>
      <c r="P33" s="765">
        <f t="shared" si="9"/>
        <v>4</v>
      </c>
      <c r="Q33" s="765">
        <f t="shared" si="9"/>
        <v>-4.1534722222222218</v>
      </c>
      <c r="R33" s="765">
        <f t="shared" si="9"/>
        <v>7</v>
      </c>
      <c r="S33" s="765" t="e">
        <f t="shared" si="10"/>
        <v>#REF!</v>
      </c>
      <c r="T33" s="765" t="e">
        <f t="shared" si="11"/>
        <v>#REF!</v>
      </c>
      <c r="U33" s="765">
        <f t="shared" si="12"/>
        <v>0</v>
      </c>
      <c r="V33" s="749" t="e">
        <f t="shared" si="13"/>
        <v>#REF!</v>
      </c>
      <c r="W33" s="750" t="e">
        <f t="shared" si="14"/>
        <v>#REF!</v>
      </c>
      <c r="X33" s="750" t="e">
        <f t="shared" si="14"/>
        <v>#REF!</v>
      </c>
      <c r="Y33" s="749" t="s">
        <v>106</v>
      </c>
      <c r="AA33" s="749">
        <v>12</v>
      </c>
      <c r="AB33" s="749">
        <f t="shared" si="15"/>
        <v>14</v>
      </c>
      <c r="AC33" s="749">
        <f t="shared" si="16"/>
        <v>2</v>
      </c>
    </row>
    <row r="34" spans="3:50" hidden="1" x14ac:dyDescent="0.2">
      <c r="C34" s="804">
        <v>13</v>
      </c>
      <c r="D34" s="805"/>
      <c r="E34" s="806"/>
      <c r="F34" s="806"/>
      <c r="G34" s="806"/>
      <c r="H34" s="806"/>
      <c r="I34" s="801"/>
      <c r="J34" s="807"/>
      <c r="K34" s="797"/>
      <c r="L34" s="749"/>
      <c r="M34" s="803">
        <v>113</v>
      </c>
      <c r="N34" s="767" t="str">
        <f t="shared" si="8"/>
        <v>N. Bystřice</v>
      </c>
      <c r="O34" s="765" t="e">
        <f t="shared" si="9"/>
        <v>#REF!</v>
      </c>
      <c r="P34" s="765" t="e">
        <f t="shared" si="9"/>
        <v>#REF!</v>
      </c>
      <c r="Q34" s="765" t="e">
        <f t="shared" si="9"/>
        <v>#REF!</v>
      </c>
      <c r="R34" s="765" t="e">
        <f t="shared" si="9"/>
        <v>#REF!</v>
      </c>
      <c r="S34" s="765" t="e">
        <f t="shared" si="10"/>
        <v>#REF!</v>
      </c>
      <c r="T34" s="765" t="e">
        <f t="shared" si="11"/>
        <v>#REF!</v>
      </c>
      <c r="U34" s="765">
        <f t="shared" si="12"/>
        <v>0</v>
      </c>
      <c r="V34" s="749" t="e">
        <f t="shared" si="13"/>
        <v>#REF!</v>
      </c>
      <c r="W34" s="750" t="e">
        <f t="shared" si="14"/>
        <v>#REF!</v>
      </c>
      <c r="X34" s="750" t="e">
        <f t="shared" si="14"/>
        <v>#REF!</v>
      </c>
      <c r="Y34" s="749" t="s">
        <v>106</v>
      </c>
      <c r="AA34" s="749">
        <v>13</v>
      </c>
      <c r="AB34" s="749">
        <f t="shared" si="15"/>
        <v>14</v>
      </c>
      <c r="AC34" s="749">
        <f t="shared" si="16"/>
        <v>1</v>
      </c>
    </row>
    <row r="35" spans="3:50" ht="13.5" hidden="1" thickBot="1" x14ac:dyDescent="0.25">
      <c r="C35" s="809">
        <v>14</v>
      </c>
      <c r="D35" s="810"/>
      <c r="E35" s="811"/>
      <c r="F35" s="811"/>
      <c r="G35" s="811"/>
      <c r="H35" s="811"/>
      <c r="I35" s="812"/>
      <c r="J35" s="813"/>
      <c r="K35" s="797"/>
      <c r="L35" s="749"/>
      <c r="M35" s="803">
        <v>114</v>
      </c>
      <c r="N35" s="767">
        <f t="shared" si="8"/>
        <v>0</v>
      </c>
      <c r="O35" s="765" t="e">
        <f>#REF!-O18</f>
        <v>#REF!</v>
      </c>
      <c r="P35" s="765" t="e">
        <f>#REF!-P18</f>
        <v>#REF!</v>
      </c>
      <c r="Q35" s="765" t="e">
        <f>#REF!-Q18</f>
        <v>#REF!</v>
      </c>
      <c r="R35" s="765" t="e">
        <f>#REF!-R18</f>
        <v>#REF!</v>
      </c>
      <c r="S35" s="765" t="e">
        <f t="shared" si="10"/>
        <v>#REF!</v>
      </c>
      <c r="T35" s="765" t="e">
        <f>#REF!-T18</f>
        <v>#REF!</v>
      </c>
      <c r="U35" s="765" t="e">
        <f>(#REF!)-(U18)</f>
        <v>#REF!</v>
      </c>
      <c r="V35" s="749" t="e">
        <f t="shared" si="13"/>
        <v>#REF!</v>
      </c>
      <c r="W35" s="750" t="e">
        <f>#REF!-W18</f>
        <v>#REF!</v>
      </c>
      <c r="X35" s="750" t="e">
        <f>#REF!-X18</f>
        <v>#REF!</v>
      </c>
      <c r="Y35" s="749" t="s">
        <v>106</v>
      </c>
      <c r="AA35" s="749">
        <v>14</v>
      </c>
      <c r="AB35" s="749">
        <f t="shared" si="15"/>
        <v>14</v>
      </c>
      <c r="AC35" s="749">
        <f t="shared" si="16"/>
        <v>0</v>
      </c>
    </row>
    <row r="36" spans="3:50" hidden="1" x14ac:dyDescent="0.2">
      <c r="C36" s="814"/>
      <c r="D36" s="815"/>
      <c r="E36" s="779"/>
      <c r="F36" s="816"/>
      <c r="G36" s="816"/>
      <c r="H36" s="816"/>
      <c r="I36" s="814"/>
      <c r="J36" s="787"/>
      <c r="K36" s="788"/>
    </row>
    <row r="37" spans="3:50" s="821" customFormat="1" ht="15" hidden="1" x14ac:dyDescent="0.25">
      <c r="C37" s="817" t="e">
        <f>#REF!</f>
        <v>#REF!</v>
      </c>
      <c r="D37" s="818" t="s">
        <v>96</v>
      </c>
      <c r="E37" s="817"/>
      <c r="F37" s="817"/>
      <c r="G37" s="817"/>
      <c r="H37" s="817"/>
      <c r="I37" s="817"/>
      <c r="J37" s="819"/>
      <c r="K37" s="820"/>
      <c r="M37" s="822"/>
      <c r="N37" s="822"/>
      <c r="O37" s="822"/>
      <c r="P37" s="822"/>
      <c r="Q37" s="822"/>
      <c r="R37" s="822"/>
      <c r="S37" s="822"/>
      <c r="T37" s="822"/>
      <c r="U37" s="822"/>
      <c r="V37" s="822"/>
      <c r="W37" s="823"/>
      <c r="X37" s="823"/>
      <c r="Y37" s="822"/>
      <c r="Z37" s="822"/>
      <c r="AA37" s="822"/>
      <c r="AB37" s="822"/>
      <c r="AC37" s="822"/>
      <c r="AD37" s="822"/>
      <c r="AE37" s="822"/>
      <c r="AF37" s="822"/>
      <c r="AG37" s="822"/>
      <c r="AH37" s="822"/>
      <c r="AI37" s="822"/>
      <c r="AJ37" s="822"/>
      <c r="AK37" s="822"/>
      <c r="AL37" s="822"/>
      <c r="AN37" s="822"/>
      <c r="AO37" s="824"/>
      <c r="AP37" s="824"/>
      <c r="AQ37" s="792"/>
      <c r="AR37" s="793"/>
      <c r="AS37" s="793"/>
    </row>
    <row r="38" spans="3:50" s="829" customFormat="1" ht="15.75" hidden="1" thickBot="1" x14ac:dyDescent="0.3">
      <c r="C38" s="825" t="str">
        <f>C4</f>
        <v>Pořadí</v>
      </c>
      <c r="D38" s="826" t="str">
        <f>D4</f>
        <v>Tým</v>
      </c>
      <c r="E38" s="827" t="s">
        <v>195</v>
      </c>
      <c r="F38" s="827" t="s">
        <v>196</v>
      </c>
      <c r="G38" s="827">
        <v>0</v>
      </c>
      <c r="H38" s="827" t="s">
        <v>197</v>
      </c>
      <c r="I38" s="827" t="s">
        <v>198</v>
      </c>
      <c r="J38" s="828" t="s">
        <v>18</v>
      </c>
      <c r="K38" s="761"/>
      <c r="M38" s="830"/>
      <c r="N38" s="822" t="s">
        <v>230</v>
      </c>
      <c r="O38" s="830"/>
      <c r="P38" s="830"/>
      <c r="Q38" s="830"/>
      <c r="R38" s="830"/>
      <c r="S38" s="830"/>
      <c r="T38" s="830"/>
      <c r="U38" s="830"/>
      <c r="V38" s="830"/>
      <c r="W38" s="831"/>
      <c r="X38" s="831"/>
      <c r="Y38" s="830"/>
      <c r="Z38" s="830"/>
      <c r="AA38" s="830"/>
      <c r="AB38" s="830"/>
      <c r="AC38" s="830"/>
      <c r="AD38" s="830"/>
      <c r="AE38" s="830"/>
      <c r="AF38" s="830"/>
      <c r="AG38" s="830"/>
      <c r="AH38" s="830"/>
      <c r="AI38" s="830"/>
      <c r="AJ38" s="830"/>
      <c r="AK38" s="830"/>
      <c r="AL38" s="830"/>
      <c r="AN38" s="830"/>
      <c r="AO38" s="832"/>
      <c r="AP38" s="832"/>
      <c r="AQ38" s="752"/>
      <c r="AR38" s="753"/>
      <c r="AS38" s="753"/>
    </row>
    <row r="39" spans="3:50" s="829" customFormat="1" ht="15" hidden="1" x14ac:dyDescent="0.25">
      <c r="C39" s="833" t="s">
        <v>192</v>
      </c>
      <c r="D39" s="834" t="s">
        <v>199</v>
      </c>
      <c r="E39" s="834">
        <v>10</v>
      </c>
      <c r="F39" s="834">
        <v>7</v>
      </c>
      <c r="G39" s="834">
        <v>1</v>
      </c>
      <c r="H39" s="834">
        <v>2</v>
      </c>
      <c r="I39" s="835" t="s">
        <v>200</v>
      </c>
      <c r="J39" s="836">
        <v>22</v>
      </c>
      <c r="K39" s="761"/>
      <c r="M39" s="749"/>
      <c r="N39" s="798" t="s">
        <v>186</v>
      </c>
      <c r="O39" s="749" t="s">
        <v>231</v>
      </c>
      <c r="P39" s="749"/>
      <c r="Q39" s="749"/>
      <c r="R39" s="749"/>
      <c r="S39" s="749"/>
      <c r="T39" s="749"/>
      <c r="U39" s="749"/>
      <c r="V39" s="830"/>
      <c r="W39" s="831"/>
      <c r="X39" s="831"/>
      <c r="Y39" s="830"/>
      <c r="Z39" s="830" t="s">
        <v>232</v>
      </c>
      <c r="AA39" s="830"/>
      <c r="AB39" s="830"/>
      <c r="AC39" s="830"/>
      <c r="AD39" s="830"/>
      <c r="AE39" s="830"/>
      <c r="AF39" s="830"/>
      <c r="AG39" s="830"/>
      <c r="AH39" s="830"/>
      <c r="AI39" s="830"/>
      <c r="AJ39" s="830"/>
      <c r="AK39" s="830"/>
      <c r="AL39" s="830" t="str">
        <f t="shared" ref="AL39:AL52" si="17">LEFT(I39,2)</f>
        <v>26</v>
      </c>
      <c r="AM39" s="798" t="str">
        <f t="shared" ref="AM39:AM52" si="18">RIGHT(I39,2)</f>
        <v>14</v>
      </c>
      <c r="AN39" s="830"/>
      <c r="AO39" s="832"/>
      <c r="AP39" s="832"/>
      <c r="AQ39" s="837"/>
      <c r="AR39" s="837"/>
      <c r="AS39" s="837"/>
      <c r="AT39" s="838"/>
      <c r="AU39" s="838"/>
      <c r="AV39" s="838"/>
      <c r="AW39" s="838"/>
      <c r="AX39" s="838"/>
    </row>
    <row r="40" spans="3:50" s="829" customFormat="1" ht="15" hidden="1" x14ac:dyDescent="0.25">
      <c r="C40" s="839" t="s">
        <v>103</v>
      </c>
      <c r="D40" s="840" t="s">
        <v>202</v>
      </c>
      <c r="E40" s="841">
        <v>11</v>
      </c>
      <c r="F40" s="841">
        <v>6</v>
      </c>
      <c r="G40" s="841">
        <v>3</v>
      </c>
      <c r="H40" s="841">
        <v>2</v>
      </c>
      <c r="I40" s="835" t="s">
        <v>203</v>
      </c>
      <c r="J40" s="836">
        <v>21</v>
      </c>
      <c r="K40" s="761"/>
      <c r="M40" s="765">
        <v>101</v>
      </c>
      <c r="N40" s="766" t="s">
        <v>233</v>
      </c>
      <c r="O40" s="765">
        <f t="shared" ref="O40:T40" si="19">AA40</f>
        <v>1</v>
      </c>
      <c r="P40" s="765">
        <f t="shared" si="19"/>
        <v>2</v>
      </c>
      <c r="Q40" s="765" t="str">
        <f t="shared" si="19"/>
        <v>26:14</v>
      </c>
      <c r="R40" s="765">
        <f t="shared" si="19"/>
        <v>22</v>
      </c>
      <c r="S40" s="765" t="e">
        <f t="shared" si="19"/>
        <v>#REF!</v>
      </c>
      <c r="T40" s="765" t="e">
        <f t="shared" si="19"/>
        <v>#REF!</v>
      </c>
      <c r="U40" s="765"/>
      <c r="V40" s="842">
        <v>40</v>
      </c>
      <c r="W40" s="765" t="e">
        <f>AI40</f>
        <v>#REF!</v>
      </c>
      <c r="X40" s="765" t="e">
        <f>AJ40</f>
        <v>#REF!</v>
      </c>
      <c r="Y40" s="765" t="s">
        <v>192</v>
      </c>
      <c r="Z40" s="843">
        <f t="shared" ref="Z40:Z52" si="20">VLOOKUP($D39,$D$39:$J$52,COLUMN(D39)-1,0)</f>
        <v>7</v>
      </c>
      <c r="AA40" s="765">
        <f t="shared" ref="AA40:AA52" si="21">VLOOKUP($D39,$D$39:$J$52,COLUMN(E39)-1,0)</f>
        <v>1</v>
      </c>
      <c r="AB40" s="765">
        <f t="shared" ref="AB40:AB52" si="22">VLOOKUP($D39,$D$39:$J$52,COLUMN(F39)-1,0)</f>
        <v>2</v>
      </c>
      <c r="AC40" s="765" t="str">
        <f t="shared" ref="AC40:AC52" si="23">VLOOKUP($D39,$D$39:$J$52,COLUMN(G39)-1,0)</f>
        <v>26:14</v>
      </c>
      <c r="AD40" s="765">
        <f t="shared" ref="AD40:AD52" si="24">VLOOKUP($D39,$D$39:$J$52,COLUMN(H39)-1,0)</f>
        <v>22</v>
      </c>
      <c r="AE40" s="765" t="e">
        <f t="shared" ref="AE40:AE52" si="25">VLOOKUP($D39,$D$39:$J$52,COLUMN(I39)-1,0)</f>
        <v>#REF!</v>
      </c>
      <c r="AF40" s="765" t="e">
        <f t="shared" ref="AF40:AF52" si="26">VLOOKUP($D39,$D$39:$J$52,COLUMN(J39)-1,0)</f>
        <v>#REF!</v>
      </c>
      <c r="AG40" s="765">
        <f t="shared" ref="AG40:AG52" si="27">K39</f>
        <v>0</v>
      </c>
      <c r="AH40" s="842"/>
      <c r="AI40" s="830" t="e">
        <f t="shared" ref="AI40:AI52" si="28">LEFT(AE40,2)</f>
        <v>#REF!</v>
      </c>
      <c r="AJ40" s="798" t="e">
        <f t="shared" ref="AJ40:AJ52" si="29">RIGHT(AE40,2)</f>
        <v>#REF!</v>
      </c>
      <c r="AK40" s="830"/>
      <c r="AL40" s="830" t="str">
        <f t="shared" si="17"/>
        <v>26</v>
      </c>
      <c r="AM40" s="798" t="str">
        <f t="shared" si="18"/>
        <v>20</v>
      </c>
      <c r="AN40" s="830"/>
      <c r="AO40" s="844"/>
      <c r="AP40" s="765"/>
      <c r="AQ40" s="837"/>
      <c r="AR40" s="837"/>
      <c r="AS40" s="837"/>
      <c r="AT40" s="838"/>
      <c r="AU40" s="838"/>
      <c r="AV40" s="838"/>
      <c r="AW40" s="838"/>
      <c r="AX40" s="838"/>
    </row>
    <row r="41" spans="3:50" ht="15" hidden="1" x14ac:dyDescent="0.25">
      <c r="C41" s="839" t="s">
        <v>107</v>
      </c>
      <c r="D41" s="840" t="s">
        <v>205</v>
      </c>
      <c r="E41" s="841">
        <v>11</v>
      </c>
      <c r="F41" s="841">
        <v>6</v>
      </c>
      <c r="G41" s="841">
        <v>3</v>
      </c>
      <c r="H41" s="841">
        <v>2</v>
      </c>
      <c r="I41" s="835" t="s">
        <v>206</v>
      </c>
      <c r="J41" s="836">
        <v>21</v>
      </c>
      <c r="K41" s="761"/>
      <c r="M41" s="765">
        <v>102</v>
      </c>
      <c r="N41" s="767" t="str">
        <f t="shared" ref="N41:N52" si="30">N6</f>
        <v>Lomnice /Luž.</v>
      </c>
      <c r="O41" s="765">
        <f t="shared" ref="O41:T42" si="31">AA44</f>
        <v>3</v>
      </c>
      <c r="P41" s="765">
        <f t="shared" si="31"/>
        <v>3</v>
      </c>
      <c r="Q41" s="765">
        <f t="shared" si="31"/>
        <v>0.80416666666666703</v>
      </c>
      <c r="R41" s="765">
        <f t="shared" si="31"/>
        <v>15</v>
      </c>
      <c r="S41" s="765" t="e">
        <f t="shared" si="31"/>
        <v>#REF!</v>
      </c>
      <c r="T41" s="765" t="e">
        <f t="shared" si="31"/>
        <v>#REF!</v>
      </c>
      <c r="U41" s="765"/>
      <c r="V41" s="842">
        <v>41</v>
      </c>
      <c r="W41" s="765" t="e">
        <f>AI42</f>
        <v>#REF!</v>
      </c>
      <c r="X41" s="765" t="e">
        <f>AJ42</f>
        <v>#REF!</v>
      </c>
      <c r="Y41" s="765" t="s">
        <v>103</v>
      </c>
      <c r="Z41" s="843">
        <f t="shared" si="20"/>
        <v>6</v>
      </c>
      <c r="AA41" s="765">
        <f t="shared" si="21"/>
        <v>3</v>
      </c>
      <c r="AB41" s="765">
        <f t="shared" si="22"/>
        <v>2</v>
      </c>
      <c r="AC41" s="765" t="str">
        <f t="shared" si="23"/>
        <v>26:20</v>
      </c>
      <c r="AD41" s="765">
        <f t="shared" si="24"/>
        <v>21</v>
      </c>
      <c r="AE41" s="765" t="e">
        <f t="shared" si="25"/>
        <v>#REF!</v>
      </c>
      <c r="AF41" s="765" t="e">
        <f t="shared" si="26"/>
        <v>#REF!</v>
      </c>
      <c r="AG41" s="845">
        <f t="shared" si="27"/>
        <v>0</v>
      </c>
      <c r="AH41" s="842"/>
      <c r="AI41" s="830" t="e">
        <f t="shared" si="28"/>
        <v>#REF!</v>
      </c>
      <c r="AJ41" s="798" t="e">
        <f t="shared" si="29"/>
        <v>#REF!</v>
      </c>
      <c r="AL41" s="830" t="str">
        <f t="shared" si="17"/>
        <v>26</v>
      </c>
      <c r="AM41" s="798" t="str">
        <f t="shared" si="18"/>
        <v>21</v>
      </c>
      <c r="AN41" s="830"/>
      <c r="AO41" s="844"/>
      <c r="AQ41" s="837"/>
      <c r="AR41" s="837"/>
      <c r="AS41" s="837"/>
      <c r="AT41" s="838"/>
      <c r="AU41" s="838"/>
      <c r="AV41" s="838"/>
      <c r="AW41" s="838"/>
      <c r="AX41" s="838"/>
    </row>
    <row r="42" spans="3:50" ht="15" hidden="1" x14ac:dyDescent="0.25">
      <c r="C42" s="839" t="s">
        <v>111</v>
      </c>
      <c r="D42" s="840" t="s">
        <v>208</v>
      </c>
      <c r="E42" s="841">
        <v>10</v>
      </c>
      <c r="F42" s="841">
        <v>5</v>
      </c>
      <c r="G42" s="841">
        <v>3</v>
      </c>
      <c r="H42" s="841">
        <v>2</v>
      </c>
      <c r="I42" s="835" t="s">
        <v>209</v>
      </c>
      <c r="J42" s="836">
        <v>18</v>
      </c>
      <c r="K42" s="761"/>
      <c r="M42" s="765">
        <v>103</v>
      </c>
      <c r="N42" s="767" t="str">
        <f t="shared" si="30"/>
        <v>Třebětice</v>
      </c>
      <c r="O42" s="765">
        <f t="shared" si="31"/>
        <v>3</v>
      </c>
      <c r="P42" s="765">
        <f t="shared" si="31"/>
        <v>3</v>
      </c>
      <c r="Q42" s="765">
        <f t="shared" si="31"/>
        <v>0.72222222222222199</v>
      </c>
      <c r="R42" s="765">
        <f t="shared" si="31"/>
        <v>15</v>
      </c>
      <c r="S42" s="765" t="e">
        <f t="shared" si="31"/>
        <v>#REF!</v>
      </c>
      <c r="T42" s="765" t="e">
        <f t="shared" si="31"/>
        <v>#REF!</v>
      </c>
      <c r="U42" s="765"/>
      <c r="V42" s="842">
        <v>42</v>
      </c>
      <c r="W42" s="765" t="e">
        <f>AI44</f>
        <v>#REF!</v>
      </c>
      <c r="X42" s="765" t="e">
        <f>AJ44</f>
        <v>#REF!</v>
      </c>
      <c r="Y42" s="765" t="s">
        <v>107</v>
      </c>
      <c r="Z42" s="843">
        <f t="shared" si="20"/>
        <v>6</v>
      </c>
      <c r="AA42" s="765">
        <f t="shared" si="21"/>
        <v>3</v>
      </c>
      <c r="AB42" s="765">
        <f t="shared" si="22"/>
        <v>2</v>
      </c>
      <c r="AC42" s="765" t="str">
        <f t="shared" si="23"/>
        <v>26:21</v>
      </c>
      <c r="AD42" s="765">
        <f t="shared" si="24"/>
        <v>21</v>
      </c>
      <c r="AE42" s="765" t="e">
        <f t="shared" si="25"/>
        <v>#REF!</v>
      </c>
      <c r="AF42" s="765" t="e">
        <f t="shared" si="26"/>
        <v>#REF!</v>
      </c>
      <c r="AG42" s="845">
        <f t="shared" si="27"/>
        <v>0</v>
      </c>
      <c r="AH42" s="842"/>
      <c r="AI42" s="830" t="e">
        <f t="shared" si="28"/>
        <v>#REF!</v>
      </c>
      <c r="AJ42" s="798" t="e">
        <f t="shared" si="29"/>
        <v>#REF!</v>
      </c>
      <c r="AL42" s="830" t="str">
        <f t="shared" si="17"/>
        <v>25</v>
      </c>
      <c r="AM42" s="798" t="str">
        <f t="shared" si="18"/>
        <v>12</v>
      </c>
      <c r="AN42" s="830"/>
      <c r="AO42" s="844"/>
      <c r="AQ42" s="837"/>
      <c r="AR42" s="837"/>
      <c r="AS42" s="837"/>
      <c r="AT42" s="838"/>
      <c r="AU42" s="838"/>
      <c r="AV42" s="838"/>
      <c r="AW42" s="838"/>
      <c r="AX42" s="838"/>
    </row>
    <row r="43" spans="3:50" ht="15" hidden="1" x14ac:dyDescent="0.25">
      <c r="C43" s="839" t="s">
        <v>115</v>
      </c>
      <c r="D43" s="840" t="s">
        <v>210</v>
      </c>
      <c r="E43" s="841">
        <v>10</v>
      </c>
      <c r="F43" s="841">
        <v>4</v>
      </c>
      <c r="G43" s="841">
        <v>3</v>
      </c>
      <c r="H43" s="841">
        <v>3</v>
      </c>
      <c r="I43" s="846">
        <v>0.80416666666666703</v>
      </c>
      <c r="J43" s="836">
        <v>15</v>
      </c>
      <c r="K43" s="761"/>
      <c r="M43" s="765">
        <v>104</v>
      </c>
      <c r="N43" s="767" t="str">
        <f t="shared" si="30"/>
        <v>Olešnice</v>
      </c>
      <c r="O43" s="765">
        <f t="shared" ref="O43:T43" si="32">AA41</f>
        <v>3</v>
      </c>
      <c r="P43" s="765">
        <f t="shared" si="32"/>
        <v>2</v>
      </c>
      <c r="Q43" s="765" t="str">
        <f t="shared" si="32"/>
        <v>26:20</v>
      </c>
      <c r="R43" s="765">
        <f t="shared" si="32"/>
        <v>21</v>
      </c>
      <c r="S43" s="765" t="e">
        <f t="shared" si="32"/>
        <v>#REF!</v>
      </c>
      <c r="T43" s="765" t="e">
        <f t="shared" si="32"/>
        <v>#REF!</v>
      </c>
      <c r="U43" s="765"/>
      <c r="V43" s="842">
        <v>43</v>
      </c>
      <c r="W43" s="765" t="e">
        <f>AI41</f>
        <v>#REF!</v>
      </c>
      <c r="X43" s="765" t="e">
        <f>AJ41</f>
        <v>#REF!</v>
      </c>
      <c r="Y43" s="765" t="s">
        <v>111</v>
      </c>
      <c r="Z43" s="843">
        <f t="shared" si="20"/>
        <v>5</v>
      </c>
      <c r="AA43" s="765">
        <f t="shared" si="21"/>
        <v>3</v>
      </c>
      <c r="AB43" s="765">
        <f t="shared" si="22"/>
        <v>2</v>
      </c>
      <c r="AC43" s="765" t="str">
        <f t="shared" si="23"/>
        <v>25:12</v>
      </c>
      <c r="AD43" s="765">
        <f t="shared" si="24"/>
        <v>18</v>
      </c>
      <c r="AE43" s="765" t="e">
        <f t="shared" si="25"/>
        <v>#REF!</v>
      </c>
      <c r="AF43" s="765" t="e">
        <f t="shared" si="26"/>
        <v>#REF!</v>
      </c>
      <c r="AG43" s="845">
        <f t="shared" si="27"/>
        <v>0</v>
      </c>
      <c r="AH43" s="842"/>
      <c r="AI43" s="830" t="e">
        <f t="shared" si="28"/>
        <v>#REF!</v>
      </c>
      <c r="AJ43" s="798" t="e">
        <f t="shared" si="29"/>
        <v>#REF!</v>
      </c>
      <c r="AL43" s="830" t="str">
        <f t="shared" si="17"/>
        <v>0,</v>
      </c>
      <c r="AM43" s="798" t="str">
        <f t="shared" si="18"/>
        <v>67</v>
      </c>
      <c r="AN43" s="830"/>
      <c r="AO43" s="844"/>
      <c r="AQ43" s="837"/>
      <c r="AR43" s="837"/>
      <c r="AS43" s="837"/>
      <c r="AT43" s="838"/>
      <c r="AU43" s="838"/>
      <c r="AV43" s="838"/>
      <c r="AW43" s="838"/>
      <c r="AX43" s="838"/>
    </row>
    <row r="44" spans="3:50" ht="15" hidden="1" x14ac:dyDescent="0.25">
      <c r="C44" s="839" t="s">
        <v>118</v>
      </c>
      <c r="D44" s="840" t="s">
        <v>211</v>
      </c>
      <c r="E44" s="841">
        <v>10</v>
      </c>
      <c r="F44" s="841">
        <v>4</v>
      </c>
      <c r="G44" s="841">
        <v>3</v>
      </c>
      <c r="H44" s="841">
        <v>3</v>
      </c>
      <c r="I44" s="846">
        <v>0.72222222222222199</v>
      </c>
      <c r="J44" s="836">
        <v>15</v>
      </c>
      <c r="K44" s="761"/>
      <c r="M44" s="765">
        <v>105</v>
      </c>
      <c r="N44" s="767" t="str">
        <f t="shared" si="30"/>
        <v>Č. Velenice</v>
      </c>
      <c r="O44" s="765">
        <f t="shared" ref="O44:T44" si="33">AA43</f>
        <v>3</v>
      </c>
      <c r="P44" s="765">
        <f t="shared" si="33"/>
        <v>2</v>
      </c>
      <c r="Q44" s="765" t="str">
        <f t="shared" si="33"/>
        <v>25:12</v>
      </c>
      <c r="R44" s="765">
        <f t="shared" si="33"/>
        <v>18</v>
      </c>
      <c r="S44" s="765" t="e">
        <f t="shared" si="33"/>
        <v>#REF!</v>
      </c>
      <c r="T44" s="765" t="e">
        <f t="shared" si="33"/>
        <v>#REF!</v>
      </c>
      <c r="U44" s="765"/>
      <c r="V44" s="842">
        <v>44</v>
      </c>
      <c r="W44" s="765" t="e">
        <f>AI45</f>
        <v>#REF!</v>
      </c>
      <c r="X44" s="765" t="e">
        <f>AJ45</f>
        <v>#REF!</v>
      </c>
      <c r="Y44" s="765" t="s">
        <v>115</v>
      </c>
      <c r="Z44" s="843">
        <f t="shared" si="20"/>
        <v>4</v>
      </c>
      <c r="AA44" s="765">
        <f t="shared" si="21"/>
        <v>3</v>
      </c>
      <c r="AB44" s="765">
        <f t="shared" si="22"/>
        <v>3</v>
      </c>
      <c r="AC44" s="765">
        <f t="shared" si="23"/>
        <v>0.80416666666666703</v>
      </c>
      <c r="AD44" s="765">
        <f t="shared" si="24"/>
        <v>15</v>
      </c>
      <c r="AE44" s="765" t="e">
        <f t="shared" si="25"/>
        <v>#REF!</v>
      </c>
      <c r="AF44" s="765" t="e">
        <f t="shared" si="26"/>
        <v>#REF!</v>
      </c>
      <c r="AG44" s="845">
        <f t="shared" si="27"/>
        <v>0</v>
      </c>
      <c r="AH44" s="842"/>
      <c r="AI44" s="830" t="e">
        <f t="shared" si="28"/>
        <v>#REF!</v>
      </c>
      <c r="AJ44" s="798" t="e">
        <f t="shared" si="29"/>
        <v>#REF!</v>
      </c>
      <c r="AL44" s="830" t="str">
        <f t="shared" si="17"/>
        <v>0,</v>
      </c>
      <c r="AM44" s="798" t="str">
        <f t="shared" si="18"/>
        <v>22</v>
      </c>
      <c r="AN44" s="830"/>
      <c r="AO44" s="844"/>
      <c r="AQ44" s="837"/>
      <c r="AR44" s="837"/>
      <c r="AS44" s="837"/>
      <c r="AT44" s="838"/>
      <c r="AU44" s="838"/>
      <c r="AV44" s="838"/>
      <c r="AW44" s="838"/>
      <c r="AX44" s="838"/>
    </row>
    <row r="45" spans="3:50" ht="15" hidden="1" x14ac:dyDescent="0.25">
      <c r="C45" s="839" t="s">
        <v>122</v>
      </c>
      <c r="D45" s="840" t="s">
        <v>213</v>
      </c>
      <c r="E45" s="841">
        <v>10</v>
      </c>
      <c r="F45" s="841">
        <v>4</v>
      </c>
      <c r="G45" s="841">
        <v>2</v>
      </c>
      <c r="H45" s="841">
        <v>4</v>
      </c>
      <c r="I45" s="846">
        <v>0.76319444444444395</v>
      </c>
      <c r="J45" s="836">
        <v>14</v>
      </c>
      <c r="K45" s="761"/>
      <c r="M45" s="765">
        <v>106</v>
      </c>
      <c r="N45" s="767" t="str">
        <f t="shared" si="30"/>
        <v>Mladé</v>
      </c>
      <c r="O45" s="765">
        <f t="shared" ref="O45:T45" si="34">AA42</f>
        <v>3</v>
      </c>
      <c r="P45" s="765">
        <f t="shared" si="34"/>
        <v>2</v>
      </c>
      <c r="Q45" s="765" t="str">
        <f t="shared" si="34"/>
        <v>26:21</v>
      </c>
      <c r="R45" s="765">
        <f t="shared" si="34"/>
        <v>21</v>
      </c>
      <c r="S45" s="765" t="e">
        <f t="shared" si="34"/>
        <v>#REF!</v>
      </c>
      <c r="T45" s="765" t="e">
        <f t="shared" si="34"/>
        <v>#REF!</v>
      </c>
      <c r="U45" s="765"/>
      <c r="V45" s="842">
        <v>45</v>
      </c>
      <c r="W45" s="765" t="e">
        <f>AI43</f>
        <v>#REF!</v>
      </c>
      <c r="X45" s="765" t="e">
        <f>AJ43</f>
        <v>#REF!</v>
      </c>
      <c r="Y45" s="765" t="s">
        <v>118</v>
      </c>
      <c r="Z45" s="843">
        <f t="shared" si="20"/>
        <v>4</v>
      </c>
      <c r="AA45" s="765">
        <f t="shared" si="21"/>
        <v>3</v>
      </c>
      <c r="AB45" s="765">
        <f t="shared" si="22"/>
        <v>3</v>
      </c>
      <c r="AC45" s="765">
        <f t="shared" si="23"/>
        <v>0.72222222222222199</v>
      </c>
      <c r="AD45" s="765">
        <f t="shared" si="24"/>
        <v>15</v>
      </c>
      <c r="AE45" s="765" t="e">
        <f t="shared" si="25"/>
        <v>#REF!</v>
      </c>
      <c r="AF45" s="765" t="e">
        <f t="shared" si="26"/>
        <v>#REF!</v>
      </c>
      <c r="AG45" s="845">
        <f t="shared" si="27"/>
        <v>0</v>
      </c>
      <c r="AH45" s="842"/>
      <c r="AI45" s="830" t="e">
        <f t="shared" si="28"/>
        <v>#REF!</v>
      </c>
      <c r="AJ45" s="798" t="e">
        <f t="shared" si="29"/>
        <v>#REF!</v>
      </c>
      <c r="AL45" s="830" t="str">
        <f t="shared" si="17"/>
        <v>0,</v>
      </c>
      <c r="AM45" s="798" t="str">
        <f t="shared" si="18"/>
        <v>44</v>
      </c>
      <c r="AN45" s="830"/>
      <c r="AO45" s="844"/>
      <c r="AQ45" s="837"/>
      <c r="AR45" s="837"/>
      <c r="AS45" s="837"/>
      <c r="AT45" s="838"/>
      <c r="AU45" s="838"/>
      <c r="AV45" s="838"/>
      <c r="AW45" s="838"/>
      <c r="AX45" s="838"/>
    </row>
    <row r="46" spans="3:50" ht="15" hidden="1" x14ac:dyDescent="0.25">
      <c r="C46" s="839" t="s">
        <v>124</v>
      </c>
      <c r="D46" s="840" t="s">
        <v>215</v>
      </c>
      <c r="E46" s="841">
        <v>10</v>
      </c>
      <c r="F46" s="841">
        <v>4</v>
      </c>
      <c r="G46" s="841">
        <v>1</v>
      </c>
      <c r="H46" s="841">
        <v>5</v>
      </c>
      <c r="I46" s="846">
        <v>0.84652777777777799</v>
      </c>
      <c r="J46" s="836">
        <v>13</v>
      </c>
      <c r="K46" s="761"/>
      <c r="M46" s="765">
        <v>107</v>
      </c>
      <c r="N46" s="767" t="str">
        <f t="shared" si="30"/>
        <v>Třeboň "B</v>
      </c>
      <c r="O46" s="765">
        <f t="shared" ref="O46:T46" si="35">AA49</f>
        <v>5</v>
      </c>
      <c r="P46" s="765">
        <f t="shared" si="35"/>
        <v>4</v>
      </c>
      <c r="Q46" s="765">
        <f t="shared" si="35"/>
        <v>0.76458333333333395</v>
      </c>
      <c r="R46" s="765">
        <f t="shared" si="35"/>
        <v>8</v>
      </c>
      <c r="S46" s="765" t="e">
        <f t="shared" si="35"/>
        <v>#REF!</v>
      </c>
      <c r="T46" s="765" t="e">
        <f t="shared" si="35"/>
        <v>#REF!</v>
      </c>
      <c r="U46" s="765"/>
      <c r="V46" s="842">
        <v>46</v>
      </c>
      <c r="W46" s="765" t="e">
        <f>AI47</f>
        <v>#REF!</v>
      </c>
      <c r="X46" s="765" t="e">
        <f>AJ47</f>
        <v>#REF!</v>
      </c>
      <c r="Y46" s="765" t="s">
        <v>122</v>
      </c>
      <c r="Z46" s="843">
        <f t="shared" si="20"/>
        <v>4</v>
      </c>
      <c r="AA46" s="765">
        <f t="shared" si="21"/>
        <v>2</v>
      </c>
      <c r="AB46" s="765">
        <f t="shared" si="22"/>
        <v>4</v>
      </c>
      <c r="AC46" s="765">
        <f t="shared" si="23"/>
        <v>0.76319444444444395</v>
      </c>
      <c r="AD46" s="765">
        <f t="shared" si="24"/>
        <v>14</v>
      </c>
      <c r="AE46" s="765" t="e">
        <f t="shared" si="25"/>
        <v>#REF!</v>
      </c>
      <c r="AF46" s="765" t="e">
        <f t="shared" si="26"/>
        <v>#REF!</v>
      </c>
      <c r="AG46" s="845">
        <f t="shared" si="27"/>
        <v>0</v>
      </c>
      <c r="AH46" s="842"/>
      <c r="AI46" s="830" t="e">
        <f t="shared" si="28"/>
        <v>#REF!</v>
      </c>
      <c r="AJ46" s="798" t="e">
        <f t="shared" si="29"/>
        <v>#REF!</v>
      </c>
      <c r="AL46" s="830" t="str">
        <f t="shared" si="17"/>
        <v>0,</v>
      </c>
      <c r="AM46" s="798" t="str">
        <f t="shared" si="18"/>
        <v>78</v>
      </c>
      <c r="AN46" s="830"/>
      <c r="AO46" s="844"/>
      <c r="AQ46" s="837"/>
      <c r="AR46" s="837"/>
      <c r="AS46" s="837"/>
      <c r="AT46" s="838"/>
      <c r="AU46" s="838"/>
      <c r="AV46" s="838"/>
      <c r="AW46" s="838"/>
      <c r="AX46" s="838"/>
    </row>
    <row r="47" spans="3:50" ht="15" hidden="1" x14ac:dyDescent="0.25">
      <c r="C47" s="839" t="s">
        <v>128</v>
      </c>
      <c r="D47" s="840" t="s">
        <v>217</v>
      </c>
      <c r="E47" s="841">
        <v>10</v>
      </c>
      <c r="F47" s="841">
        <v>3</v>
      </c>
      <c r="G47" s="841">
        <v>3</v>
      </c>
      <c r="H47" s="841">
        <v>4</v>
      </c>
      <c r="I47" s="846">
        <v>0.76249999999999996</v>
      </c>
      <c r="J47" s="836">
        <v>12</v>
      </c>
      <c r="K47" s="761"/>
      <c r="M47" s="765">
        <v>108</v>
      </c>
      <c r="N47" s="767" t="str">
        <f t="shared" si="30"/>
        <v>Studená</v>
      </c>
      <c r="O47" s="765">
        <f t="shared" ref="O47:T47" si="36">AA48</f>
        <v>3</v>
      </c>
      <c r="P47" s="765">
        <f t="shared" si="36"/>
        <v>4</v>
      </c>
      <c r="Q47" s="765">
        <f t="shared" si="36"/>
        <v>0.76249999999999996</v>
      </c>
      <c r="R47" s="765">
        <f t="shared" si="36"/>
        <v>12</v>
      </c>
      <c r="S47" s="765" t="e">
        <f t="shared" si="36"/>
        <v>#REF!</v>
      </c>
      <c r="T47" s="765" t="e">
        <f t="shared" si="36"/>
        <v>#REF!</v>
      </c>
      <c r="U47" s="765"/>
      <c r="V47" s="842">
        <v>47</v>
      </c>
      <c r="W47" s="765" t="e">
        <f>AI46</f>
        <v>#REF!</v>
      </c>
      <c r="X47" s="765" t="e">
        <f>AJ46</f>
        <v>#REF!</v>
      </c>
      <c r="Y47" s="765" t="s">
        <v>124</v>
      </c>
      <c r="Z47" s="843">
        <f t="shared" si="20"/>
        <v>4</v>
      </c>
      <c r="AA47" s="765">
        <f t="shared" si="21"/>
        <v>1</v>
      </c>
      <c r="AB47" s="765">
        <f t="shared" si="22"/>
        <v>5</v>
      </c>
      <c r="AC47" s="765">
        <f t="shared" si="23"/>
        <v>0.84652777777777799</v>
      </c>
      <c r="AD47" s="765">
        <f t="shared" si="24"/>
        <v>13</v>
      </c>
      <c r="AE47" s="765" t="e">
        <f t="shared" si="25"/>
        <v>#REF!</v>
      </c>
      <c r="AF47" s="765" t="e">
        <f t="shared" si="26"/>
        <v>#REF!</v>
      </c>
      <c r="AG47" s="845">
        <f t="shared" si="27"/>
        <v>0</v>
      </c>
      <c r="AH47" s="842"/>
      <c r="AI47" s="830" t="e">
        <f t="shared" si="28"/>
        <v>#REF!</v>
      </c>
      <c r="AJ47" s="798" t="e">
        <f t="shared" si="29"/>
        <v>#REF!</v>
      </c>
      <c r="AL47" s="830" t="str">
        <f t="shared" si="17"/>
        <v>0,</v>
      </c>
      <c r="AM47" s="798" t="str">
        <f t="shared" si="18"/>
        <v>25</v>
      </c>
      <c r="AN47" s="830"/>
      <c r="AO47" s="844"/>
      <c r="AQ47" s="837"/>
      <c r="AR47" s="837"/>
      <c r="AS47" s="837"/>
      <c r="AT47" s="838"/>
      <c r="AU47" s="838"/>
      <c r="AV47" s="838"/>
      <c r="AW47" s="838"/>
      <c r="AX47" s="838"/>
    </row>
    <row r="48" spans="3:50" ht="15" hidden="1" x14ac:dyDescent="0.25">
      <c r="C48" s="839" t="s">
        <v>132</v>
      </c>
      <c r="D48" s="840" t="s">
        <v>219</v>
      </c>
      <c r="E48" s="841">
        <v>10</v>
      </c>
      <c r="F48" s="841">
        <v>1</v>
      </c>
      <c r="G48" s="841">
        <v>5</v>
      </c>
      <c r="H48" s="841">
        <v>4</v>
      </c>
      <c r="I48" s="846">
        <v>0.76458333333333395</v>
      </c>
      <c r="J48" s="836">
        <v>8</v>
      </c>
      <c r="K48" s="761"/>
      <c r="M48" s="765">
        <v>109</v>
      </c>
      <c r="N48" s="767" t="str">
        <f t="shared" si="30"/>
        <v>Ledenice</v>
      </c>
      <c r="O48" s="765">
        <f t="shared" ref="O48:T48" si="37">AA46</f>
        <v>2</v>
      </c>
      <c r="P48" s="765">
        <f t="shared" si="37"/>
        <v>4</v>
      </c>
      <c r="Q48" s="765">
        <f t="shared" si="37"/>
        <v>0.76319444444444395</v>
      </c>
      <c r="R48" s="765">
        <f t="shared" si="37"/>
        <v>14</v>
      </c>
      <c r="S48" s="765" t="e">
        <f t="shared" si="37"/>
        <v>#REF!</v>
      </c>
      <c r="T48" s="765" t="e">
        <f t="shared" si="37"/>
        <v>#REF!</v>
      </c>
      <c r="U48" s="765"/>
      <c r="V48" s="842">
        <v>48</v>
      </c>
      <c r="W48" s="765" t="e">
        <f>AI50</f>
        <v>#REF!</v>
      </c>
      <c r="X48" s="765" t="e">
        <f>AJ50</f>
        <v>#REF!</v>
      </c>
      <c r="Y48" s="765" t="s">
        <v>128</v>
      </c>
      <c r="Z48" s="843">
        <f t="shared" si="20"/>
        <v>3</v>
      </c>
      <c r="AA48" s="765">
        <f t="shared" si="21"/>
        <v>3</v>
      </c>
      <c r="AB48" s="765">
        <f t="shared" si="22"/>
        <v>4</v>
      </c>
      <c r="AC48" s="765">
        <f t="shared" si="23"/>
        <v>0.76249999999999996</v>
      </c>
      <c r="AD48" s="765">
        <f t="shared" si="24"/>
        <v>12</v>
      </c>
      <c r="AE48" s="765" t="e">
        <f t="shared" si="25"/>
        <v>#REF!</v>
      </c>
      <c r="AF48" s="765" t="e">
        <f t="shared" si="26"/>
        <v>#REF!</v>
      </c>
      <c r="AG48" s="845">
        <f t="shared" si="27"/>
        <v>0</v>
      </c>
      <c r="AH48" s="842"/>
      <c r="AI48" s="830" t="e">
        <f t="shared" si="28"/>
        <v>#REF!</v>
      </c>
      <c r="AJ48" s="798" t="e">
        <f t="shared" si="29"/>
        <v>#REF!</v>
      </c>
      <c r="AL48" s="830" t="str">
        <f t="shared" si="17"/>
        <v>0,</v>
      </c>
      <c r="AM48" s="798" t="str">
        <f t="shared" si="18"/>
        <v>34</v>
      </c>
      <c r="AN48" s="830"/>
      <c r="AO48" s="844"/>
      <c r="AQ48" s="837"/>
      <c r="AR48" s="837"/>
      <c r="AS48" s="837"/>
      <c r="AT48" s="838"/>
      <c r="AU48" s="838"/>
      <c r="AV48" s="838"/>
      <c r="AW48" s="838"/>
      <c r="AX48" s="838"/>
    </row>
    <row r="49" spans="3:50" ht="15" hidden="1" x14ac:dyDescent="0.25">
      <c r="C49" s="839" t="s">
        <v>136</v>
      </c>
      <c r="D49" s="840" t="s">
        <v>221</v>
      </c>
      <c r="E49" s="841">
        <v>10</v>
      </c>
      <c r="F49" s="841">
        <v>1</v>
      </c>
      <c r="G49" s="841">
        <v>5</v>
      </c>
      <c r="H49" s="841">
        <v>4</v>
      </c>
      <c r="I49" s="846">
        <v>0.55486111111111103</v>
      </c>
      <c r="J49" s="836">
        <v>8</v>
      </c>
      <c r="K49" s="761"/>
      <c r="M49" s="765">
        <v>110</v>
      </c>
      <c r="N49" s="767" t="str">
        <f t="shared" si="30"/>
        <v>Slavonice</v>
      </c>
      <c r="O49" s="765">
        <f t="shared" ref="O49:T49" si="38">AA52</f>
        <v>2</v>
      </c>
      <c r="P49" s="765">
        <f t="shared" si="38"/>
        <v>7</v>
      </c>
      <c r="Q49" s="765">
        <f t="shared" si="38"/>
        <v>0.81388888888888899</v>
      </c>
      <c r="R49" s="765">
        <f t="shared" si="38"/>
        <v>5</v>
      </c>
      <c r="S49" s="765" t="e">
        <f t="shared" si="38"/>
        <v>#REF!</v>
      </c>
      <c r="T49" s="765" t="e">
        <f t="shared" si="38"/>
        <v>#REF!</v>
      </c>
      <c r="U49" s="765"/>
      <c r="V49" s="842">
        <v>49</v>
      </c>
      <c r="W49" s="765" t="e">
        <f>AI51</f>
        <v>#REF!</v>
      </c>
      <c r="X49" s="765" t="e">
        <f>AJ51</f>
        <v>#REF!</v>
      </c>
      <c r="Y49" s="765" t="s">
        <v>132</v>
      </c>
      <c r="Z49" s="843">
        <f t="shared" si="20"/>
        <v>1</v>
      </c>
      <c r="AA49" s="765">
        <f t="shared" si="21"/>
        <v>5</v>
      </c>
      <c r="AB49" s="765">
        <f t="shared" si="22"/>
        <v>4</v>
      </c>
      <c r="AC49" s="765">
        <f t="shared" si="23"/>
        <v>0.76458333333333395</v>
      </c>
      <c r="AD49" s="765">
        <f t="shared" si="24"/>
        <v>8</v>
      </c>
      <c r="AE49" s="765" t="e">
        <f t="shared" si="25"/>
        <v>#REF!</v>
      </c>
      <c r="AF49" s="765" t="e">
        <f t="shared" si="26"/>
        <v>#REF!</v>
      </c>
      <c r="AG49" s="845">
        <f t="shared" si="27"/>
        <v>0</v>
      </c>
      <c r="AH49" s="842"/>
      <c r="AI49" s="830" t="e">
        <f t="shared" si="28"/>
        <v>#REF!</v>
      </c>
      <c r="AJ49" s="798" t="e">
        <f t="shared" si="29"/>
        <v>#REF!</v>
      </c>
      <c r="AL49" s="830" t="str">
        <f t="shared" si="17"/>
        <v>0,</v>
      </c>
      <c r="AM49" s="798" t="str">
        <f t="shared" si="18"/>
        <v>11</v>
      </c>
      <c r="AN49" s="830"/>
      <c r="AO49" s="844"/>
      <c r="AQ49" s="837"/>
      <c r="AR49" s="837"/>
      <c r="AS49" s="837"/>
      <c r="AT49" s="838"/>
      <c r="AU49" s="838"/>
      <c r="AV49" s="838"/>
      <c r="AW49" s="838"/>
      <c r="AX49" s="838"/>
    </row>
    <row r="50" spans="3:50" ht="15" hidden="1" x14ac:dyDescent="0.25">
      <c r="C50" s="839" t="s">
        <v>140</v>
      </c>
      <c r="D50" s="840" t="s">
        <v>223</v>
      </c>
      <c r="E50" s="841">
        <v>10</v>
      </c>
      <c r="F50" s="841">
        <v>2</v>
      </c>
      <c r="G50" s="841">
        <v>2</v>
      </c>
      <c r="H50" s="841">
        <v>6</v>
      </c>
      <c r="I50" s="846">
        <v>0.72847222222222197</v>
      </c>
      <c r="J50" s="836">
        <v>8</v>
      </c>
      <c r="K50" s="761"/>
      <c r="M50" s="765">
        <v>111</v>
      </c>
      <c r="N50" s="767" t="str">
        <f t="shared" si="30"/>
        <v>K. Řečice</v>
      </c>
      <c r="O50" s="765">
        <f t="shared" ref="O50:T50" si="39">AA50</f>
        <v>5</v>
      </c>
      <c r="P50" s="765">
        <f t="shared" si="39"/>
        <v>4</v>
      </c>
      <c r="Q50" s="765">
        <f t="shared" si="39"/>
        <v>0.55486111111111103</v>
      </c>
      <c r="R50" s="765">
        <f t="shared" si="39"/>
        <v>8</v>
      </c>
      <c r="S50" s="765" t="e">
        <f t="shared" si="39"/>
        <v>#REF!</v>
      </c>
      <c r="T50" s="765" t="e">
        <f t="shared" si="39"/>
        <v>#REF!</v>
      </c>
      <c r="U50" s="765"/>
      <c r="V50" s="842">
        <v>50</v>
      </c>
      <c r="W50" s="765" t="e">
        <f>AI49</f>
        <v>#REF!</v>
      </c>
      <c r="X50" s="765" t="e">
        <f>AJ49</f>
        <v>#REF!</v>
      </c>
      <c r="Y50" s="765" t="s">
        <v>136</v>
      </c>
      <c r="Z50" s="843">
        <f t="shared" si="20"/>
        <v>1</v>
      </c>
      <c r="AA50" s="765">
        <f t="shared" si="21"/>
        <v>5</v>
      </c>
      <c r="AB50" s="765">
        <f t="shared" si="22"/>
        <v>4</v>
      </c>
      <c r="AC50" s="765">
        <f t="shared" si="23"/>
        <v>0.55486111111111103</v>
      </c>
      <c r="AD50" s="765">
        <f t="shared" si="24"/>
        <v>8</v>
      </c>
      <c r="AE50" s="765" t="e">
        <f t="shared" si="25"/>
        <v>#REF!</v>
      </c>
      <c r="AF50" s="765" t="e">
        <f t="shared" si="26"/>
        <v>#REF!</v>
      </c>
      <c r="AG50" s="845">
        <f t="shared" si="27"/>
        <v>0</v>
      </c>
      <c r="AH50" s="842"/>
      <c r="AI50" s="830" t="e">
        <f t="shared" si="28"/>
        <v>#REF!</v>
      </c>
      <c r="AJ50" s="798" t="e">
        <f t="shared" si="29"/>
        <v>#REF!</v>
      </c>
      <c r="AL50" s="830" t="str">
        <f t="shared" si="17"/>
        <v>0,</v>
      </c>
      <c r="AM50" s="798" t="str">
        <f t="shared" si="18"/>
        <v>22</v>
      </c>
      <c r="AN50" s="830"/>
      <c r="AO50" s="844"/>
      <c r="AQ50" s="837"/>
      <c r="AR50" s="837"/>
      <c r="AS50" s="837"/>
      <c r="AT50" s="838"/>
      <c r="AU50" s="838"/>
      <c r="AV50" s="838"/>
      <c r="AW50" s="838"/>
      <c r="AX50" s="838"/>
    </row>
    <row r="51" spans="3:50" ht="15" hidden="1" x14ac:dyDescent="0.25">
      <c r="C51" s="847" t="s">
        <v>144</v>
      </c>
      <c r="D51" s="840" t="s">
        <v>225</v>
      </c>
      <c r="E51" s="841">
        <v>10</v>
      </c>
      <c r="F51" s="841">
        <v>1</v>
      </c>
      <c r="G51" s="841">
        <v>2</v>
      </c>
      <c r="H51" s="841">
        <v>7</v>
      </c>
      <c r="I51" s="846">
        <v>0.81388888888888899</v>
      </c>
      <c r="J51" s="836">
        <v>5</v>
      </c>
      <c r="K51" s="761"/>
      <c r="M51" s="765">
        <v>112</v>
      </c>
      <c r="N51" s="767" t="str">
        <f t="shared" si="30"/>
        <v>D. Voda</v>
      </c>
      <c r="O51" s="765">
        <f t="shared" ref="O51:T51" si="40">AA47</f>
        <v>1</v>
      </c>
      <c r="P51" s="765">
        <f t="shared" si="40"/>
        <v>5</v>
      </c>
      <c r="Q51" s="765">
        <f t="shared" si="40"/>
        <v>0.84652777777777799</v>
      </c>
      <c r="R51" s="765">
        <f t="shared" si="40"/>
        <v>13</v>
      </c>
      <c r="S51" s="765" t="e">
        <f t="shared" si="40"/>
        <v>#REF!</v>
      </c>
      <c r="T51" s="765" t="e">
        <f t="shared" si="40"/>
        <v>#REF!</v>
      </c>
      <c r="U51" s="765"/>
      <c r="V51" s="842">
        <v>51</v>
      </c>
      <c r="W51" s="765" t="e">
        <f>AI48</f>
        <v>#REF!</v>
      </c>
      <c r="X51" s="765" t="e">
        <f>AJ48</f>
        <v>#REF!</v>
      </c>
      <c r="Y51" s="765" t="s">
        <v>140</v>
      </c>
      <c r="Z51" s="843">
        <f t="shared" si="20"/>
        <v>2</v>
      </c>
      <c r="AA51" s="765">
        <f t="shared" si="21"/>
        <v>2</v>
      </c>
      <c r="AB51" s="765">
        <f t="shared" si="22"/>
        <v>6</v>
      </c>
      <c r="AC51" s="765">
        <f t="shared" si="23"/>
        <v>0.72847222222222197</v>
      </c>
      <c r="AD51" s="765">
        <f t="shared" si="24"/>
        <v>8</v>
      </c>
      <c r="AE51" s="765" t="e">
        <f t="shared" si="25"/>
        <v>#REF!</v>
      </c>
      <c r="AF51" s="765" t="e">
        <f t="shared" si="26"/>
        <v>#REF!</v>
      </c>
      <c r="AG51" s="845">
        <f t="shared" si="27"/>
        <v>0</v>
      </c>
      <c r="AH51" s="842"/>
      <c r="AI51" s="830" t="e">
        <f t="shared" si="28"/>
        <v>#REF!</v>
      </c>
      <c r="AJ51" s="798" t="e">
        <f t="shared" si="29"/>
        <v>#REF!</v>
      </c>
      <c r="AL51" s="830" t="str">
        <f t="shared" si="17"/>
        <v>0,</v>
      </c>
      <c r="AM51" s="798" t="str">
        <f t="shared" si="18"/>
        <v>89</v>
      </c>
      <c r="AN51" s="830"/>
      <c r="AO51" s="844"/>
      <c r="AQ51" s="837"/>
      <c r="AR51" s="837"/>
      <c r="AS51" s="837"/>
      <c r="AT51" s="838"/>
      <c r="AU51" s="838"/>
      <c r="AV51" s="838"/>
      <c r="AW51" s="838"/>
      <c r="AX51" s="838"/>
    </row>
    <row r="52" spans="3:50" ht="15.75" hidden="1" thickBot="1" x14ac:dyDescent="0.3">
      <c r="C52" s="848" t="s">
        <v>151</v>
      </c>
      <c r="D52" s="849"/>
      <c r="E52" s="850"/>
      <c r="F52" s="850"/>
      <c r="G52" s="850"/>
      <c r="H52" s="850"/>
      <c r="I52" s="851"/>
      <c r="J52" s="852"/>
      <c r="K52" s="761"/>
      <c r="M52" s="765">
        <v>113</v>
      </c>
      <c r="N52" s="767" t="str">
        <f t="shared" si="30"/>
        <v>N. Bystřice</v>
      </c>
      <c r="O52" s="765" t="e">
        <f>#REF!</f>
        <v>#REF!</v>
      </c>
      <c r="P52" s="765" t="e">
        <f>#REF!</f>
        <v>#REF!</v>
      </c>
      <c r="Q52" s="765" t="e">
        <f>#REF!</f>
        <v>#REF!</v>
      </c>
      <c r="R52" s="765" t="e">
        <f>#REF!</f>
        <v>#REF!</v>
      </c>
      <c r="S52" s="765" t="e">
        <f>#REF!</f>
        <v>#REF!</v>
      </c>
      <c r="T52" s="765" t="e">
        <f>#REF!</f>
        <v>#REF!</v>
      </c>
      <c r="U52" s="765"/>
      <c r="V52" s="842">
        <v>52</v>
      </c>
      <c r="W52" s="765" t="e">
        <f>#REF!</f>
        <v>#REF!</v>
      </c>
      <c r="X52" s="765" t="e">
        <f>#REF!</f>
        <v>#REF!</v>
      </c>
      <c r="Y52" s="765" t="s">
        <v>144</v>
      </c>
      <c r="Z52" s="843">
        <f t="shared" si="20"/>
        <v>1</v>
      </c>
      <c r="AA52" s="765">
        <f t="shared" si="21"/>
        <v>2</v>
      </c>
      <c r="AB52" s="765">
        <f t="shared" si="22"/>
        <v>7</v>
      </c>
      <c r="AC52" s="765">
        <f t="shared" si="23"/>
        <v>0.81388888888888899</v>
      </c>
      <c r="AD52" s="765">
        <f t="shared" si="24"/>
        <v>5</v>
      </c>
      <c r="AE52" s="765" t="e">
        <f t="shared" si="25"/>
        <v>#REF!</v>
      </c>
      <c r="AF52" s="765" t="e">
        <f t="shared" si="26"/>
        <v>#REF!</v>
      </c>
      <c r="AG52" s="845">
        <f t="shared" si="27"/>
        <v>0</v>
      </c>
      <c r="AH52" s="842"/>
      <c r="AI52" s="830" t="e">
        <f t="shared" si="28"/>
        <v>#REF!</v>
      </c>
      <c r="AJ52" s="798" t="e">
        <f t="shared" si="29"/>
        <v>#REF!</v>
      </c>
      <c r="AL52" s="830" t="str">
        <f t="shared" si="17"/>
        <v/>
      </c>
      <c r="AM52" s="798" t="str">
        <f t="shared" si="18"/>
        <v/>
      </c>
      <c r="AN52" s="830"/>
      <c r="AO52" s="844"/>
      <c r="AQ52" s="837"/>
      <c r="AR52" s="837"/>
      <c r="AS52" s="837"/>
      <c r="AT52" s="838"/>
      <c r="AU52" s="838"/>
      <c r="AV52" s="838"/>
      <c r="AW52" s="838"/>
      <c r="AX52" s="838"/>
    </row>
    <row r="53" spans="3:50" ht="19.5" thickBot="1" x14ac:dyDescent="0.35">
      <c r="C53" s="899" t="s">
        <v>1939</v>
      </c>
      <c r="D53" s="853"/>
      <c r="E53" s="854"/>
      <c r="F53" s="854"/>
      <c r="G53" s="854"/>
      <c r="H53" s="854"/>
      <c r="I53" s="854"/>
      <c r="J53" s="855"/>
      <c r="K53" s="788"/>
      <c r="N53" s="749">
        <v>1</v>
      </c>
      <c r="O53" s="749">
        <v>2</v>
      </c>
      <c r="P53" s="749">
        <v>3</v>
      </c>
      <c r="Q53" s="749">
        <v>4</v>
      </c>
      <c r="R53" s="749">
        <v>5</v>
      </c>
      <c r="S53" s="749">
        <v>6</v>
      </c>
      <c r="T53" s="749">
        <v>7</v>
      </c>
      <c r="U53" s="749">
        <v>8</v>
      </c>
      <c r="V53" s="749">
        <v>9</v>
      </c>
      <c r="W53" s="749">
        <v>10</v>
      </c>
      <c r="X53" s="749">
        <v>11</v>
      </c>
      <c r="Y53" s="749">
        <v>12</v>
      </c>
      <c r="Z53" s="749">
        <v>13</v>
      </c>
      <c r="AA53" s="749">
        <v>14</v>
      </c>
      <c r="AB53" s="749">
        <v>15</v>
      </c>
      <c r="AC53" s="749">
        <v>16</v>
      </c>
      <c r="AD53" s="749">
        <v>17</v>
      </c>
      <c r="AE53" s="749">
        <v>18</v>
      </c>
      <c r="AF53" s="749">
        <v>19</v>
      </c>
      <c r="AG53" s="749">
        <v>20</v>
      </c>
      <c r="AH53" s="749">
        <v>21</v>
      </c>
      <c r="AI53" s="749">
        <v>22</v>
      </c>
      <c r="AJ53" s="749">
        <v>23</v>
      </c>
      <c r="AK53" s="749">
        <v>24</v>
      </c>
      <c r="AL53" s="749">
        <v>25</v>
      </c>
      <c r="AM53" s="749">
        <v>26</v>
      </c>
      <c r="AN53" s="749">
        <v>27</v>
      </c>
    </row>
    <row r="54" spans="3:50" ht="16.5" thickBot="1" x14ac:dyDescent="0.3">
      <c r="C54" s="856" t="str">
        <f>C4</f>
        <v>Pořadí</v>
      </c>
      <c r="D54" s="857" t="s">
        <v>235</v>
      </c>
      <c r="E54" s="858" t="s">
        <v>195</v>
      </c>
      <c r="F54" s="858" t="s">
        <v>196</v>
      </c>
      <c r="G54" s="858">
        <v>0</v>
      </c>
      <c r="H54" s="858" t="s">
        <v>197</v>
      </c>
      <c r="I54" s="859" t="s">
        <v>198</v>
      </c>
      <c r="J54" s="860" t="s">
        <v>18</v>
      </c>
      <c r="K54" s="797"/>
      <c r="M54" s="861"/>
      <c r="N54" s="861"/>
      <c r="O54" s="748"/>
      <c r="P54" s="748"/>
      <c r="Q54" s="748"/>
      <c r="R54" s="748"/>
      <c r="S54" s="748"/>
      <c r="T54" s="748"/>
      <c r="U54" s="748"/>
      <c r="V54" s="748"/>
      <c r="W54" s="862"/>
      <c r="X54" s="862"/>
      <c r="Y54" s="748"/>
      <c r="Z54" s="748"/>
      <c r="AA54" s="748"/>
      <c r="AB54" s="748"/>
      <c r="AC54" s="748"/>
      <c r="AD54" s="748"/>
      <c r="AE54" s="748"/>
      <c r="AF54" s="748"/>
      <c r="AG54" s="748"/>
      <c r="AH54" s="748"/>
      <c r="AI54" s="748"/>
      <c r="AJ54" s="748"/>
      <c r="AK54" s="748"/>
      <c r="AL54" s="748"/>
      <c r="AN54" s="748"/>
      <c r="AO54" s="863"/>
      <c r="AP54" s="863"/>
      <c r="AQ54" s="864"/>
    </row>
    <row r="55" spans="3:50" ht="15.75" thickTop="1" x14ac:dyDescent="0.25">
      <c r="C55" s="865" t="s">
        <v>192</v>
      </c>
      <c r="D55" s="866" t="s">
        <v>213</v>
      </c>
      <c r="E55" s="770">
        <v>7</v>
      </c>
      <c r="F55" s="770">
        <v>5</v>
      </c>
      <c r="G55" s="770">
        <v>1</v>
      </c>
      <c r="H55" s="770">
        <v>1</v>
      </c>
      <c r="I55" s="771" t="s">
        <v>1699</v>
      </c>
      <c r="J55" s="772">
        <v>16</v>
      </c>
      <c r="K55" s="867"/>
      <c r="L55" s="868"/>
      <c r="M55" s="861"/>
      <c r="N55" s="861"/>
      <c r="O55" s="748"/>
      <c r="P55" s="748"/>
      <c r="Q55" s="748"/>
      <c r="R55" s="748"/>
      <c r="S55" s="748"/>
      <c r="T55" s="748"/>
      <c r="U55" s="748"/>
      <c r="V55" s="748"/>
      <c r="W55" s="862"/>
      <c r="X55" s="862"/>
      <c r="Y55" s="748"/>
      <c r="Z55" s="748"/>
      <c r="AA55" s="748"/>
      <c r="AB55" s="748"/>
      <c r="AC55" s="748"/>
      <c r="AD55" s="748"/>
      <c r="AE55" s="748"/>
      <c r="AF55" s="748"/>
      <c r="AG55" s="748"/>
      <c r="AH55" s="748"/>
      <c r="AI55" s="748"/>
      <c r="AJ55" s="748"/>
      <c r="AK55" s="748"/>
      <c r="AL55" s="748"/>
      <c r="AN55" s="748"/>
      <c r="AO55" s="863"/>
      <c r="AP55" s="863"/>
      <c r="AQ55" s="864"/>
    </row>
    <row r="56" spans="3:50" ht="15" x14ac:dyDescent="0.25">
      <c r="C56" s="865" t="s">
        <v>103</v>
      </c>
      <c r="D56" s="866" t="s">
        <v>205</v>
      </c>
      <c r="E56" s="770">
        <v>7</v>
      </c>
      <c r="F56" s="770">
        <v>4</v>
      </c>
      <c r="G56" s="770">
        <v>2</v>
      </c>
      <c r="H56" s="770">
        <v>1</v>
      </c>
      <c r="I56" s="771" t="s">
        <v>1700</v>
      </c>
      <c r="J56" s="772">
        <v>14</v>
      </c>
      <c r="K56" s="867"/>
      <c r="L56" s="868"/>
      <c r="M56" s="861"/>
      <c r="N56" s="861"/>
      <c r="O56" s="748"/>
      <c r="P56" s="748"/>
      <c r="Q56" s="748"/>
      <c r="R56" s="748"/>
      <c r="S56" s="748"/>
      <c r="T56" s="748"/>
      <c r="U56" s="748"/>
      <c r="V56" s="748"/>
      <c r="W56" s="862"/>
      <c r="X56" s="862"/>
      <c r="Y56" s="748"/>
      <c r="Z56" s="748"/>
      <c r="AA56" s="748"/>
      <c r="AB56" s="748"/>
      <c r="AC56" s="748"/>
      <c r="AD56" s="748"/>
      <c r="AE56" s="748"/>
      <c r="AF56" s="748"/>
      <c r="AG56" s="748"/>
      <c r="AH56" s="748"/>
      <c r="AI56" s="748"/>
      <c r="AJ56" s="748"/>
      <c r="AK56" s="748"/>
      <c r="AL56" s="748"/>
      <c r="AN56" s="748"/>
      <c r="AO56" s="863"/>
      <c r="AP56" s="863"/>
      <c r="AQ56" s="864"/>
    </row>
    <row r="57" spans="3:50" ht="15" x14ac:dyDescent="0.25">
      <c r="C57" s="865" t="s">
        <v>107</v>
      </c>
      <c r="D57" s="866" t="s">
        <v>199</v>
      </c>
      <c r="E57" s="770">
        <v>6</v>
      </c>
      <c r="F57" s="770">
        <v>4</v>
      </c>
      <c r="G57" s="770">
        <v>1</v>
      </c>
      <c r="H57" s="770">
        <v>1</v>
      </c>
      <c r="I57" s="771" t="s">
        <v>1701</v>
      </c>
      <c r="J57" s="772">
        <v>13</v>
      </c>
      <c r="K57" s="867"/>
      <c r="L57" s="868"/>
      <c r="M57" s="861"/>
      <c r="N57" s="861"/>
      <c r="O57" s="748"/>
      <c r="P57" s="748"/>
      <c r="Q57" s="748"/>
      <c r="R57" s="748"/>
      <c r="S57" s="748"/>
      <c r="T57" s="748"/>
      <c r="U57" s="748"/>
      <c r="V57" s="748"/>
      <c r="W57" s="862"/>
      <c r="X57" s="862"/>
      <c r="Y57" s="748"/>
      <c r="Z57" s="748"/>
      <c r="AA57" s="748"/>
      <c r="AB57" s="748"/>
      <c r="AC57" s="748"/>
      <c r="AD57" s="748"/>
      <c r="AE57" s="748"/>
      <c r="AF57" s="748"/>
      <c r="AG57" s="748"/>
      <c r="AH57" s="748"/>
      <c r="AI57" s="748"/>
      <c r="AJ57" s="748"/>
      <c r="AK57" s="748"/>
      <c r="AL57" s="748"/>
      <c r="AN57" s="748"/>
      <c r="AO57" s="863"/>
      <c r="AP57" s="863"/>
      <c r="AQ57" s="864"/>
    </row>
    <row r="58" spans="3:50" ht="15" x14ac:dyDescent="0.25">
      <c r="C58" s="1008" t="s">
        <v>111</v>
      </c>
      <c r="D58" s="1009" t="s">
        <v>202</v>
      </c>
      <c r="E58" s="1005">
        <v>5</v>
      </c>
      <c r="F58" s="1005">
        <v>4</v>
      </c>
      <c r="G58" s="1005">
        <v>1</v>
      </c>
      <c r="H58" s="1005">
        <v>0</v>
      </c>
      <c r="I58" s="1006" t="s">
        <v>1702</v>
      </c>
      <c r="J58" s="1007">
        <v>13</v>
      </c>
      <c r="K58" s="867"/>
      <c r="L58" s="868"/>
      <c r="M58" s="861"/>
      <c r="N58" s="861"/>
      <c r="O58" s="748"/>
      <c r="P58" s="748"/>
      <c r="Q58" s="748"/>
      <c r="R58" s="748"/>
      <c r="S58" s="748"/>
      <c r="T58" s="748"/>
      <c r="U58" s="748"/>
      <c r="V58" s="748"/>
      <c r="W58" s="862"/>
      <c r="X58" s="862"/>
      <c r="Y58" s="748"/>
      <c r="Z58" s="748"/>
      <c r="AA58" s="748"/>
      <c r="AB58" s="748"/>
      <c r="AC58" s="748"/>
      <c r="AD58" s="748"/>
      <c r="AE58" s="748"/>
      <c r="AF58" s="748"/>
      <c r="AG58" s="748"/>
      <c r="AH58" s="748"/>
      <c r="AI58" s="748"/>
      <c r="AJ58" s="748"/>
      <c r="AK58" s="748"/>
      <c r="AL58" s="748"/>
      <c r="AN58" s="748"/>
      <c r="AO58" s="863"/>
      <c r="AP58" s="863"/>
      <c r="AQ58" s="864"/>
    </row>
    <row r="59" spans="3:50" ht="15" x14ac:dyDescent="0.25">
      <c r="C59" s="865" t="s">
        <v>115</v>
      </c>
      <c r="D59" s="866" t="s">
        <v>208</v>
      </c>
      <c r="E59" s="770">
        <v>6</v>
      </c>
      <c r="F59" s="770">
        <v>3</v>
      </c>
      <c r="G59" s="770">
        <v>3</v>
      </c>
      <c r="H59" s="770">
        <v>0</v>
      </c>
      <c r="I59" s="771" t="s">
        <v>1703</v>
      </c>
      <c r="J59" s="772">
        <v>12</v>
      </c>
      <c r="K59" s="867"/>
      <c r="L59" s="868"/>
      <c r="M59" s="861"/>
      <c r="N59" s="861"/>
      <c r="O59" s="748"/>
      <c r="P59" s="748"/>
      <c r="Q59" s="748"/>
      <c r="R59" s="748"/>
      <c r="S59" s="748"/>
      <c r="T59" s="748"/>
      <c r="U59" s="748"/>
      <c r="V59" s="748"/>
      <c r="W59" s="862"/>
      <c r="X59" s="862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  <c r="AI59" s="748"/>
      <c r="AJ59" s="748"/>
      <c r="AK59" s="748"/>
      <c r="AL59" s="748"/>
      <c r="AN59" s="748"/>
      <c r="AO59" s="863"/>
      <c r="AP59" s="863"/>
      <c r="AQ59" s="864"/>
    </row>
    <row r="60" spans="3:50" ht="15" x14ac:dyDescent="0.25">
      <c r="C60" s="865" t="s">
        <v>118</v>
      </c>
      <c r="D60" s="866" t="s">
        <v>217</v>
      </c>
      <c r="E60" s="770">
        <v>7</v>
      </c>
      <c r="F60" s="770">
        <v>3</v>
      </c>
      <c r="G60" s="770">
        <v>2</v>
      </c>
      <c r="H60" s="770">
        <v>2</v>
      </c>
      <c r="I60" s="771" t="s">
        <v>1706</v>
      </c>
      <c r="J60" s="772">
        <v>11</v>
      </c>
      <c r="K60" s="867"/>
      <c r="L60" s="868"/>
      <c r="M60" s="861"/>
      <c r="N60" s="861"/>
      <c r="O60" s="748"/>
      <c r="P60" s="748"/>
      <c r="Q60" s="748"/>
      <c r="R60" s="748"/>
      <c r="S60" s="748"/>
      <c r="T60" s="748"/>
      <c r="U60" s="748"/>
      <c r="V60" s="748"/>
      <c r="W60" s="862"/>
      <c r="X60" s="862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N60" s="748"/>
      <c r="AO60" s="863"/>
      <c r="AP60" s="863"/>
      <c r="AQ60" s="864"/>
    </row>
    <row r="61" spans="3:50" ht="15" x14ac:dyDescent="0.25">
      <c r="C61" s="865" t="s">
        <v>122</v>
      </c>
      <c r="D61" s="866" t="s">
        <v>210</v>
      </c>
      <c r="E61" s="770">
        <v>6</v>
      </c>
      <c r="F61" s="770">
        <v>3</v>
      </c>
      <c r="G61" s="770">
        <v>2</v>
      </c>
      <c r="H61" s="770">
        <v>1</v>
      </c>
      <c r="I61" s="771" t="s">
        <v>1707</v>
      </c>
      <c r="J61" s="772">
        <v>11</v>
      </c>
      <c r="K61" s="867"/>
      <c r="L61" s="868"/>
      <c r="M61" s="861"/>
      <c r="N61" s="861"/>
      <c r="O61" s="748"/>
      <c r="P61" s="748"/>
      <c r="Q61" s="748"/>
      <c r="R61" s="748"/>
      <c r="S61" s="748"/>
      <c r="T61" s="748"/>
      <c r="U61" s="748"/>
      <c r="V61" s="748"/>
      <c r="W61" s="862"/>
      <c r="X61" s="862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N61" s="748"/>
      <c r="AO61" s="863"/>
      <c r="AP61" s="863"/>
      <c r="AQ61" s="864"/>
    </row>
    <row r="62" spans="3:50" ht="15" x14ac:dyDescent="0.25">
      <c r="C62" s="865" t="s">
        <v>124</v>
      </c>
      <c r="D62" s="866" t="s">
        <v>223</v>
      </c>
      <c r="E62" s="770">
        <v>6</v>
      </c>
      <c r="F62" s="770">
        <v>3</v>
      </c>
      <c r="G62" s="770">
        <v>0</v>
      </c>
      <c r="H62" s="770">
        <v>3</v>
      </c>
      <c r="I62" s="771" t="s">
        <v>1708</v>
      </c>
      <c r="J62" s="772">
        <v>9</v>
      </c>
      <c r="K62" s="867"/>
      <c r="L62" s="868"/>
      <c r="M62" s="861"/>
      <c r="N62" s="861"/>
      <c r="O62" s="748"/>
      <c r="P62" s="748"/>
      <c r="Q62" s="748"/>
      <c r="R62" s="748"/>
      <c r="S62" s="748"/>
      <c r="T62" s="748"/>
      <c r="U62" s="748"/>
      <c r="V62" s="748"/>
      <c r="W62" s="862"/>
      <c r="X62" s="862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N62" s="748"/>
      <c r="AO62" s="863"/>
      <c r="AP62" s="863"/>
      <c r="AQ62" s="864"/>
    </row>
    <row r="63" spans="3:50" ht="15" x14ac:dyDescent="0.25">
      <c r="C63" s="865" t="s">
        <v>128</v>
      </c>
      <c r="D63" s="866" t="s">
        <v>215</v>
      </c>
      <c r="E63" s="770">
        <v>5</v>
      </c>
      <c r="F63" s="770">
        <v>3</v>
      </c>
      <c r="G63" s="770">
        <v>0</v>
      </c>
      <c r="H63" s="770">
        <v>2</v>
      </c>
      <c r="I63" s="771" t="s">
        <v>1704</v>
      </c>
      <c r="J63" s="772">
        <v>9</v>
      </c>
      <c r="K63" s="867"/>
      <c r="L63" s="868"/>
      <c r="M63" s="861"/>
      <c r="N63" s="861"/>
      <c r="O63" s="748"/>
      <c r="P63" s="748"/>
      <c r="Q63" s="748"/>
      <c r="R63" s="748"/>
      <c r="S63" s="748"/>
      <c r="T63" s="748"/>
      <c r="U63" s="748"/>
      <c r="V63" s="748"/>
      <c r="W63" s="862"/>
      <c r="X63" s="862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N63" s="748"/>
      <c r="AO63" s="863"/>
      <c r="AP63" s="863"/>
      <c r="AQ63" s="864"/>
    </row>
    <row r="64" spans="3:50" ht="15" x14ac:dyDescent="0.25">
      <c r="C64" s="865" t="s">
        <v>132</v>
      </c>
      <c r="D64" s="866" t="s">
        <v>211</v>
      </c>
      <c r="E64" s="770">
        <v>5</v>
      </c>
      <c r="F64" s="770">
        <v>2</v>
      </c>
      <c r="G64" s="770">
        <v>2</v>
      </c>
      <c r="H64" s="770">
        <v>1</v>
      </c>
      <c r="I64" s="771" t="s">
        <v>1706</v>
      </c>
      <c r="J64" s="772">
        <v>8</v>
      </c>
      <c r="K64" s="867"/>
      <c r="L64" s="868"/>
      <c r="M64" s="861"/>
      <c r="N64" s="861"/>
      <c r="O64" s="748"/>
      <c r="P64" s="748"/>
      <c r="Q64" s="748"/>
      <c r="R64" s="748"/>
      <c r="S64" s="748"/>
      <c r="T64" s="748"/>
      <c r="U64" s="748"/>
      <c r="V64" s="748"/>
      <c r="W64" s="862"/>
      <c r="X64" s="862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N64" s="748"/>
      <c r="AO64" s="863"/>
      <c r="AP64" s="863"/>
      <c r="AQ64" s="864"/>
    </row>
    <row r="65" spans="3:43" ht="15" x14ac:dyDescent="0.25">
      <c r="C65" s="865" t="s">
        <v>136</v>
      </c>
      <c r="D65" s="866" t="s">
        <v>221</v>
      </c>
      <c r="E65" s="770">
        <v>6</v>
      </c>
      <c r="F65" s="770">
        <v>2</v>
      </c>
      <c r="G65" s="770">
        <v>1</v>
      </c>
      <c r="H65" s="770">
        <v>3</v>
      </c>
      <c r="I65" s="771" t="s">
        <v>1705</v>
      </c>
      <c r="J65" s="772">
        <v>7</v>
      </c>
      <c r="K65" s="867"/>
      <c r="L65" s="868"/>
      <c r="M65" s="861"/>
      <c r="N65" s="861"/>
      <c r="O65" s="748"/>
      <c r="P65" s="748"/>
      <c r="Q65" s="748"/>
      <c r="R65" s="748"/>
      <c r="S65" s="748"/>
      <c r="T65" s="748"/>
      <c r="U65" s="748"/>
      <c r="V65" s="748"/>
      <c r="W65" s="862"/>
      <c r="X65" s="862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N65" s="748"/>
      <c r="AO65" s="863"/>
      <c r="AP65" s="863"/>
      <c r="AQ65" s="864"/>
    </row>
    <row r="66" spans="3:43" ht="15" x14ac:dyDescent="0.25">
      <c r="C66" s="865" t="s">
        <v>140</v>
      </c>
      <c r="D66" s="866" t="s">
        <v>225</v>
      </c>
      <c r="E66" s="770">
        <v>7</v>
      </c>
      <c r="F66" s="770">
        <v>2</v>
      </c>
      <c r="G66" s="770">
        <v>1</v>
      </c>
      <c r="H66" s="770">
        <v>4</v>
      </c>
      <c r="I66" s="771" t="s">
        <v>1499</v>
      </c>
      <c r="J66" s="772">
        <v>7</v>
      </c>
      <c r="K66" s="867"/>
      <c r="L66" s="868"/>
      <c r="M66" s="748"/>
      <c r="N66" s="748"/>
      <c r="O66" s="748"/>
      <c r="P66" s="748"/>
      <c r="Q66" s="748"/>
      <c r="R66" s="748"/>
      <c r="S66" s="748"/>
      <c r="T66" s="748"/>
      <c r="U66" s="748"/>
      <c r="V66" s="748"/>
      <c r="W66" s="862"/>
      <c r="X66" s="862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N66" s="748"/>
      <c r="AO66" s="863"/>
      <c r="AP66" s="863"/>
      <c r="AQ66" s="864"/>
    </row>
    <row r="67" spans="3:43" ht="15" x14ac:dyDescent="0.25">
      <c r="C67" s="865" t="s">
        <v>144</v>
      </c>
      <c r="D67" s="866" t="s">
        <v>219</v>
      </c>
      <c r="E67" s="770">
        <v>5</v>
      </c>
      <c r="F67" s="770">
        <v>1</v>
      </c>
      <c r="G67" s="770">
        <v>2</v>
      </c>
      <c r="H67" s="770">
        <v>2</v>
      </c>
      <c r="I67" s="771" t="s">
        <v>1704</v>
      </c>
      <c r="J67" s="772">
        <v>5</v>
      </c>
      <c r="K67" s="869"/>
      <c r="L67" s="868"/>
      <c r="M67" s="748"/>
      <c r="N67" s="748"/>
      <c r="O67" s="748"/>
      <c r="P67" s="748"/>
      <c r="Q67" s="748"/>
      <c r="R67" s="748"/>
      <c r="S67" s="748"/>
      <c r="T67" s="748"/>
      <c r="U67" s="748"/>
      <c r="V67" s="748"/>
      <c r="W67" s="862"/>
      <c r="X67" s="862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N67" s="748"/>
      <c r="AO67" s="863"/>
      <c r="AP67" s="863"/>
      <c r="AQ67" s="864"/>
    </row>
    <row r="68" spans="3:43" ht="15.75" thickBot="1" x14ac:dyDescent="0.3">
      <c r="C68" s="870" t="s">
        <v>151</v>
      </c>
      <c r="D68" s="871"/>
      <c r="E68" s="872"/>
      <c r="F68" s="872"/>
      <c r="G68" s="872"/>
      <c r="H68" s="872"/>
      <c r="I68" s="872"/>
      <c r="J68" s="873"/>
      <c r="K68" s="869"/>
      <c r="L68" s="86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862"/>
      <c r="X68" s="862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N68" s="748"/>
      <c r="AO68" s="863"/>
      <c r="AP68" s="863"/>
      <c r="AQ68" s="864"/>
    </row>
    <row r="69" spans="3:43" ht="15" x14ac:dyDescent="0.25">
      <c r="C69" s="874"/>
      <c r="D69" s="875"/>
      <c r="E69" s="874"/>
      <c r="F69" s="874"/>
      <c r="G69" s="874"/>
      <c r="H69" s="874"/>
      <c r="I69" s="874"/>
      <c r="J69" s="876"/>
      <c r="K69" s="877"/>
    </row>
    <row r="70" spans="3:43" ht="19.5" thickBot="1" x14ac:dyDescent="0.35">
      <c r="C70" s="900" t="s">
        <v>1940</v>
      </c>
      <c r="D70" s="878"/>
      <c r="E70" s="879"/>
      <c r="F70" s="879"/>
      <c r="G70" s="879"/>
      <c r="H70" s="879"/>
      <c r="I70" s="879"/>
      <c r="J70" s="880"/>
      <c r="K70" s="877"/>
    </row>
    <row r="71" spans="3:43" ht="16.5" thickBot="1" x14ac:dyDescent="0.3">
      <c r="C71" s="881" t="str">
        <f>C4</f>
        <v>Pořadí</v>
      </c>
      <c r="D71" s="882" t="s">
        <v>235</v>
      </c>
      <c r="E71" s="883" t="s">
        <v>195</v>
      </c>
      <c r="F71" s="883" t="s">
        <v>196</v>
      </c>
      <c r="G71" s="883">
        <v>0</v>
      </c>
      <c r="H71" s="883" t="s">
        <v>197</v>
      </c>
      <c r="I71" s="883" t="s">
        <v>198</v>
      </c>
      <c r="J71" s="884" t="s">
        <v>18</v>
      </c>
      <c r="K71" s="783"/>
    </row>
    <row r="72" spans="3:43" ht="15.75" thickTop="1" x14ac:dyDescent="0.25">
      <c r="C72" s="885" t="s">
        <v>192</v>
      </c>
      <c r="D72" s="886" t="s">
        <v>208</v>
      </c>
      <c r="E72" s="887">
        <v>6</v>
      </c>
      <c r="F72" s="887">
        <v>4</v>
      </c>
      <c r="G72" s="887">
        <v>0</v>
      </c>
      <c r="H72" s="887">
        <v>2</v>
      </c>
      <c r="I72" s="888" t="s">
        <v>1709</v>
      </c>
      <c r="J72" s="889">
        <v>12</v>
      </c>
      <c r="K72" s="783"/>
    </row>
    <row r="73" spans="3:43" ht="15" x14ac:dyDescent="0.25">
      <c r="C73" s="890" t="s">
        <v>103</v>
      </c>
      <c r="D73" s="886" t="s">
        <v>199</v>
      </c>
      <c r="E73" s="887">
        <v>6</v>
      </c>
      <c r="F73" s="887">
        <v>4</v>
      </c>
      <c r="G73" s="887">
        <v>0</v>
      </c>
      <c r="H73" s="887">
        <v>2</v>
      </c>
      <c r="I73" s="891" t="s">
        <v>1710</v>
      </c>
      <c r="J73" s="889">
        <v>12</v>
      </c>
      <c r="K73" s="783"/>
    </row>
    <row r="74" spans="3:43" ht="15" x14ac:dyDescent="0.25">
      <c r="C74" s="1010" t="s">
        <v>107</v>
      </c>
      <c r="D74" s="1011" t="s">
        <v>202</v>
      </c>
      <c r="E74" s="1012">
        <v>7</v>
      </c>
      <c r="F74" s="1012">
        <v>3</v>
      </c>
      <c r="G74" s="1012">
        <v>2</v>
      </c>
      <c r="H74" s="1012">
        <v>2</v>
      </c>
      <c r="I74" s="1013" t="s">
        <v>1711</v>
      </c>
      <c r="J74" s="1014">
        <v>11</v>
      </c>
      <c r="K74" s="783"/>
    </row>
    <row r="75" spans="3:43" ht="15" x14ac:dyDescent="0.25">
      <c r="C75" s="890" t="s">
        <v>111</v>
      </c>
      <c r="D75" s="886" t="s">
        <v>221</v>
      </c>
      <c r="E75" s="887">
        <v>6</v>
      </c>
      <c r="F75" s="887">
        <v>1</v>
      </c>
      <c r="G75" s="887">
        <v>4</v>
      </c>
      <c r="H75" s="887">
        <v>1</v>
      </c>
      <c r="I75" s="891" t="s">
        <v>1712</v>
      </c>
      <c r="J75" s="889">
        <v>7</v>
      </c>
      <c r="K75" s="783"/>
    </row>
    <row r="76" spans="3:43" ht="15" x14ac:dyDescent="0.25">
      <c r="C76" s="890" t="s">
        <v>115</v>
      </c>
      <c r="D76" s="886" t="s">
        <v>217</v>
      </c>
      <c r="E76" s="887">
        <v>5</v>
      </c>
      <c r="F76" s="887">
        <v>2</v>
      </c>
      <c r="G76" s="887">
        <v>1</v>
      </c>
      <c r="H76" s="887">
        <v>2</v>
      </c>
      <c r="I76" s="891" t="s">
        <v>1712</v>
      </c>
      <c r="J76" s="889">
        <v>7</v>
      </c>
      <c r="K76" s="783"/>
    </row>
    <row r="77" spans="3:43" ht="15" x14ac:dyDescent="0.25">
      <c r="C77" s="890" t="s">
        <v>118</v>
      </c>
      <c r="D77" s="886" t="s">
        <v>205</v>
      </c>
      <c r="E77" s="887">
        <v>5</v>
      </c>
      <c r="F77" s="887">
        <v>2</v>
      </c>
      <c r="G77" s="887">
        <v>1</v>
      </c>
      <c r="H77" s="887">
        <v>2</v>
      </c>
      <c r="I77" s="891" t="s">
        <v>1713</v>
      </c>
      <c r="J77" s="889">
        <v>7</v>
      </c>
      <c r="K77" s="783"/>
    </row>
    <row r="78" spans="3:43" ht="15" x14ac:dyDescent="0.25">
      <c r="C78" s="890" t="s">
        <v>122</v>
      </c>
      <c r="D78" s="886" t="s">
        <v>210</v>
      </c>
      <c r="E78" s="887">
        <v>6</v>
      </c>
      <c r="F78" s="887">
        <v>2</v>
      </c>
      <c r="G78" s="887">
        <v>1</v>
      </c>
      <c r="H78" s="887">
        <v>3</v>
      </c>
      <c r="I78" s="891" t="s">
        <v>1714</v>
      </c>
      <c r="J78" s="889">
        <v>7</v>
      </c>
      <c r="K78" s="783"/>
    </row>
    <row r="79" spans="3:43" ht="15" x14ac:dyDescent="0.25">
      <c r="C79" s="890" t="s">
        <v>124</v>
      </c>
      <c r="D79" s="886" t="s">
        <v>211</v>
      </c>
      <c r="E79" s="887">
        <v>7</v>
      </c>
      <c r="F79" s="887">
        <v>2</v>
      </c>
      <c r="G79" s="887">
        <v>1</v>
      </c>
      <c r="H79" s="887">
        <v>4</v>
      </c>
      <c r="I79" s="891" t="s">
        <v>1715</v>
      </c>
      <c r="J79" s="889">
        <v>7</v>
      </c>
      <c r="K79" s="783"/>
    </row>
    <row r="80" spans="3:43" ht="15" x14ac:dyDescent="0.25">
      <c r="C80" s="890" t="s">
        <v>128</v>
      </c>
      <c r="D80" s="886" t="s">
        <v>215</v>
      </c>
      <c r="E80" s="887">
        <v>7</v>
      </c>
      <c r="F80" s="887">
        <v>1</v>
      </c>
      <c r="G80" s="887">
        <v>1</v>
      </c>
      <c r="H80" s="887">
        <v>5</v>
      </c>
      <c r="I80" s="891" t="s">
        <v>1716</v>
      </c>
      <c r="J80" s="889">
        <v>4</v>
      </c>
      <c r="K80" s="783"/>
    </row>
    <row r="81" spans="3:11" ht="15" x14ac:dyDescent="0.25">
      <c r="C81" s="890" t="s">
        <v>132</v>
      </c>
      <c r="D81" s="886" t="s">
        <v>219</v>
      </c>
      <c r="E81" s="887">
        <v>7</v>
      </c>
      <c r="F81" s="887">
        <v>0</v>
      </c>
      <c r="G81" s="887">
        <v>3</v>
      </c>
      <c r="H81" s="887">
        <v>4</v>
      </c>
      <c r="I81" s="891" t="s">
        <v>1717</v>
      </c>
      <c r="J81" s="889">
        <v>3</v>
      </c>
      <c r="K81" s="783"/>
    </row>
    <row r="82" spans="3:11" ht="15" x14ac:dyDescent="0.25">
      <c r="C82" s="890" t="s">
        <v>136</v>
      </c>
      <c r="D82" s="886" t="s">
        <v>223</v>
      </c>
      <c r="E82" s="887">
        <v>6</v>
      </c>
      <c r="F82" s="887">
        <v>0</v>
      </c>
      <c r="G82" s="887">
        <v>2</v>
      </c>
      <c r="H82" s="887">
        <v>4</v>
      </c>
      <c r="I82" s="891" t="s">
        <v>1718</v>
      </c>
      <c r="J82" s="889">
        <v>2</v>
      </c>
      <c r="K82" s="892"/>
    </row>
    <row r="83" spans="3:11" ht="15" x14ac:dyDescent="0.25">
      <c r="C83" s="890" t="s">
        <v>140</v>
      </c>
      <c r="D83" s="886" t="s">
        <v>213</v>
      </c>
      <c r="E83" s="887">
        <v>5</v>
      </c>
      <c r="F83" s="887">
        <v>0</v>
      </c>
      <c r="G83" s="887">
        <v>1</v>
      </c>
      <c r="H83" s="887">
        <v>4</v>
      </c>
      <c r="I83" s="891" t="s">
        <v>1719</v>
      </c>
      <c r="J83" s="889">
        <v>1</v>
      </c>
      <c r="K83" s="892"/>
    </row>
    <row r="84" spans="3:11" ht="15" x14ac:dyDescent="0.25">
      <c r="C84" s="890" t="s">
        <v>144</v>
      </c>
      <c r="D84" s="886" t="s">
        <v>225</v>
      </c>
      <c r="E84" s="887">
        <v>5</v>
      </c>
      <c r="F84" s="887">
        <v>0</v>
      </c>
      <c r="G84" s="887">
        <v>1</v>
      </c>
      <c r="H84" s="887">
        <v>4</v>
      </c>
      <c r="I84" s="891" t="s">
        <v>1720</v>
      </c>
      <c r="J84" s="889">
        <v>1</v>
      </c>
      <c r="K84" s="892"/>
    </row>
    <row r="85" spans="3:11" ht="15.75" thickBot="1" x14ac:dyDescent="0.3">
      <c r="C85" s="893" t="s">
        <v>151</v>
      </c>
      <c r="D85" s="894"/>
      <c r="E85" s="895"/>
      <c r="F85" s="895"/>
      <c r="G85" s="895"/>
      <c r="H85" s="895"/>
      <c r="I85" s="895"/>
      <c r="J85" s="896"/>
      <c r="K85" s="892"/>
    </row>
  </sheetData>
  <mergeCells count="1">
    <mergeCell ref="A1:K1"/>
  </mergeCells>
  <pageMargins left="0.23622047244094491" right="0.23622047244094491" top="0.35433070866141736" bottom="0.35433070866141736" header="0.31496062992125984" footer="0.31496062992125984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C1:AT52"/>
  <sheetViews>
    <sheetView topLeftCell="A22" zoomScaleNormal="100" workbookViewId="0">
      <selection activeCell="C45" sqref="C45:J45"/>
    </sheetView>
  </sheetViews>
  <sheetFormatPr defaultRowHeight="12.75" x14ac:dyDescent="0.2"/>
  <cols>
    <col min="1" max="1" width="6.7109375" style="748" customWidth="1"/>
    <col min="2" max="2" width="7.7109375" style="748" customWidth="1"/>
    <col min="3" max="3" width="7.7109375" style="862" customWidth="1"/>
    <col min="4" max="4" width="22.42578125" style="784" customWidth="1"/>
    <col min="5" max="8" width="6.42578125" style="748" customWidth="1"/>
    <col min="9" max="9" width="8" style="748" customWidth="1"/>
    <col min="10" max="10" width="7.7109375" style="784" customWidth="1"/>
    <col min="11" max="11" width="6.7109375" style="756" customWidth="1"/>
    <col min="12" max="12" width="6.7109375" style="748" customWidth="1"/>
    <col min="13" max="13" width="10.140625" style="748" customWidth="1"/>
    <col min="14" max="14" width="5.140625" style="749" hidden="1" customWidth="1"/>
    <col min="15" max="15" width="28.7109375" style="749" hidden="1" customWidth="1"/>
    <col min="16" max="16" width="6" style="749" hidden="1" customWidth="1"/>
    <col min="17" max="19" width="4.140625" style="749" hidden="1" customWidth="1"/>
    <col min="20" max="20" width="4.5703125" style="749" hidden="1" customWidth="1"/>
    <col min="21" max="21" width="4.140625" style="749" hidden="1" customWidth="1"/>
    <col min="22" max="22" width="4.28515625" style="749" hidden="1" customWidth="1"/>
    <col min="23" max="23" width="4.85546875" style="749" hidden="1" customWidth="1"/>
    <col min="24" max="25" width="4.85546875" style="750" hidden="1" customWidth="1"/>
    <col min="26" max="26" width="3.140625" style="749" hidden="1" customWidth="1"/>
    <col min="27" max="27" width="9.42578125" style="749" hidden="1" customWidth="1"/>
    <col min="28" max="28" width="4.140625" style="749" hidden="1" customWidth="1"/>
    <col min="29" max="30" width="5.140625" style="749" hidden="1" customWidth="1"/>
    <col min="31" max="31" width="3.28515625" style="749" hidden="1" customWidth="1"/>
    <col min="32" max="32" width="4.85546875" style="749" hidden="1" customWidth="1"/>
    <col min="33" max="33" width="3.28515625" style="749" hidden="1" customWidth="1"/>
    <col min="34" max="34" width="3.85546875" style="749" hidden="1" customWidth="1"/>
    <col min="35" max="35" width="4.85546875" style="749" hidden="1" customWidth="1"/>
    <col min="36" max="37" width="2.7109375" style="749" hidden="1" customWidth="1"/>
    <col min="38" max="38" width="4.42578125" style="749" hidden="1" customWidth="1"/>
    <col min="39" max="39" width="5.140625" style="749" hidden="1" customWidth="1"/>
    <col min="40" max="40" width="6.5703125" style="748" hidden="1" customWidth="1"/>
    <col min="41" max="41" width="4.7109375" style="749" hidden="1" customWidth="1"/>
    <col min="42" max="43" width="9.140625" style="751" hidden="1" customWidth="1"/>
    <col min="44" max="44" width="9.140625" style="752" customWidth="1"/>
    <col min="45" max="46" width="9.140625" style="753" customWidth="1"/>
    <col min="47" max="1027" width="9.140625" style="748" customWidth="1"/>
    <col min="1028" max="16384" width="9.140625" style="748"/>
  </cols>
  <sheetData>
    <row r="1" spans="3:46" ht="23.25" x14ac:dyDescent="0.35">
      <c r="C1" s="1038" t="s">
        <v>1929</v>
      </c>
      <c r="D1" s="1038"/>
      <c r="E1" s="1038"/>
      <c r="F1" s="1038"/>
      <c r="G1" s="1038"/>
      <c r="H1" s="1038"/>
      <c r="I1" s="1038"/>
      <c r="J1" s="1038"/>
      <c r="O1" s="789"/>
    </row>
    <row r="2" spans="3:46" ht="15.75" customHeight="1" x14ac:dyDescent="0.35">
      <c r="C2" s="754"/>
      <c r="D2" s="754"/>
      <c r="E2" s="754"/>
      <c r="F2" s="754"/>
      <c r="G2" s="754"/>
      <c r="H2" s="754"/>
      <c r="I2" s="754"/>
      <c r="J2" s="754"/>
      <c r="M2" s="749"/>
      <c r="W2" s="750"/>
      <c r="Y2" s="749"/>
      <c r="AM2" s="748"/>
      <c r="AN2" s="749"/>
      <c r="AO2" s="751"/>
      <c r="AQ2" s="752"/>
      <c r="AR2" s="753"/>
      <c r="AT2" s="748"/>
    </row>
    <row r="3" spans="3:46" ht="16.5" customHeight="1" thickBot="1" x14ac:dyDescent="0.4">
      <c r="C3" s="1039" t="s">
        <v>1927</v>
      </c>
      <c r="D3" s="1039"/>
      <c r="E3" s="754"/>
      <c r="F3" s="754"/>
      <c r="G3" s="754"/>
      <c r="H3" s="754"/>
      <c r="I3" s="754"/>
      <c r="J3" s="754"/>
      <c r="M3" s="749"/>
      <c r="W3" s="750"/>
      <c r="Y3" s="749"/>
      <c r="AM3" s="748"/>
      <c r="AN3" s="749"/>
      <c r="AO3" s="751"/>
      <c r="AQ3" s="752"/>
      <c r="AR3" s="753"/>
      <c r="AT3" s="748"/>
    </row>
    <row r="4" spans="3:46" ht="16.5" thickBot="1" x14ac:dyDescent="0.3">
      <c r="C4" s="758" t="s">
        <v>193</v>
      </c>
      <c r="D4" s="759" t="s">
        <v>235</v>
      </c>
      <c r="E4" s="759" t="s">
        <v>195</v>
      </c>
      <c r="F4" s="759" t="s">
        <v>196</v>
      </c>
      <c r="G4" s="759">
        <v>0</v>
      </c>
      <c r="H4" s="759" t="s">
        <v>197</v>
      </c>
      <c r="I4" s="759" t="s">
        <v>198</v>
      </c>
      <c r="J4" s="916" t="s">
        <v>18</v>
      </c>
      <c r="K4" s="761"/>
      <c r="L4" s="862"/>
      <c r="O4" s="749">
        <f>D1</f>
        <v>0</v>
      </c>
      <c r="AQ4" s="751" t="s">
        <v>106</v>
      </c>
    </row>
    <row r="5" spans="3:46" ht="15.75" thickTop="1" x14ac:dyDescent="0.25">
      <c r="C5" s="929" t="s">
        <v>192</v>
      </c>
      <c r="D5" s="922" t="str">
        <f>pomocná_tabulky!AX10</f>
        <v>Olešnice</v>
      </c>
      <c r="E5" s="762">
        <f>pomocná_tabulky!AY10</f>
        <v>12</v>
      </c>
      <c r="F5" s="762">
        <f>pomocná_tabulky!AZ10</f>
        <v>7</v>
      </c>
      <c r="G5" s="762">
        <f>pomocná_tabulky!BA10</f>
        <v>3</v>
      </c>
      <c r="H5" s="762">
        <f>pomocná_tabulky!BB10</f>
        <v>2</v>
      </c>
      <c r="I5" s="904" t="str">
        <f>pomocná_tabulky!BC10</f>
        <v>33:23</v>
      </c>
      <c r="J5" s="762">
        <f>pomocná_tabulky!BF10</f>
        <v>24</v>
      </c>
      <c r="K5" s="761"/>
      <c r="L5" s="777"/>
      <c r="N5" s="765" t="s">
        <v>192</v>
      </c>
      <c r="O5" s="766" t="str">
        <f t="shared" ref="O5:S18" si="0">D5</f>
        <v>Olešnice</v>
      </c>
      <c r="P5" s="767">
        <f t="shared" si="0"/>
        <v>12</v>
      </c>
      <c r="Q5" s="767">
        <f t="shared" si="0"/>
        <v>7</v>
      </c>
      <c r="R5" s="767">
        <f t="shared" si="0"/>
        <v>3</v>
      </c>
      <c r="S5" s="767">
        <f t="shared" si="0"/>
        <v>2</v>
      </c>
      <c r="T5" s="768" t="s">
        <v>201</v>
      </c>
      <c r="U5" s="765">
        <f t="shared" ref="U5:V18" si="1">J5</f>
        <v>24</v>
      </c>
      <c r="V5" s="765">
        <f t="shared" si="1"/>
        <v>0</v>
      </c>
      <c r="W5" s="749">
        <v>7</v>
      </c>
      <c r="X5" s="750">
        <v>51</v>
      </c>
      <c r="Y5" s="750">
        <v>14</v>
      </c>
      <c r="AB5" s="749">
        <v>1</v>
      </c>
      <c r="AR5" s="769"/>
      <c r="AS5" s="769"/>
      <c r="AT5" s="769"/>
    </row>
    <row r="6" spans="3:46" ht="15" x14ac:dyDescent="0.25">
      <c r="C6" s="930" t="s">
        <v>103</v>
      </c>
      <c r="D6" s="922" t="str">
        <f>pomocná_tabulky!AX6</f>
        <v>Ledenice</v>
      </c>
      <c r="E6" s="762">
        <f>pomocná_tabulky!AY6</f>
        <v>12</v>
      </c>
      <c r="F6" s="762">
        <f>pomocná_tabulky!AZ6</f>
        <v>7</v>
      </c>
      <c r="G6" s="762">
        <f>pomocná_tabulky!BA6</f>
        <v>2</v>
      </c>
      <c r="H6" s="762">
        <f>pomocná_tabulky!BB6</f>
        <v>3</v>
      </c>
      <c r="I6" s="904" t="str">
        <f>pomocná_tabulky!BC6</f>
        <v>40:24</v>
      </c>
      <c r="J6" s="762">
        <f>pomocná_tabulky!BF6</f>
        <v>23</v>
      </c>
      <c r="K6" s="761"/>
      <c r="L6" s="777"/>
      <c r="N6" s="765" t="s">
        <v>103</v>
      </c>
      <c r="O6" s="766" t="str">
        <f t="shared" si="0"/>
        <v>Ledenice</v>
      </c>
      <c r="P6" s="767">
        <f t="shared" si="0"/>
        <v>12</v>
      </c>
      <c r="Q6" s="767">
        <f t="shared" si="0"/>
        <v>7</v>
      </c>
      <c r="R6" s="767">
        <f t="shared" si="0"/>
        <v>2</v>
      </c>
      <c r="S6" s="767">
        <f t="shared" si="0"/>
        <v>3</v>
      </c>
      <c r="T6" s="768" t="s">
        <v>204</v>
      </c>
      <c r="U6" s="765">
        <f t="shared" si="1"/>
        <v>23</v>
      </c>
      <c r="V6" s="765">
        <f t="shared" si="1"/>
        <v>0</v>
      </c>
      <c r="W6" s="749">
        <v>8</v>
      </c>
      <c r="X6" s="750">
        <v>44</v>
      </c>
      <c r="Y6" s="750">
        <v>16</v>
      </c>
      <c r="AB6" s="749">
        <v>2</v>
      </c>
      <c r="AR6" s="769"/>
      <c r="AS6" s="769"/>
      <c r="AT6" s="769"/>
    </row>
    <row r="7" spans="3:46" ht="15" x14ac:dyDescent="0.25">
      <c r="C7" s="930" t="s">
        <v>107</v>
      </c>
      <c r="D7" s="922" t="str">
        <f>pomocná_tabulky!AX11</f>
        <v>Slavonice</v>
      </c>
      <c r="E7" s="762">
        <f>pomocná_tabulky!AY11</f>
        <v>12</v>
      </c>
      <c r="F7" s="762">
        <f>pomocná_tabulky!AZ11</f>
        <v>6</v>
      </c>
      <c r="G7" s="762">
        <f>pomocná_tabulky!BA11</f>
        <v>1</v>
      </c>
      <c r="H7" s="762">
        <f>pomocná_tabulky!BB11</f>
        <v>5</v>
      </c>
      <c r="I7" s="904" t="str">
        <f>pomocná_tabulky!BC11</f>
        <v>23:26</v>
      </c>
      <c r="J7" s="762">
        <f>pomocná_tabulky!BF11</f>
        <v>19</v>
      </c>
      <c r="K7" s="761"/>
      <c r="L7" s="777"/>
      <c r="N7" s="765" t="s">
        <v>107</v>
      </c>
      <c r="O7" s="766" t="str">
        <f t="shared" si="0"/>
        <v>Slavonice</v>
      </c>
      <c r="P7" s="767">
        <f t="shared" si="0"/>
        <v>12</v>
      </c>
      <c r="Q7" s="767">
        <f t="shared" si="0"/>
        <v>6</v>
      </c>
      <c r="R7" s="767">
        <f t="shared" si="0"/>
        <v>1</v>
      </c>
      <c r="S7" s="767">
        <f t="shared" si="0"/>
        <v>5</v>
      </c>
      <c r="T7" s="768" t="s">
        <v>207</v>
      </c>
      <c r="U7" s="765">
        <f t="shared" si="1"/>
        <v>19</v>
      </c>
      <c r="V7" s="765">
        <f t="shared" si="1"/>
        <v>0</v>
      </c>
      <c r="W7" s="749">
        <v>9</v>
      </c>
      <c r="X7" s="750">
        <v>30</v>
      </c>
      <c r="Y7" s="750">
        <v>18</v>
      </c>
      <c r="AB7" s="749">
        <v>3</v>
      </c>
      <c r="AR7" s="769"/>
      <c r="AS7" s="769"/>
      <c r="AT7" s="769"/>
    </row>
    <row r="8" spans="3:46" ht="15" x14ac:dyDescent="0.25">
      <c r="C8" s="930" t="s">
        <v>111</v>
      </c>
      <c r="D8" s="922" t="str">
        <f>pomocná_tabulky!AX7</f>
        <v>Lomnice /Luž.</v>
      </c>
      <c r="E8" s="762">
        <f>pomocná_tabulky!AY7</f>
        <v>12</v>
      </c>
      <c r="F8" s="762">
        <f>pomocná_tabulky!AZ7</f>
        <v>6</v>
      </c>
      <c r="G8" s="762">
        <f>pomocná_tabulky!BA7</f>
        <v>1</v>
      </c>
      <c r="H8" s="762">
        <f>pomocná_tabulky!BB7</f>
        <v>5</v>
      </c>
      <c r="I8" s="904" t="str">
        <f>pomocná_tabulky!BC7</f>
        <v>19:18</v>
      </c>
      <c r="J8" s="762">
        <f>pomocná_tabulky!BF7</f>
        <v>19</v>
      </c>
      <c r="K8" s="761"/>
      <c r="L8" s="777"/>
      <c r="N8" s="765" t="s">
        <v>111</v>
      </c>
      <c r="O8" s="766" t="str">
        <f t="shared" si="0"/>
        <v>Lomnice /Luž.</v>
      </c>
      <c r="P8" s="767">
        <f t="shared" si="0"/>
        <v>12</v>
      </c>
      <c r="Q8" s="767">
        <f t="shared" si="0"/>
        <v>6</v>
      </c>
      <c r="R8" s="767">
        <f t="shared" si="0"/>
        <v>1</v>
      </c>
      <c r="S8" s="767">
        <f t="shared" si="0"/>
        <v>5</v>
      </c>
      <c r="T8" s="768" t="s">
        <v>203</v>
      </c>
      <c r="U8" s="765">
        <f t="shared" si="1"/>
        <v>19</v>
      </c>
      <c r="V8" s="765">
        <f t="shared" si="1"/>
        <v>0</v>
      </c>
      <c r="W8" s="749">
        <v>10</v>
      </c>
      <c r="X8" s="750">
        <v>25</v>
      </c>
      <c r="Y8" s="750">
        <v>20</v>
      </c>
      <c r="AB8" s="749">
        <v>4</v>
      </c>
      <c r="AR8" s="769"/>
      <c r="AS8" s="769"/>
      <c r="AT8" s="769"/>
    </row>
    <row r="9" spans="3:46" ht="15" x14ac:dyDescent="0.25">
      <c r="C9" s="930" t="s">
        <v>115</v>
      </c>
      <c r="D9" s="922" t="str">
        <f>pomocná_tabulky!AX13</f>
        <v>Suchdol / Luž.</v>
      </c>
      <c r="E9" s="762">
        <f>pomocná_tabulky!AY13</f>
        <v>12</v>
      </c>
      <c r="F9" s="762">
        <f>pomocná_tabulky!AZ13</f>
        <v>6</v>
      </c>
      <c r="G9" s="762">
        <f>pomocná_tabulky!BA13</f>
        <v>1</v>
      </c>
      <c r="H9" s="762">
        <f>pomocná_tabulky!BB13</f>
        <v>5</v>
      </c>
      <c r="I9" s="904" t="str">
        <f>pomocná_tabulky!BC13</f>
        <v>21:18</v>
      </c>
      <c r="J9" s="762">
        <f>pomocná_tabulky!BF13</f>
        <v>19</v>
      </c>
      <c r="K9" s="774"/>
      <c r="L9" s="777"/>
      <c r="N9" s="765" t="s">
        <v>115</v>
      </c>
      <c r="O9" s="766" t="str">
        <f t="shared" si="0"/>
        <v>Suchdol / Luž.</v>
      </c>
      <c r="P9" s="767">
        <f t="shared" si="0"/>
        <v>12</v>
      </c>
      <c r="Q9" s="767">
        <f t="shared" si="0"/>
        <v>6</v>
      </c>
      <c r="R9" s="767">
        <f t="shared" si="0"/>
        <v>1</v>
      </c>
      <c r="S9" s="767">
        <f t="shared" si="0"/>
        <v>5</v>
      </c>
      <c r="T9" s="768" t="s">
        <v>206</v>
      </c>
      <c r="U9" s="765">
        <f t="shared" si="1"/>
        <v>19</v>
      </c>
      <c r="V9" s="765">
        <f t="shared" si="1"/>
        <v>0</v>
      </c>
      <c r="W9" s="749">
        <v>11</v>
      </c>
      <c r="X9" s="750">
        <v>19</v>
      </c>
      <c r="Y9" s="750">
        <v>19</v>
      </c>
      <c r="AB9" s="749">
        <v>5</v>
      </c>
      <c r="AR9" s="769"/>
      <c r="AS9" s="769"/>
      <c r="AT9" s="769"/>
    </row>
    <row r="10" spans="3:46" ht="15" x14ac:dyDescent="0.25">
      <c r="C10" s="1015" t="s">
        <v>118</v>
      </c>
      <c r="D10" s="1016" t="str">
        <f>pomocná_tabulky!AX14</f>
        <v>Třebětice</v>
      </c>
      <c r="E10" s="1017">
        <f>pomocná_tabulky!AY14</f>
        <v>12</v>
      </c>
      <c r="F10" s="1017">
        <f>pomocná_tabulky!AZ14</f>
        <v>5</v>
      </c>
      <c r="G10" s="1017">
        <f>pomocná_tabulky!BA14</f>
        <v>3</v>
      </c>
      <c r="H10" s="1017">
        <f>pomocná_tabulky!BB14</f>
        <v>4</v>
      </c>
      <c r="I10" s="1018" t="str">
        <f>pomocná_tabulky!BC14</f>
        <v>27:23</v>
      </c>
      <c r="J10" s="1017">
        <f>pomocná_tabulky!BF14</f>
        <v>18</v>
      </c>
      <c r="K10" s="761"/>
      <c r="L10" s="777"/>
      <c r="N10" s="765" t="s">
        <v>118</v>
      </c>
      <c r="O10" s="766" t="str">
        <f t="shared" si="0"/>
        <v>Třebětice</v>
      </c>
      <c r="P10" s="767">
        <f t="shared" si="0"/>
        <v>12</v>
      </c>
      <c r="Q10" s="767">
        <f t="shared" si="0"/>
        <v>5</v>
      </c>
      <c r="R10" s="767">
        <f t="shared" si="0"/>
        <v>3</v>
      </c>
      <c r="S10" s="767">
        <f t="shared" si="0"/>
        <v>4</v>
      </c>
      <c r="T10" s="768" t="s">
        <v>212</v>
      </c>
      <c r="U10" s="765">
        <f t="shared" si="1"/>
        <v>18</v>
      </c>
      <c r="V10" s="765">
        <f t="shared" si="1"/>
        <v>0</v>
      </c>
      <c r="W10" s="749">
        <v>12</v>
      </c>
      <c r="X10" s="750">
        <v>24</v>
      </c>
      <c r="Y10" s="750">
        <v>18</v>
      </c>
      <c r="AB10" s="749">
        <v>6</v>
      </c>
      <c r="AR10" s="769"/>
      <c r="AS10" s="769"/>
      <c r="AT10" s="769"/>
    </row>
    <row r="11" spans="3:46" ht="15" x14ac:dyDescent="0.25">
      <c r="C11" s="930" t="s">
        <v>122</v>
      </c>
      <c r="D11" s="922" t="str">
        <f>pomocná_tabulky!AX12</f>
        <v>Studená</v>
      </c>
      <c r="E11" s="762">
        <f>pomocná_tabulky!AY12</f>
        <v>12</v>
      </c>
      <c r="F11" s="762">
        <f>pomocná_tabulky!AZ12</f>
        <v>4</v>
      </c>
      <c r="G11" s="762">
        <f>pomocná_tabulky!BA12</f>
        <v>4</v>
      </c>
      <c r="H11" s="762">
        <f>pomocná_tabulky!BB12</f>
        <v>4</v>
      </c>
      <c r="I11" s="904" t="str">
        <f>pomocná_tabulky!BC12</f>
        <v>27:22</v>
      </c>
      <c r="J11" s="762">
        <f>pomocná_tabulky!BF12</f>
        <v>16</v>
      </c>
      <c r="K11" s="761"/>
      <c r="L11" s="777"/>
      <c r="N11" s="765" t="s">
        <v>122</v>
      </c>
      <c r="O11" s="766" t="str">
        <f t="shared" si="0"/>
        <v>Studená</v>
      </c>
      <c r="P11" s="767">
        <f t="shared" si="0"/>
        <v>12</v>
      </c>
      <c r="Q11" s="767">
        <f t="shared" si="0"/>
        <v>4</v>
      </c>
      <c r="R11" s="767">
        <f t="shared" si="0"/>
        <v>4</v>
      </c>
      <c r="S11" s="767">
        <f t="shared" si="0"/>
        <v>4</v>
      </c>
      <c r="T11" s="768" t="s">
        <v>214</v>
      </c>
      <c r="U11" s="765">
        <f t="shared" si="1"/>
        <v>16</v>
      </c>
      <c r="V11" s="765">
        <f t="shared" si="1"/>
        <v>0</v>
      </c>
      <c r="W11" s="749">
        <v>13</v>
      </c>
      <c r="X11" s="750">
        <v>16</v>
      </c>
      <c r="Y11" s="750">
        <v>26</v>
      </c>
      <c r="AB11" s="749">
        <v>7</v>
      </c>
      <c r="AR11" s="769"/>
      <c r="AS11" s="769"/>
      <c r="AT11" s="769"/>
    </row>
    <row r="12" spans="3:46" ht="15" x14ac:dyDescent="0.25">
      <c r="C12" s="930" t="s">
        <v>124</v>
      </c>
      <c r="D12" s="922" t="str">
        <f>pomocná_tabulky!AX8</f>
        <v>Mladé</v>
      </c>
      <c r="E12" s="762">
        <f>pomocná_tabulky!AY8</f>
        <v>12</v>
      </c>
      <c r="F12" s="762">
        <f>pomocná_tabulky!AZ8</f>
        <v>4</v>
      </c>
      <c r="G12" s="762">
        <f>pomocná_tabulky!BA8</f>
        <v>4</v>
      </c>
      <c r="H12" s="762">
        <f>pomocná_tabulky!BB8</f>
        <v>4</v>
      </c>
      <c r="I12" s="904" t="str">
        <f>pomocná_tabulky!BC8</f>
        <v>23:25</v>
      </c>
      <c r="J12" s="762">
        <f>pomocná_tabulky!BF8</f>
        <v>16</v>
      </c>
      <c r="K12" s="761"/>
      <c r="L12" s="777"/>
      <c r="N12" s="765" t="s">
        <v>124</v>
      </c>
      <c r="O12" s="766" t="str">
        <f t="shared" si="0"/>
        <v>Mladé</v>
      </c>
      <c r="P12" s="767">
        <f t="shared" si="0"/>
        <v>12</v>
      </c>
      <c r="Q12" s="767">
        <f t="shared" si="0"/>
        <v>4</v>
      </c>
      <c r="R12" s="767">
        <f t="shared" si="0"/>
        <v>4</v>
      </c>
      <c r="S12" s="767">
        <f t="shared" si="0"/>
        <v>4</v>
      </c>
      <c r="T12" s="768" t="s">
        <v>216</v>
      </c>
      <c r="U12" s="765">
        <f t="shared" si="1"/>
        <v>16</v>
      </c>
      <c r="V12" s="765">
        <f t="shared" si="1"/>
        <v>0</v>
      </c>
      <c r="W12" s="749">
        <v>14</v>
      </c>
      <c r="X12" s="750">
        <v>26</v>
      </c>
      <c r="Y12" s="750">
        <v>37</v>
      </c>
      <c r="AB12" s="749">
        <v>8</v>
      </c>
      <c r="AR12" s="769"/>
      <c r="AS12" s="769"/>
      <c r="AT12" s="769"/>
    </row>
    <row r="13" spans="3:46" ht="15" x14ac:dyDescent="0.25">
      <c r="C13" s="930" t="s">
        <v>128</v>
      </c>
      <c r="D13" s="922" t="str">
        <f>pomocná_tabulky!AX9</f>
        <v>N. Bystřice</v>
      </c>
      <c r="E13" s="762">
        <f>pomocná_tabulky!AY9</f>
        <v>12</v>
      </c>
      <c r="F13" s="762">
        <f>pomocná_tabulky!AZ9</f>
        <v>5</v>
      </c>
      <c r="G13" s="762">
        <f>pomocná_tabulky!BA9</f>
        <v>1</v>
      </c>
      <c r="H13" s="762">
        <f>pomocná_tabulky!BB9</f>
        <v>6</v>
      </c>
      <c r="I13" s="904" t="str">
        <f>pomocná_tabulky!BC9</f>
        <v>25:27</v>
      </c>
      <c r="J13" s="762">
        <f>pomocná_tabulky!BF9</f>
        <v>16</v>
      </c>
      <c r="K13" s="761"/>
      <c r="L13" s="777"/>
      <c r="N13" s="765" t="s">
        <v>128</v>
      </c>
      <c r="O13" s="766" t="str">
        <f t="shared" si="0"/>
        <v>N. Bystřice</v>
      </c>
      <c r="P13" s="767">
        <f t="shared" si="0"/>
        <v>12</v>
      </c>
      <c r="Q13" s="767">
        <f t="shared" si="0"/>
        <v>5</v>
      </c>
      <c r="R13" s="767">
        <f t="shared" si="0"/>
        <v>1</v>
      </c>
      <c r="S13" s="767">
        <f t="shared" si="0"/>
        <v>6</v>
      </c>
      <c r="T13" s="768" t="s">
        <v>218</v>
      </c>
      <c r="U13" s="765">
        <f t="shared" si="1"/>
        <v>16</v>
      </c>
      <c r="V13" s="765">
        <f t="shared" si="1"/>
        <v>0</v>
      </c>
      <c r="W13" s="749">
        <v>15</v>
      </c>
      <c r="X13" s="750">
        <v>25</v>
      </c>
      <c r="Y13" s="750">
        <v>26</v>
      </c>
      <c r="AB13" s="749">
        <v>9</v>
      </c>
      <c r="AR13" s="769"/>
      <c r="AS13" s="769"/>
      <c r="AT13" s="769"/>
    </row>
    <row r="14" spans="3:46" ht="15" x14ac:dyDescent="0.25">
      <c r="C14" s="930" t="s">
        <v>132</v>
      </c>
      <c r="D14" s="922" t="str">
        <f>pomocná_tabulky!AX3</f>
        <v>Č. Velenice</v>
      </c>
      <c r="E14" s="762">
        <f>pomocná_tabulky!AY3</f>
        <v>12</v>
      </c>
      <c r="F14" s="762">
        <f>pomocná_tabulky!AZ3</f>
        <v>4</v>
      </c>
      <c r="G14" s="762">
        <f>pomocná_tabulky!BA3</f>
        <v>3</v>
      </c>
      <c r="H14" s="762">
        <f>pomocná_tabulky!BB3</f>
        <v>5</v>
      </c>
      <c r="I14" s="904" t="str">
        <f>pomocná_tabulky!BC3</f>
        <v>23:28</v>
      </c>
      <c r="J14" s="762">
        <f>pomocná_tabulky!BF3</f>
        <v>15</v>
      </c>
      <c r="K14" s="761"/>
      <c r="L14" s="777"/>
      <c r="N14" s="765" t="s">
        <v>132</v>
      </c>
      <c r="O14" s="766" t="str">
        <f t="shared" si="0"/>
        <v>Č. Velenice</v>
      </c>
      <c r="P14" s="767">
        <f t="shared" si="0"/>
        <v>12</v>
      </c>
      <c r="Q14" s="767">
        <f t="shared" si="0"/>
        <v>4</v>
      </c>
      <c r="R14" s="767">
        <f t="shared" si="0"/>
        <v>3</v>
      </c>
      <c r="S14" s="767">
        <f t="shared" si="0"/>
        <v>5</v>
      </c>
      <c r="T14" s="768" t="s">
        <v>220</v>
      </c>
      <c r="U14" s="765">
        <f t="shared" si="1"/>
        <v>15</v>
      </c>
      <c r="V14" s="765">
        <f t="shared" si="1"/>
        <v>0</v>
      </c>
      <c r="W14" s="749">
        <v>16</v>
      </c>
      <c r="X14" s="750">
        <v>16</v>
      </c>
      <c r="Y14" s="750">
        <v>29</v>
      </c>
      <c r="AB14" s="749">
        <v>10</v>
      </c>
      <c r="AR14" s="769"/>
      <c r="AS14" s="769"/>
      <c r="AT14" s="769"/>
    </row>
    <row r="15" spans="3:46" ht="15" x14ac:dyDescent="0.25">
      <c r="C15" s="930" t="s">
        <v>136</v>
      </c>
      <c r="D15" s="922" t="str">
        <f>pomocná_tabulky!AX5</f>
        <v>K. Řečice</v>
      </c>
      <c r="E15" s="762">
        <f>pomocná_tabulky!AY5</f>
        <v>12</v>
      </c>
      <c r="F15" s="762">
        <f>pomocná_tabulky!AZ5</f>
        <v>3</v>
      </c>
      <c r="G15" s="762">
        <f>pomocná_tabulky!BA5</f>
        <v>4</v>
      </c>
      <c r="H15" s="762">
        <f>pomocná_tabulky!BB5</f>
        <v>5</v>
      </c>
      <c r="I15" s="904" t="str">
        <f>pomocná_tabulky!BC5</f>
        <v>26:27</v>
      </c>
      <c r="J15" s="762">
        <f>pomocná_tabulky!BF5</f>
        <v>13</v>
      </c>
      <c r="K15" s="761"/>
      <c r="L15" s="777"/>
      <c r="N15" s="765" t="s">
        <v>136</v>
      </c>
      <c r="O15" s="766" t="str">
        <f t="shared" si="0"/>
        <v>K. Řečice</v>
      </c>
      <c r="P15" s="767">
        <f t="shared" si="0"/>
        <v>12</v>
      </c>
      <c r="Q15" s="767">
        <f t="shared" si="0"/>
        <v>3</v>
      </c>
      <c r="R15" s="767">
        <f t="shared" si="0"/>
        <v>4</v>
      </c>
      <c r="S15" s="767">
        <f t="shared" si="0"/>
        <v>5</v>
      </c>
      <c r="T15" s="768" t="s">
        <v>222</v>
      </c>
      <c r="U15" s="765">
        <f t="shared" si="1"/>
        <v>13</v>
      </c>
      <c r="V15" s="765">
        <f t="shared" si="1"/>
        <v>0</v>
      </c>
      <c r="W15" s="749">
        <v>17</v>
      </c>
      <c r="X15" s="750">
        <v>17</v>
      </c>
      <c r="Y15" s="750">
        <v>38</v>
      </c>
      <c r="AB15" s="749">
        <v>11</v>
      </c>
      <c r="AR15" s="769"/>
      <c r="AS15" s="769"/>
      <c r="AT15" s="769"/>
    </row>
    <row r="16" spans="3:46" ht="15" x14ac:dyDescent="0.25">
      <c r="C16" s="930" t="s">
        <v>140</v>
      </c>
      <c r="D16" s="922" t="str">
        <f>pomocná_tabulky!AX15</f>
        <v>Třeboň "B</v>
      </c>
      <c r="E16" s="762">
        <f>pomocná_tabulky!AY15</f>
        <v>12</v>
      </c>
      <c r="F16" s="762">
        <f>pomocná_tabulky!AZ15</f>
        <v>3</v>
      </c>
      <c r="G16" s="762">
        <f>pomocná_tabulky!BA15</f>
        <v>2</v>
      </c>
      <c r="H16" s="762">
        <f>pomocná_tabulky!BB15</f>
        <v>7</v>
      </c>
      <c r="I16" s="904" t="str">
        <f>pomocná_tabulky!BC15</f>
        <v>19:38</v>
      </c>
      <c r="J16" s="762">
        <f>pomocná_tabulky!BF15</f>
        <v>11</v>
      </c>
      <c r="K16" s="761"/>
      <c r="L16" s="777"/>
      <c r="N16" s="765" t="s">
        <v>140</v>
      </c>
      <c r="O16" s="766" t="str">
        <f t="shared" si="0"/>
        <v>Třeboň "B</v>
      </c>
      <c r="P16" s="767">
        <f t="shared" si="0"/>
        <v>12</v>
      </c>
      <c r="Q16" s="767">
        <f t="shared" si="0"/>
        <v>3</v>
      </c>
      <c r="R16" s="767">
        <f t="shared" si="0"/>
        <v>2</v>
      </c>
      <c r="S16" s="767">
        <f t="shared" si="0"/>
        <v>7</v>
      </c>
      <c r="T16" s="768" t="s">
        <v>224</v>
      </c>
      <c r="U16" s="765">
        <f t="shared" si="1"/>
        <v>11</v>
      </c>
      <c r="V16" s="765">
        <f t="shared" si="1"/>
        <v>0</v>
      </c>
      <c r="W16" s="749">
        <v>18</v>
      </c>
      <c r="X16" s="750">
        <v>16</v>
      </c>
      <c r="Y16" s="750">
        <v>25</v>
      </c>
      <c r="AB16" s="749">
        <v>12</v>
      </c>
      <c r="AR16" s="769"/>
      <c r="AS16" s="769"/>
      <c r="AT16" s="769"/>
    </row>
    <row r="17" spans="3:46" ht="15" x14ac:dyDescent="0.25">
      <c r="C17" s="930" t="s">
        <v>144</v>
      </c>
      <c r="D17" s="922" t="str">
        <f>pomocná_tabulky!AX4</f>
        <v>D. Voda</v>
      </c>
      <c r="E17" s="762">
        <f>pomocná_tabulky!AY4</f>
        <v>12</v>
      </c>
      <c r="F17" s="762">
        <f>pomocná_tabulky!AZ4</f>
        <v>2</v>
      </c>
      <c r="G17" s="762">
        <f>pomocná_tabulky!BA4</f>
        <v>3</v>
      </c>
      <c r="H17" s="762">
        <f>pomocná_tabulky!BB4</f>
        <v>7</v>
      </c>
      <c r="I17" s="904" t="str">
        <f>pomocná_tabulky!BC4</f>
        <v>19:26</v>
      </c>
      <c r="J17" s="762">
        <f>pomocná_tabulky!BF4</f>
        <v>9</v>
      </c>
      <c r="K17" s="761"/>
      <c r="L17" s="777"/>
      <c r="N17" s="765" t="s">
        <v>144</v>
      </c>
      <c r="O17" s="766" t="str">
        <f t="shared" si="0"/>
        <v>D. Voda</v>
      </c>
      <c r="P17" s="767">
        <f t="shared" si="0"/>
        <v>12</v>
      </c>
      <c r="Q17" s="767">
        <f t="shared" si="0"/>
        <v>2</v>
      </c>
      <c r="R17" s="767">
        <f t="shared" si="0"/>
        <v>3</v>
      </c>
      <c r="S17" s="767">
        <f t="shared" si="0"/>
        <v>7</v>
      </c>
      <c r="T17" s="768" t="s">
        <v>226</v>
      </c>
      <c r="U17" s="765">
        <f t="shared" si="1"/>
        <v>9</v>
      </c>
      <c r="V17" s="765">
        <f t="shared" si="1"/>
        <v>0</v>
      </c>
      <c r="W17" s="749">
        <v>19</v>
      </c>
      <c r="X17" s="750">
        <v>14</v>
      </c>
      <c r="Y17" s="750">
        <v>29</v>
      </c>
      <c r="AB17" s="749">
        <v>13</v>
      </c>
      <c r="AR17" s="769"/>
      <c r="AS17" s="769"/>
      <c r="AT17" s="769"/>
    </row>
    <row r="18" spans="3:46" ht="13.5" thickBot="1" x14ac:dyDescent="0.25">
      <c r="C18" s="931" t="s">
        <v>151</v>
      </c>
      <c r="D18" s="928"/>
      <c r="E18" s="775"/>
      <c r="F18" s="775"/>
      <c r="G18" s="775"/>
      <c r="H18" s="775"/>
      <c r="I18" s="776"/>
      <c r="J18" s="905"/>
      <c r="K18" s="761"/>
      <c r="L18" s="777"/>
      <c r="N18" s="765" t="s">
        <v>151</v>
      </c>
      <c r="O18" s="766">
        <f t="shared" si="0"/>
        <v>0</v>
      </c>
      <c r="P18" s="767">
        <f t="shared" si="0"/>
        <v>0</v>
      </c>
      <c r="Q18" s="767">
        <f t="shared" si="0"/>
        <v>0</v>
      </c>
      <c r="R18" s="767">
        <f t="shared" si="0"/>
        <v>0</v>
      </c>
      <c r="S18" s="767">
        <f t="shared" si="0"/>
        <v>0</v>
      </c>
      <c r="T18" s="768" t="s">
        <v>227</v>
      </c>
      <c r="U18" s="765">
        <f t="shared" si="1"/>
        <v>0</v>
      </c>
      <c r="V18" s="765">
        <f t="shared" si="1"/>
        <v>0</v>
      </c>
      <c r="W18" s="749">
        <v>20</v>
      </c>
      <c r="X18" s="750">
        <v>24</v>
      </c>
      <c r="Y18" s="750">
        <v>32</v>
      </c>
      <c r="AB18" s="749">
        <v>14</v>
      </c>
      <c r="AR18" s="769"/>
      <c r="AS18" s="769"/>
      <c r="AT18" s="769"/>
    </row>
    <row r="19" spans="3:46" x14ac:dyDescent="0.2">
      <c r="C19" s="920"/>
      <c r="D19" s="921"/>
      <c r="E19" s="918"/>
      <c r="F19" s="798"/>
      <c r="G19" s="798"/>
      <c r="H19" s="798"/>
      <c r="I19" s="798"/>
      <c r="J19" s="919"/>
      <c r="K19" s="906"/>
      <c r="L19" s="906"/>
      <c r="M19" s="749"/>
      <c r="N19" s="750"/>
      <c r="O19" s="750"/>
      <c r="X19" s="749"/>
      <c r="Y19" s="749"/>
      <c r="AD19" s="748"/>
      <c r="AF19" s="751"/>
      <c r="AG19" s="751"/>
      <c r="AH19" s="769"/>
      <c r="AR19" s="769"/>
      <c r="AS19" s="769"/>
      <c r="AT19" s="769"/>
    </row>
    <row r="20" spans="3:46" ht="19.5" thickBot="1" x14ac:dyDescent="0.35">
      <c r="C20" s="1040" t="s">
        <v>1939</v>
      </c>
      <c r="D20" s="1040"/>
      <c r="E20" s="854"/>
      <c r="F20" s="854"/>
      <c r="G20" s="854"/>
      <c r="H20" s="854"/>
      <c r="I20" s="854"/>
      <c r="J20" s="908"/>
      <c r="K20" s="788"/>
      <c r="L20" s="861"/>
      <c r="O20" s="749">
        <v>1</v>
      </c>
      <c r="P20" s="749">
        <v>2</v>
      </c>
      <c r="Q20" s="749">
        <v>3</v>
      </c>
      <c r="R20" s="749">
        <v>4</v>
      </c>
      <c r="S20" s="749">
        <v>5</v>
      </c>
      <c r="T20" s="749">
        <v>6</v>
      </c>
      <c r="U20" s="749">
        <v>7</v>
      </c>
      <c r="V20" s="749">
        <v>8</v>
      </c>
      <c r="W20" s="749">
        <v>9</v>
      </c>
      <c r="X20" s="749">
        <v>10</v>
      </c>
      <c r="Y20" s="749">
        <v>11</v>
      </c>
      <c r="Z20" s="749">
        <v>12</v>
      </c>
      <c r="AA20" s="749">
        <v>13</v>
      </c>
      <c r="AB20" s="749">
        <v>14</v>
      </c>
      <c r="AC20" s="749">
        <v>15</v>
      </c>
      <c r="AD20" s="749">
        <v>16</v>
      </c>
      <c r="AE20" s="749">
        <v>17</v>
      </c>
      <c r="AF20" s="749">
        <v>18</v>
      </c>
      <c r="AG20" s="749">
        <v>19</v>
      </c>
      <c r="AH20" s="749">
        <v>20</v>
      </c>
      <c r="AI20" s="749">
        <v>21</v>
      </c>
      <c r="AJ20" s="749">
        <v>22</v>
      </c>
      <c r="AK20" s="749">
        <v>23</v>
      </c>
      <c r="AL20" s="749">
        <v>24</v>
      </c>
      <c r="AM20" s="749">
        <v>25</v>
      </c>
      <c r="AN20" s="749">
        <v>26</v>
      </c>
      <c r="AO20" s="749">
        <v>27</v>
      </c>
    </row>
    <row r="21" spans="3:46" ht="16.5" thickBot="1" x14ac:dyDescent="0.3">
      <c r="C21" s="856" t="str">
        <f>C4</f>
        <v>Pořadí</v>
      </c>
      <c r="D21" s="932" t="s">
        <v>235</v>
      </c>
      <c r="E21" s="859" t="s">
        <v>195</v>
      </c>
      <c r="F21" s="859" t="s">
        <v>196</v>
      </c>
      <c r="G21" s="859">
        <v>0</v>
      </c>
      <c r="H21" s="859" t="s">
        <v>197</v>
      </c>
      <c r="I21" s="859" t="s">
        <v>198</v>
      </c>
      <c r="J21" s="933" t="s">
        <v>18</v>
      </c>
      <c r="K21" s="797"/>
      <c r="L21" s="861"/>
      <c r="N21" s="861"/>
      <c r="O21" s="861"/>
      <c r="P21" s="748"/>
      <c r="Q21" s="748"/>
      <c r="R21" s="748"/>
      <c r="S21" s="748"/>
      <c r="T21" s="748"/>
      <c r="U21" s="748"/>
      <c r="V21" s="748"/>
      <c r="W21" s="748"/>
      <c r="X21" s="862"/>
      <c r="Y21" s="862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O21" s="748"/>
      <c r="AP21" s="863"/>
      <c r="AQ21" s="863"/>
      <c r="AR21" s="864"/>
    </row>
    <row r="22" spans="3:46" ht="15.75" thickTop="1" x14ac:dyDescent="0.25">
      <c r="C22" s="865" t="s">
        <v>192</v>
      </c>
      <c r="D22" s="936" t="str">
        <f>pomocná_tabulky!AX28</f>
        <v>Slavonice</v>
      </c>
      <c r="E22" s="937">
        <f>pomocná_tabulky!AY28</f>
        <v>7</v>
      </c>
      <c r="F22" s="937">
        <f>pomocná_tabulky!AZ28</f>
        <v>5</v>
      </c>
      <c r="G22" s="937">
        <f>pomocná_tabulky!BA28</f>
        <v>0</v>
      </c>
      <c r="H22" s="937">
        <f>pomocná_tabulky!BB28</f>
        <v>2</v>
      </c>
      <c r="I22" s="938" t="str">
        <f>pomocná_tabulky!BC28</f>
        <v>21:10</v>
      </c>
      <c r="J22" s="939">
        <f>pomocná_tabulky!BF28</f>
        <v>15</v>
      </c>
      <c r="K22" s="867"/>
      <c r="L22" s="861"/>
      <c r="M22" s="868"/>
      <c r="N22" s="861"/>
      <c r="O22" s="861"/>
      <c r="P22" s="748"/>
      <c r="Q22" s="748"/>
      <c r="R22" s="748"/>
      <c r="S22" s="748"/>
      <c r="T22" s="748"/>
      <c r="U22" s="748"/>
      <c r="V22" s="748"/>
      <c r="W22" s="748"/>
      <c r="X22" s="862"/>
      <c r="Y22" s="862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O22" s="748"/>
      <c r="AP22" s="863"/>
      <c r="AQ22" s="863"/>
      <c r="AR22" s="864"/>
    </row>
    <row r="23" spans="3:46" ht="15" x14ac:dyDescent="0.25">
      <c r="C23" s="865" t="s">
        <v>103</v>
      </c>
      <c r="D23" s="866" t="str">
        <f>pomocná_tabulky!AX29</f>
        <v>Studená</v>
      </c>
      <c r="E23" s="770">
        <f>pomocná_tabulky!AY29</f>
        <v>7</v>
      </c>
      <c r="F23" s="770">
        <f>pomocná_tabulky!AZ29</f>
        <v>4</v>
      </c>
      <c r="G23" s="770">
        <f>pomocná_tabulky!BA29</f>
        <v>2</v>
      </c>
      <c r="H23" s="770">
        <f>pomocná_tabulky!BB29</f>
        <v>1</v>
      </c>
      <c r="I23" s="934" t="str">
        <f>pomocná_tabulky!BC29</f>
        <v>24:11</v>
      </c>
      <c r="J23" s="935">
        <f>pomocná_tabulky!BF29</f>
        <v>14</v>
      </c>
      <c r="K23" s="867"/>
      <c r="L23" s="861"/>
      <c r="M23" s="868"/>
      <c r="N23" s="861"/>
      <c r="O23" s="861"/>
      <c r="P23" s="748"/>
      <c r="Q23" s="748"/>
      <c r="R23" s="748"/>
      <c r="S23" s="748"/>
      <c r="T23" s="748"/>
      <c r="U23" s="748"/>
      <c r="V23" s="748"/>
      <c r="W23" s="748"/>
      <c r="X23" s="862"/>
      <c r="Y23" s="862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O23" s="748"/>
      <c r="AP23" s="863"/>
      <c r="AQ23" s="863"/>
      <c r="AR23" s="864"/>
    </row>
    <row r="24" spans="3:46" ht="15" x14ac:dyDescent="0.25">
      <c r="C24" s="865" t="s">
        <v>107</v>
      </c>
      <c r="D24" s="866" t="str">
        <f>pomocná_tabulky!AX30</f>
        <v>Suchdol / Luž.</v>
      </c>
      <c r="E24" s="770">
        <f>pomocná_tabulky!AY30</f>
        <v>6</v>
      </c>
      <c r="F24" s="770">
        <f>pomocná_tabulky!AZ30</f>
        <v>4</v>
      </c>
      <c r="G24" s="770">
        <f>pomocná_tabulky!BA30</f>
        <v>1</v>
      </c>
      <c r="H24" s="770">
        <f>pomocná_tabulky!BB30</f>
        <v>1</v>
      </c>
      <c r="I24" s="934" t="str">
        <f>pomocná_tabulky!BC30</f>
        <v>13:5</v>
      </c>
      <c r="J24" s="935">
        <f>pomocná_tabulky!BF30</f>
        <v>13</v>
      </c>
      <c r="K24" s="867"/>
      <c r="L24" s="909"/>
      <c r="M24" s="868"/>
      <c r="N24" s="861"/>
      <c r="O24" s="861"/>
      <c r="P24" s="748"/>
      <c r="Q24" s="748"/>
      <c r="R24" s="748"/>
      <c r="S24" s="748"/>
      <c r="T24" s="748"/>
      <c r="U24" s="748"/>
      <c r="V24" s="748"/>
      <c r="W24" s="748"/>
      <c r="X24" s="862"/>
      <c r="Y24" s="862"/>
      <c r="Z24" s="748"/>
      <c r="AA24" s="748"/>
      <c r="AB24" s="748"/>
      <c r="AC24" s="748"/>
      <c r="AD24" s="748"/>
      <c r="AE24" s="748"/>
      <c r="AF24" s="748"/>
      <c r="AG24" s="748"/>
      <c r="AH24" s="748"/>
      <c r="AI24" s="748"/>
      <c r="AJ24" s="748"/>
      <c r="AK24" s="748"/>
      <c r="AL24" s="748"/>
      <c r="AM24" s="748"/>
      <c r="AO24" s="748"/>
      <c r="AP24" s="863"/>
      <c r="AQ24" s="863"/>
      <c r="AR24" s="864"/>
    </row>
    <row r="25" spans="3:46" ht="15" x14ac:dyDescent="0.25">
      <c r="C25" s="1008" t="s">
        <v>111</v>
      </c>
      <c r="D25" s="1009" t="str">
        <f>pomocná_tabulky!AX31</f>
        <v>Třebětice</v>
      </c>
      <c r="E25" s="1005">
        <f>pomocná_tabulky!AY31</f>
        <v>7</v>
      </c>
      <c r="F25" s="1005">
        <f>pomocná_tabulky!AZ31</f>
        <v>4</v>
      </c>
      <c r="G25" s="1005">
        <f>pomocná_tabulky!BA31</f>
        <v>1</v>
      </c>
      <c r="H25" s="1005">
        <f>pomocná_tabulky!BB31</f>
        <v>2</v>
      </c>
      <c r="I25" s="1019" t="str">
        <f>pomocná_tabulky!BC31</f>
        <v>18:14</v>
      </c>
      <c r="J25" s="1020">
        <f>pomocná_tabulky!BF31</f>
        <v>13</v>
      </c>
      <c r="K25" s="867"/>
      <c r="L25" s="861"/>
      <c r="M25" s="868"/>
      <c r="N25" s="861"/>
      <c r="O25" s="861"/>
      <c r="P25" s="748"/>
      <c r="Q25" s="748"/>
      <c r="R25" s="748"/>
      <c r="S25" s="748"/>
      <c r="T25" s="748"/>
      <c r="U25" s="748"/>
      <c r="V25" s="748"/>
      <c r="W25" s="748"/>
      <c r="X25" s="862"/>
      <c r="Y25" s="862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8"/>
      <c r="AL25" s="748"/>
      <c r="AM25" s="748"/>
      <c r="AO25" s="748"/>
      <c r="AP25" s="863"/>
      <c r="AQ25" s="863"/>
      <c r="AR25" s="864"/>
    </row>
    <row r="26" spans="3:46" ht="15" x14ac:dyDescent="0.25">
      <c r="C26" s="865" t="s">
        <v>115</v>
      </c>
      <c r="D26" s="866" t="str">
        <f>pomocná_tabulky!AX23</f>
        <v>Ledenice</v>
      </c>
      <c r="E26" s="770">
        <f>pomocná_tabulky!AY23</f>
        <v>6</v>
      </c>
      <c r="F26" s="770">
        <f>pomocná_tabulky!AZ23</f>
        <v>4</v>
      </c>
      <c r="G26" s="770">
        <f>pomocná_tabulky!BA23</f>
        <v>1</v>
      </c>
      <c r="H26" s="770">
        <f>pomocná_tabulky!BB23</f>
        <v>1</v>
      </c>
      <c r="I26" s="934" t="str">
        <f>pomocná_tabulky!BC23</f>
        <v>21:11</v>
      </c>
      <c r="J26" s="935">
        <f>pomocná_tabulky!BF23</f>
        <v>13</v>
      </c>
      <c r="K26" s="867"/>
      <c r="L26" s="861"/>
      <c r="M26" s="868"/>
      <c r="N26" s="861"/>
      <c r="O26" s="861"/>
      <c r="P26" s="748"/>
      <c r="Q26" s="748"/>
      <c r="R26" s="748"/>
      <c r="S26" s="748"/>
      <c r="T26" s="748"/>
      <c r="U26" s="748"/>
      <c r="V26" s="748"/>
      <c r="W26" s="748"/>
      <c r="X26" s="862"/>
      <c r="Y26" s="862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O26" s="748"/>
      <c r="AP26" s="863"/>
      <c r="AQ26" s="863"/>
      <c r="AR26" s="864"/>
    </row>
    <row r="27" spans="3:46" ht="15" x14ac:dyDescent="0.25">
      <c r="C27" s="865" t="s">
        <v>118</v>
      </c>
      <c r="D27" s="866" t="str">
        <f>pomocná_tabulky!AX24</f>
        <v>Lomnice /Luž.</v>
      </c>
      <c r="E27" s="770">
        <f>pomocná_tabulky!AY24</f>
        <v>6</v>
      </c>
      <c r="F27" s="770">
        <f>pomocná_tabulky!AZ24</f>
        <v>4</v>
      </c>
      <c r="G27" s="770">
        <f>pomocná_tabulky!BA24</f>
        <v>0</v>
      </c>
      <c r="H27" s="770">
        <f>pomocná_tabulky!BB24</f>
        <v>2</v>
      </c>
      <c r="I27" s="934" t="str">
        <f>pomocná_tabulky!BC24</f>
        <v>11:7</v>
      </c>
      <c r="J27" s="935">
        <f>pomocná_tabulky!BF24</f>
        <v>12</v>
      </c>
      <c r="K27" s="867"/>
      <c r="L27" s="861"/>
      <c r="M27" s="868"/>
      <c r="N27" s="861"/>
      <c r="O27" s="861"/>
      <c r="P27" s="748"/>
      <c r="Q27" s="748"/>
      <c r="R27" s="748"/>
      <c r="S27" s="748"/>
      <c r="T27" s="748"/>
      <c r="U27" s="748"/>
      <c r="V27" s="748"/>
      <c r="W27" s="748"/>
      <c r="X27" s="862"/>
      <c r="Y27" s="862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48"/>
      <c r="AK27" s="748"/>
      <c r="AL27" s="748"/>
      <c r="AM27" s="748"/>
      <c r="AO27" s="748"/>
      <c r="AP27" s="863"/>
      <c r="AQ27" s="863"/>
      <c r="AR27" s="864"/>
    </row>
    <row r="28" spans="3:46" ht="15" x14ac:dyDescent="0.25">
      <c r="C28" s="865" t="s">
        <v>122</v>
      </c>
      <c r="D28" s="866" t="str">
        <f>pomocná_tabulky!AX27</f>
        <v>Olešnice</v>
      </c>
      <c r="E28" s="770">
        <f>pomocná_tabulky!AY27</f>
        <v>5</v>
      </c>
      <c r="F28" s="770">
        <f>pomocná_tabulky!AZ27</f>
        <v>3</v>
      </c>
      <c r="G28" s="770">
        <f>pomocná_tabulky!BA27</f>
        <v>2</v>
      </c>
      <c r="H28" s="770">
        <f>pomocná_tabulky!BB27</f>
        <v>0</v>
      </c>
      <c r="I28" s="934" t="str">
        <f>pomocná_tabulky!BC27</f>
        <v>15:8</v>
      </c>
      <c r="J28" s="935">
        <f>pomocná_tabulky!BF27</f>
        <v>11</v>
      </c>
      <c r="K28" s="867"/>
      <c r="L28" s="861"/>
      <c r="M28" s="868"/>
      <c r="N28" s="861"/>
      <c r="O28" s="861"/>
      <c r="P28" s="748"/>
      <c r="Q28" s="748"/>
      <c r="R28" s="748"/>
      <c r="S28" s="748"/>
      <c r="T28" s="748"/>
      <c r="U28" s="748"/>
      <c r="V28" s="748"/>
      <c r="W28" s="748"/>
      <c r="X28" s="862"/>
      <c r="Y28" s="862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L28" s="748"/>
      <c r="AM28" s="748"/>
      <c r="AO28" s="748"/>
      <c r="AP28" s="863"/>
      <c r="AQ28" s="863"/>
      <c r="AR28" s="864"/>
    </row>
    <row r="29" spans="3:46" ht="15" x14ac:dyDescent="0.25">
      <c r="C29" s="865" t="s">
        <v>124</v>
      </c>
      <c r="D29" s="866" t="str">
        <f>pomocná_tabulky!AX25</f>
        <v>Mladé</v>
      </c>
      <c r="E29" s="770">
        <f>pomocná_tabulky!AY25</f>
        <v>6</v>
      </c>
      <c r="F29" s="770">
        <f>pomocná_tabulky!AZ25</f>
        <v>3</v>
      </c>
      <c r="G29" s="770">
        <f>pomocná_tabulky!BA25</f>
        <v>2</v>
      </c>
      <c r="H29" s="770">
        <f>pomocná_tabulky!BB25</f>
        <v>1</v>
      </c>
      <c r="I29" s="934" t="str">
        <f>pomocná_tabulky!BC25</f>
        <v>12:9</v>
      </c>
      <c r="J29" s="935">
        <f>pomocná_tabulky!BF25</f>
        <v>11</v>
      </c>
      <c r="K29" s="867"/>
      <c r="L29" s="861"/>
      <c r="M29" s="868"/>
      <c r="N29" s="861"/>
      <c r="O29" s="861"/>
      <c r="P29" s="748"/>
      <c r="Q29" s="748"/>
      <c r="R29" s="748"/>
      <c r="S29" s="748"/>
      <c r="T29" s="748"/>
      <c r="U29" s="748"/>
      <c r="V29" s="748"/>
      <c r="W29" s="748"/>
      <c r="X29" s="862"/>
      <c r="Y29" s="862"/>
      <c r="Z29" s="748"/>
      <c r="AA29" s="748"/>
      <c r="AB29" s="748"/>
      <c r="AC29" s="748"/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O29" s="748"/>
      <c r="AP29" s="863"/>
      <c r="AQ29" s="863"/>
      <c r="AR29" s="864"/>
    </row>
    <row r="30" spans="3:46" ht="15" x14ac:dyDescent="0.25">
      <c r="C30" s="865" t="s">
        <v>128</v>
      </c>
      <c r="D30" s="866" t="str">
        <f>pomocná_tabulky!AX22</f>
        <v>K. Řečice</v>
      </c>
      <c r="E30" s="770">
        <f>pomocná_tabulky!AY22</f>
        <v>6</v>
      </c>
      <c r="F30" s="770">
        <f>pomocná_tabulky!AZ22</f>
        <v>3</v>
      </c>
      <c r="G30" s="770">
        <f>pomocná_tabulky!BA22</f>
        <v>1</v>
      </c>
      <c r="H30" s="770">
        <f>pomocná_tabulky!BB22</f>
        <v>2</v>
      </c>
      <c r="I30" s="934" t="str">
        <f>pomocná_tabulky!BC22</f>
        <v>12:9</v>
      </c>
      <c r="J30" s="935">
        <f>pomocná_tabulky!BF22</f>
        <v>10</v>
      </c>
      <c r="K30" s="867"/>
      <c r="L30" s="861"/>
      <c r="M30" s="868"/>
      <c r="N30" s="861"/>
      <c r="O30" s="861"/>
      <c r="P30" s="748"/>
      <c r="Q30" s="748"/>
      <c r="R30" s="748"/>
      <c r="S30" s="748"/>
      <c r="T30" s="748"/>
      <c r="U30" s="748"/>
      <c r="V30" s="748"/>
      <c r="W30" s="748"/>
      <c r="X30" s="862"/>
      <c r="Y30" s="862"/>
      <c r="Z30" s="748"/>
      <c r="AA30" s="748"/>
      <c r="AB30" s="748"/>
      <c r="AC30" s="748"/>
      <c r="AD30" s="748"/>
      <c r="AE30" s="748"/>
      <c r="AF30" s="748"/>
      <c r="AG30" s="748"/>
      <c r="AH30" s="748"/>
      <c r="AI30" s="748"/>
      <c r="AJ30" s="748"/>
      <c r="AK30" s="748"/>
      <c r="AL30" s="748"/>
      <c r="AM30" s="748"/>
      <c r="AO30" s="748"/>
      <c r="AP30" s="863"/>
      <c r="AQ30" s="863"/>
      <c r="AR30" s="864"/>
    </row>
    <row r="31" spans="3:46" ht="15" x14ac:dyDescent="0.25">
      <c r="C31" s="865" t="s">
        <v>132</v>
      </c>
      <c r="D31" s="866" t="str">
        <f>pomocná_tabulky!AX26</f>
        <v>N. Bystřice</v>
      </c>
      <c r="E31" s="770">
        <f>pomocná_tabulky!AY26</f>
        <v>5</v>
      </c>
      <c r="F31" s="770">
        <f>pomocná_tabulky!AZ26</f>
        <v>3</v>
      </c>
      <c r="G31" s="770">
        <f>pomocná_tabulky!BA26</f>
        <v>1</v>
      </c>
      <c r="H31" s="770">
        <f>pomocná_tabulky!BB26</f>
        <v>1</v>
      </c>
      <c r="I31" s="934" t="str">
        <f>pomocná_tabulky!BC26</f>
        <v>14:8</v>
      </c>
      <c r="J31" s="935">
        <f>pomocná_tabulky!BF26</f>
        <v>10</v>
      </c>
      <c r="K31" s="867"/>
      <c r="L31" s="861"/>
      <c r="M31" s="868"/>
      <c r="N31" s="861"/>
      <c r="O31" s="861"/>
      <c r="P31" s="748"/>
      <c r="Q31" s="748"/>
      <c r="R31" s="748"/>
      <c r="S31" s="748"/>
      <c r="T31" s="748"/>
      <c r="U31" s="748"/>
      <c r="V31" s="748"/>
      <c r="W31" s="748"/>
      <c r="X31" s="862"/>
      <c r="Y31" s="862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  <c r="AK31" s="748"/>
      <c r="AL31" s="748"/>
      <c r="AM31" s="748"/>
      <c r="AO31" s="748"/>
      <c r="AP31" s="863"/>
      <c r="AQ31" s="863"/>
      <c r="AR31" s="864"/>
    </row>
    <row r="32" spans="3:46" ht="15" x14ac:dyDescent="0.25">
      <c r="C32" s="865" t="s">
        <v>136</v>
      </c>
      <c r="D32" s="866" t="str">
        <f>pomocná_tabulky!AX32</f>
        <v>Třeboň "B</v>
      </c>
      <c r="E32" s="770">
        <f>pomocná_tabulky!AY32</f>
        <v>5</v>
      </c>
      <c r="F32" s="770">
        <f>pomocná_tabulky!AZ32</f>
        <v>2</v>
      </c>
      <c r="G32" s="770">
        <f>pomocná_tabulky!BA32</f>
        <v>1</v>
      </c>
      <c r="H32" s="770">
        <f>pomocná_tabulky!BB32</f>
        <v>2</v>
      </c>
      <c r="I32" s="934" t="str">
        <f>pomocná_tabulky!BC32</f>
        <v>12:15</v>
      </c>
      <c r="J32" s="935">
        <f>pomocná_tabulky!BF32</f>
        <v>7</v>
      </c>
      <c r="K32" s="867"/>
      <c r="L32" s="861"/>
      <c r="M32" s="868"/>
      <c r="N32" s="861"/>
      <c r="O32" s="861"/>
      <c r="P32" s="748"/>
      <c r="Q32" s="748"/>
      <c r="R32" s="748"/>
      <c r="S32" s="748"/>
      <c r="T32" s="748"/>
      <c r="U32" s="748"/>
      <c r="V32" s="748"/>
      <c r="W32" s="748"/>
      <c r="X32" s="862"/>
      <c r="Y32" s="862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  <c r="AK32" s="748"/>
      <c r="AL32" s="748"/>
      <c r="AM32" s="748"/>
      <c r="AO32" s="748"/>
      <c r="AP32" s="863"/>
      <c r="AQ32" s="863"/>
      <c r="AR32" s="864"/>
    </row>
    <row r="33" spans="3:44" ht="15" x14ac:dyDescent="0.25">
      <c r="C33" s="865" t="s">
        <v>140</v>
      </c>
      <c r="D33" s="866" t="str">
        <f>pomocná_tabulky!AX20</f>
        <v>Č. Velenice</v>
      </c>
      <c r="E33" s="770">
        <f>pomocná_tabulky!AY20</f>
        <v>5</v>
      </c>
      <c r="F33" s="770">
        <f>pomocná_tabulky!AZ20</f>
        <v>2</v>
      </c>
      <c r="G33" s="770">
        <f>pomocná_tabulky!BA20</f>
        <v>1</v>
      </c>
      <c r="H33" s="770">
        <f>pomocná_tabulky!BB20</f>
        <v>2</v>
      </c>
      <c r="I33" s="934" t="str">
        <f>pomocná_tabulky!BC20</f>
        <v>10:11</v>
      </c>
      <c r="J33" s="935">
        <f>pomocná_tabulky!BF20</f>
        <v>7</v>
      </c>
      <c r="K33" s="867"/>
      <c r="L33" s="861"/>
      <c r="M33" s="86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862"/>
      <c r="Y33" s="862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  <c r="AO33" s="748"/>
      <c r="AP33" s="863"/>
      <c r="AQ33" s="863"/>
      <c r="AR33" s="864"/>
    </row>
    <row r="34" spans="3:44" ht="15" x14ac:dyDescent="0.25">
      <c r="C34" s="865" t="s">
        <v>144</v>
      </c>
      <c r="D34" s="866" t="str">
        <f>pomocná_tabulky!AX21</f>
        <v>D. Voda</v>
      </c>
      <c r="E34" s="770">
        <f>pomocná_tabulky!AY21</f>
        <v>7</v>
      </c>
      <c r="F34" s="770">
        <f>pomocná_tabulky!AZ21</f>
        <v>1</v>
      </c>
      <c r="G34" s="770">
        <f>pomocná_tabulky!BA21</f>
        <v>3</v>
      </c>
      <c r="H34" s="770">
        <f>pomocná_tabulky!BB21</f>
        <v>3</v>
      </c>
      <c r="I34" s="934" t="str">
        <f>pomocná_tabulky!BC21</f>
        <v>12:12</v>
      </c>
      <c r="J34" s="935">
        <f>pomocná_tabulky!BF21</f>
        <v>6</v>
      </c>
      <c r="K34" s="869"/>
      <c r="L34" s="861"/>
      <c r="M34" s="86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862"/>
      <c r="Y34" s="862"/>
      <c r="Z34" s="748"/>
      <c r="AA34" s="748"/>
      <c r="AB34" s="748"/>
      <c r="AC34" s="748"/>
      <c r="AD34" s="748"/>
      <c r="AE34" s="748"/>
      <c r="AF34" s="748"/>
      <c r="AG34" s="748"/>
      <c r="AH34" s="748"/>
      <c r="AI34" s="748"/>
      <c r="AJ34" s="748"/>
      <c r="AK34" s="748"/>
      <c r="AL34" s="748"/>
      <c r="AM34" s="748"/>
      <c r="AO34" s="748"/>
      <c r="AP34" s="863"/>
      <c r="AQ34" s="863"/>
      <c r="AR34" s="864"/>
    </row>
    <row r="35" spans="3:44" ht="15.75" thickBot="1" x14ac:dyDescent="0.3">
      <c r="C35" s="870" t="s">
        <v>151</v>
      </c>
      <c r="D35" s="871"/>
      <c r="E35" s="872"/>
      <c r="F35" s="872"/>
      <c r="G35" s="872"/>
      <c r="H35" s="872"/>
      <c r="I35" s="872"/>
      <c r="J35" s="910"/>
      <c r="K35" s="869"/>
      <c r="L35" s="861"/>
      <c r="M35" s="86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862"/>
      <c r="Y35" s="862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O35" s="748"/>
      <c r="AP35" s="863"/>
      <c r="AQ35" s="863"/>
      <c r="AR35" s="864"/>
    </row>
    <row r="36" spans="3:44" ht="15" x14ac:dyDescent="0.25">
      <c r="C36" s="874"/>
      <c r="D36" s="875"/>
      <c r="E36" s="874"/>
      <c r="F36" s="874"/>
      <c r="G36" s="874"/>
      <c r="H36" s="874"/>
      <c r="I36" s="874"/>
      <c r="J36" s="911"/>
      <c r="K36" s="877"/>
      <c r="L36" s="861"/>
    </row>
    <row r="37" spans="3:44" ht="19.5" thickBot="1" x14ac:dyDescent="0.35">
      <c r="C37" s="917" t="s">
        <v>1940</v>
      </c>
      <c r="D37" s="917"/>
      <c r="E37" s="879"/>
      <c r="F37" s="879"/>
      <c r="G37" s="879"/>
      <c r="H37" s="879"/>
      <c r="I37" s="879"/>
      <c r="J37" s="912"/>
      <c r="K37" s="877"/>
      <c r="L37" s="861"/>
    </row>
    <row r="38" spans="3:44" ht="16.5" thickBot="1" x14ac:dyDescent="0.3">
      <c r="C38" s="881" t="str">
        <f>C4</f>
        <v>Pořadí</v>
      </c>
      <c r="D38" s="940" t="s">
        <v>235</v>
      </c>
      <c r="E38" s="941" t="s">
        <v>195</v>
      </c>
      <c r="F38" s="941" t="s">
        <v>196</v>
      </c>
      <c r="G38" s="941">
        <v>0</v>
      </c>
      <c r="H38" s="941" t="s">
        <v>197</v>
      </c>
      <c r="I38" s="941" t="s">
        <v>198</v>
      </c>
      <c r="J38" s="942" t="s">
        <v>18</v>
      </c>
      <c r="K38" s="783"/>
      <c r="L38" s="861"/>
    </row>
    <row r="39" spans="3:44" ht="15.75" thickTop="1" x14ac:dyDescent="0.25">
      <c r="C39" s="885" t="s">
        <v>192</v>
      </c>
      <c r="D39" s="943" t="str">
        <f>pomocná_tabulky!AX44</f>
        <v>Olešnice</v>
      </c>
      <c r="E39" s="944">
        <f>pomocná_tabulky!AY44</f>
        <v>7</v>
      </c>
      <c r="F39" s="944">
        <f>pomocná_tabulky!AZ44</f>
        <v>4</v>
      </c>
      <c r="G39" s="944">
        <f>pomocná_tabulky!BA44</f>
        <v>1</v>
      </c>
      <c r="H39" s="944">
        <f>pomocná_tabulky!BB44</f>
        <v>2</v>
      </c>
      <c r="I39" s="945" t="str">
        <f>pomocná_tabulky!BC44</f>
        <v>18:15</v>
      </c>
      <c r="J39" s="946">
        <f>pomocná_tabulky!BF44</f>
        <v>13</v>
      </c>
      <c r="K39" s="783"/>
      <c r="L39" s="861"/>
    </row>
    <row r="40" spans="3:44" ht="15" x14ac:dyDescent="0.25">
      <c r="C40" s="890" t="s">
        <v>103</v>
      </c>
      <c r="D40" s="886" t="str">
        <f>pomocná_tabulky!AX40</f>
        <v>Ledenice</v>
      </c>
      <c r="E40" s="887">
        <f>pomocná_tabulky!AY40</f>
        <v>6</v>
      </c>
      <c r="F40" s="887">
        <f>pomocná_tabulky!AZ40</f>
        <v>3</v>
      </c>
      <c r="G40" s="887">
        <f>pomocná_tabulky!BA40</f>
        <v>1</v>
      </c>
      <c r="H40" s="887">
        <f>pomocná_tabulky!BB40</f>
        <v>2</v>
      </c>
      <c r="I40" s="947" t="str">
        <f>pomocná_tabulky!BC40</f>
        <v>19:13</v>
      </c>
      <c r="J40" s="948">
        <f>pomocná_tabulky!BF40</f>
        <v>10</v>
      </c>
      <c r="K40" s="783"/>
      <c r="L40" s="861"/>
    </row>
    <row r="41" spans="3:44" ht="15" x14ac:dyDescent="0.25">
      <c r="C41" s="890" t="s">
        <v>107</v>
      </c>
      <c r="D41" s="886" t="str">
        <f>pomocná_tabulky!AX37</f>
        <v>Č. Velenice</v>
      </c>
      <c r="E41" s="887">
        <f>pomocná_tabulky!AY37</f>
        <v>7</v>
      </c>
      <c r="F41" s="887">
        <f>pomocná_tabulky!AZ37</f>
        <v>2</v>
      </c>
      <c r="G41" s="887">
        <f>pomocná_tabulky!BA37</f>
        <v>2</v>
      </c>
      <c r="H41" s="887">
        <f>pomocná_tabulky!BB37</f>
        <v>3</v>
      </c>
      <c r="I41" s="947" t="str">
        <f>pomocná_tabulky!BC37</f>
        <v>13:17</v>
      </c>
      <c r="J41" s="948">
        <f>pomocná_tabulky!BF37</f>
        <v>8</v>
      </c>
      <c r="K41" s="783"/>
      <c r="L41" s="861"/>
    </row>
    <row r="42" spans="3:44" ht="15" x14ac:dyDescent="0.25">
      <c r="C42" s="890" t="s">
        <v>111</v>
      </c>
      <c r="D42" s="886" t="str">
        <f>pomocná_tabulky!AX41</f>
        <v>Lomnice /Luž.</v>
      </c>
      <c r="E42" s="887">
        <f>pomocná_tabulky!AY41</f>
        <v>6</v>
      </c>
      <c r="F42" s="887">
        <f>pomocná_tabulky!AZ41</f>
        <v>2</v>
      </c>
      <c r="G42" s="887">
        <f>pomocná_tabulky!BA41</f>
        <v>1</v>
      </c>
      <c r="H42" s="887">
        <f>pomocná_tabulky!BB41</f>
        <v>3</v>
      </c>
      <c r="I42" s="947" t="str">
        <f>pomocná_tabulky!BC41</f>
        <v>8:11</v>
      </c>
      <c r="J42" s="948">
        <f>pomocná_tabulky!BF41</f>
        <v>7</v>
      </c>
      <c r="K42" s="783"/>
      <c r="L42" s="861"/>
    </row>
    <row r="43" spans="3:44" ht="15" x14ac:dyDescent="0.25">
      <c r="C43" s="890" t="s">
        <v>115</v>
      </c>
      <c r="D43" s="886" t="str">
        <f>pomocná_tabulky!AX47</f>
        <v>Suchdol / Luž.</v>
      </c>
      <c r="E43" s="887">
        <f>pomocná_tabulky!AY47</f>
        <v>6</v>
      </c>
      <c r="F43" s="887">
        <f>pomocná_tabulky!AZ47</f>
        <v>2</v>
      </c>
      <c r="G43" s="887">
        <f>pomocná_tabulky!BA47</f>
        <v>0</v>
      </c>
      <c r="H43" s="887">
        <f>pomocná_tabulky!BB47</f>
        <v>4</v>
      </c>
      <c r="I43" s="947" t="str">
        <f>pomocná_tabulky!BC47</f>
        <v>8:13</v>
      </c>
      <c r="J43" s="948">
        <f>pomocná_tabulky!BF47</f>
        <v>6</v>
      </c>
      <c r="K43" s="783"/>
      <c r="L43" s="861"/>
    </row>
    <row r="44" spans="3:44" ht="15" x14ac:dyDescent="0.25">
      <c r="C44" s="890" t="s">
        <v>118</v>
      </c>
      <c r="D44" s="886" t="str">
        <f>pomocná_tabulky!AX43</f>
        <v>N. Bystřice</v>
      </c>
      <c r="E44" s="887">
        <f>pomocná_tabulky!AY43</f>
        <v>7</v>
      </c>
      <c r="F44" s="887">
        <f>pomocná_tabulky!AZ43</f>
        <v>2</v>
      </c>
      <c r="G44" s="887">
        <f>pomocná_tabulky!BA43</f>
        <v>0</v>
      </c>
      <c r="H44" s="887">
        <f>pomocná_tabulky!BB43</f>
        <v>5</v>
      </c>
      <c r="I44" s="947" t="str">
        <f>pomocná_tabulky!BC43</f>
        <v>11:19</v>
      </c>
      <c r="J44" s="948">
        <f>pomocná_tabulky!BF43</f>
        <v>6</v>
      </c>
      <c r="K44" s="783"/>
      <c r="L44" s="861"/>
    </row>
    <row r="45" spans="3:44" ht="15" x14ac:dyDescent="0.25">
      <c r="C45" s="1010" t="s">
        <v>122</v>
      </c>
      <c r="D45" s="1011" t="str">
        <f>pomocná_tabulky!AX48</f>
        <v>Třebětice</v>
      </c>
      <c r="E45" s="1012">
        <f>pomocná_tabulky!AY48</f>
        <v>5</v>
      </c>
      <c r="F45" s="1012">
        <f>pomocná_tabulky!AZ48</f>
        <v>1</v>
      </c>
      <c r="G45" s="1012">
        <f>pomocná_tabulky!BA48</f>
        <v>2</v>
      </c>
      <c r="H45" s="1012">
        <f>pomocná_tabulky!BB48</f>
        <v>2</v>
      </c>
      <c r="I45" s="1021" t="str">
        <f>pomocná_tabulky!BC48</f>
        <v>9:9</v>
      </c>
      <c r="J45" s="1022">
        <f>pomocná_tabulky!BF48</f>
        <v>5</v>
      </c>
      <c r="K45" s="783"/>
      <c r="L45" s="861"/>
    </row>
    <row r="46" spans="3:44" ht="15" x14ac:dyDescent="0.25">
      <c r="C46" s="890" t="s">
        <v>124</v>
      </c>
      <c r="D46" s="886" t="str">
        <f>pomocná_tabulky!AX42</f>
        <v>Mladé</v>
      </c>
      <c r="E46" s="887">
        <f>pomocná_tabulky!AY42</f>
        <v>6</v>
      </c>
      <c r="F46" s="887">
        <f>pomocná_tabulky!AZ42</f>
        <v>1</v>
      </c>
      <c r="G46" s="887">
        <f>pomocná_tabulky!BA42</f>
        <v>2</v>
      </c>
      <c r="H46" s="887">
        <f>pomocná_tabulky!BB42</f>
        <v>3</v>
      </c>
      <c r="I46" s="947" t="str">
        <f>pomocná_tabulky!BC42</f>
        <v>11:16</v>
      </c>
      <c r="J46" s="948">
        <f>pomocná_tabulky!BF42</f>
        <v>5</v>
      </c>
      <c r="K46" s="783"/>
      <c r="L46" s="861"/>
    </row>
    <row r="47" spans="3:44" ht="15" x14ac:dyDescent="0.25">
      <c r="C47" s="890" t="s">
        <v>128</v>
      </c>
      <c r="D47" s="886" t="str">
        <f>pomocná_tabulky!AX45</f>
        <v>Slavonice</v>
      </c>
      <c r="E47" s="887">
        <f>pomocná_tabulky!AY45</f>
        <v>5</v>
      </c>
      <c r="F47" s="887">
        <f>pomocná_tabulky!AZ45</f>
        <v>1</v>
      </c>
      <c r="G47" s="887">
        <f>pomocná_tabulky!BA45</f>
        <v>1</v>
      </c>
      <c r="H47" s="887">
        <f>pomocná_tabulky!BB45</f>
        <v>3</v>
      </c>
      <c r="I47" s="947" t="str">
        <f>pomocná_tabulky!BC45</f>
        <v>2:16</v>
      </c>
      <c r="J47" s="948">
        <f>pomocná_tabulky!BF45</f>
        <v>4</v>
      </c>
      <c r="K47" s="783"/>
      <c r="L47" s="861"/>
    </row>
    <row r="48" spans="3:44" ht="15" x14ac:dyDescent="0.25">
      <c r="C48" s="890" t="s">
        <v>132</v>
      </c>
      <c r="D48" s="886" t="str">
        <f>pomocná_tabulky!AX49</f>
        <v>Třeboň "B</v>
      </c>
      <c r="E48" s="887">
        <f>pomocná_tabulky!AY49</f>
        <v>7</v>
      </c>
      <c r="F48" s="887">
        <f>pomocná_tabulky!AZ49</f>
        <v>1</v>
      </c>
      <c r="G48" s="887">
        <f>pomocná_tabulky!BA49</f>
        <v>1</v>
      </c>
      <c r="H48" s="887">
        <f>pomocná_tabulky!BB49</f>
        <v>5</v>
      </c>
      <c r="I48" s="947" t="str">
        <f>pomocná_tabulky!BC49</f>
        <v>7:23</v>
      </c>
      <c r="J48" s="948">
        <f>pomocná_tabulky!BF49</f>
        <v>4</v>
      </c>
      <c r="K48" s="783"/>
      <c r="L48" s="861"/>
    </row>
    <row r="49" spans="3:12" ht="15" x14ac:dyDescent="0.25">
      <c r="C49" s="890" t="s">
        <v>136</v>
      </c>
      <c r="D49" s="886" t="str">
        <f>pomocná_tabulky!AX38</f>
        <v>D. Voda</v>
      </c>
      <c r="E49" s="887">
        <f>pomocná_tabulky!AY38</f>
        <v>5</v>
      </c>
      <c r="F49" s="887">
        <f>pomocná_tabulky!AZ38</f>
        <v>1</v>
      </c>
      <c r="G49" s="887">
        <f>pomocná_tabulky!BA38</f>
        <v>0</v>
      </c>
      <c r="H49" s="887">
        <f>pomocná_tabulky!BB38</f>
        <v>4</v>
      </c>
      <c r="I49" s="947" t="str">
        <f>pomocná_tabulky!BC38</f>
        <v>7:14</v>
      </c>
      <c r="J49" s="948">
        <f>pomocná_tabulky!BF38</f>
        <v>3</v>
      </c>
      <c r="K49" s="892"/>
      <c r="L49" s="861"/>
    </row>
    <row r="50" spans="3:12" ht="15" x14ac:dyDescent="0.25">
      <c r="C50" s="890" t="s">
        <v>140</v>
      </c>
      <c r="D50" s="886" t="str">
        <f>pomocná_tabulky!AX39</f>
        <v>K. Řečice</v>
      </c>
      <c r="E50" s="887">
        <f>pomocná_tabulky!AY39</f>
        <v>6</v>
      </c>
      <c r="F50" s="887">
        <f>pomocná_tabulky!AZ39</f>
        <v>0</v>
      </c>
      <c r="G50" s="887">
        <f>pomocná_tabulky!BA39</f>
        <v>3</v>
      </c>
      <c r="H50" s="887">
        <f>pomocná_tabulky!BB39</f>
        <v>3</v>
      </c>
      <c r="I50" s="947" t="str">
        <f>pomocná_tabulky!BC39</f>
        <v>14:18</v>
      </c>
      <c r="J50" s="948">
        <f>pomocná_tabulky!BF39</f>
        <v>3</v>
      </c>
      <c r="K50" s="892"/>
      <c r="L50" s="861"/>
    </row>
    <row r="51" spans="3:12" ht="15" x14ac:dyDescent="0.25">
      <c r="C51" s="890" t="s">
        <v>144</v>
      </c>
      <c r="D51" s="886" t="str">
        <f>pomocná_tabulky!AX46</f>
        <v>Studená</v>
      </c>
      <c r="E51" s="887">
        <f>pomocná_tabulky!AY46</f>
        <v>5</v>
      </c>
      <c r="F51" s="887">
        <f>pomocná_tabulky!AZ46</f>
        <v>0</v>
      </c>
      <c r="G51" s="887">
        <f>pomocná_tabulky!BA46</f>
        <v>2</v>
      </c>
      <c r="H51" s="887">
        <f>pomocná_tabulky!BB46</f>
        <v>3</v>
      </c>
      <c r="I51" s="947" t="str">
        <f>pomocná_tabulky!BC46</f>
        <v>3:11</v>
      </c>
      <c r="J51" s="948">
        <f>pomocná_tabulky!BF46</f>
        <v>2</v>
      </c>
      <c r="K51" s="892"/>
    </row>
    <row r="52" spans="3:12" ht="15.75" thickBot="1" x14ac:dyDescent="0.3">
      <c r="C52" s="893" t="s">
        <v>151</v>
      </c>
      <c r="D52" s="894"/>
      <c r="E52" s="895"/>
      <c r="F52" s="895"/>
      <c r="G52" s="895"/>
      <c r="H52" s="895"/>
      <c r="I52" s="895"/>
      <c r="J52" s="913"/>
      <c r="K52" s="892"/>
    </row>
  </sheetData>
  <sortState ref="D71:J83">
    <sortCondition descending="1" ref="J71:J83"/>
  </sortState>
  <mergeCells count="3">
    <mergeCell ref="C1:J1"/>
    <mergeCell ref="C3:D3"/>
    <mergeCell ref="C20:D20"/>
  </mergeCells>
  <pageMargins left="0.23622047244094491" right="0.23622047244094491" top="0.35433070866141736" bottom="0.35433070866141736" header="0.31496062992125984" footer="0.31496062992125984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C1:BG52"/>
  <sheetViews>
    <sheetView zoomScaleNormal="100" workbookViewId="0">
      <selection activeCell="C43" sqref="C43:J43"/>
    </sheetView>
  </sheetViews>
  <sheetFormatPr defaultRowHeight="12.75" x14ac:dyDescent="0.2"/>
  <cols>
    <col min="1" max="1" width="6.7109375" style="748" customWidth="1"/>
    <col min="2" max="2" width="7.7109375" style="748" customWidth="1"/>
    <col min="3" max="3" width="7.7109375" style="862" customWidth="1"/>
    <col min="4" max="4" width="22.42578125" style="784" customWidth="1"/>
    <col min="5" max="8" width="6.42578125" style="748" customWidth="1"/>
    <col min="9" max="9" width="8" style="748" customWidth="1"/>
    <col min="10" max="10" width="7.7109375" style="784" customWidth="1"/>
    <col min="11" max="11" width="6.7109375" style="756" customWidth="1"/>
    <col min="12" max="12" width="5.140625" style="749" hidden="1" customWidth="1"/>
    <col min="13" max="13" width="28.7109375" style="749" hidden="1" customWidth="1"/>
    <col min="14" max="14" width="6" style="749" hidden="1" customWidth="1"/>
    <col min="15" max="17" width="4.140625" style="749" hidden="1" customWidth="1"/>
    <col min="18" max="18" width="4.5703125" style="749" hidden="1" customWidth="1"/>
    <col min="19" max="19" width="4.140625" style="749" hidden="1" customWidth="1"/>
    <col min="20" max="20" width="4.28515625" style="749" hidden="1" customWidth="1"/>
    <col min="21" max="21" width="4.85546875" style="749" hidden="1" customWidth="1"/>
    <col min="22" max="23" width="4.85546875" style="750" hidden="1" customWidth="1"/>
    <col min="24" max="24" width="3.140625" style="749" hidden="1" customWidth="1"/>
    <col min="25" max="25" width="9.42578125" style="749" hidden="1" customWidth="1"/>
    <col min="26" max="26" width="4.140625" style="749" hidden="1" customWidth="1"/>
    <col min="27" max="28" width="5.140625" style="749" hidden="1" customWidth="1"/>
    <col min="29" max="29" width="3.28515625" style="749" hidden="1" customWidth="1"/>
    <col min="30" max="30" width="4.85546875" style="749" hidden="1" customWidth="1"/>
    <col min="31" max="31" width="3.28515625" style="749" hidden="1" customWidth="1"/>
    <col min="32" max="32" width="3.85546875" style="749" hidden="1" customWidth="1"/>
    <col min="33" max="33" width="4.85546875" style="749" hidden="1" customWidth="1"/>
    <col min="34" max="35" width="2.7109375" style="749" hidden="1" customWidth="1"/>
    <col min="36" max="36" width="4.42578125" style="749" hidden="1" customWidth="1"/>
    <col min="37" max="37" width="5.140625" style="749" hidden="1" customWidth="1"/>
    <col min="38" max="38" width="6.5703125" style="748" hidden="1" customWidth="1"/>
    <col min="39" max="39" width="4.7109375" style="749" hidden="1" customWidth="1"/>
    <col min="40" max="41" width="9.140625" style="751" hidden="1" customWidth="1"/>
    <col min="42" max="42" width="9.140625" style="752" customWidth="1"/>
    <col min="43" max="44" width="9.140625" style="753" customWidth="1"/>
    <col min="45" max="1025" width="9.140625" style="748" customWidth="1"/>
    <col min="1026" max="16384" width="9.140625" style="748"/>
  </cols>
  <sheetData>
    <row r="1" spans="3:59" ht="23.25" x14ac:dyDescent="0.35">
      <c r="C1" s="1041" t="s">
        <v>1941</v>
      </c>
      <c r="D1" s="1041"/>
      <c r="E1" s="1041"/>
      <c r="F1" s="1041"/>
      <c r="G1" s="1041"/>
      <c r="H1" s="1041"/>
      <c r="I1" s="1041"/>
      <c r="J1" s="1041"/>
      <c r="L1" s="748"/>
      <c r="M1" s="748"/>
      <c r="O1" s="789"/>
      <c r="V1" s="749"/>
      <c r="W1" s="749"/>
      <c r="X1" s="750"/>
      <c r="Y1" s="750"/>
      <c r="AL1" s="749"/>
      <c r="AN1" s="748"/>
      <c r="AO1" s="749"/>
      <c r="AP1" s="751"/>
      <c r="AQ1" s="751"/>
      <c r="AR1" s="752"/>
      <c r="AS1" s="753"/>
      <c r="AT1" s="753"/>
    </row>
    <row r="2" spans="3:59" ht="15.75" customHeight="1" x14ac:dyDescent="0.4">
      <c r="C2" s="754"/>
      <c r="D2" s="754"/>
      <c r="E2" s="754"/>
      <c r="F2" s="754"/>
      <c r="G2" s="754"/>
      <c r="H2" s="754"/>
      <c r="I2" s="754"/>
      <c r="J2" s="754"/>
      <c r="L2" s="748"/>
      <c r="V2" s="749"/>
      <c r="X2" s="750"/>
      <c r="AL2" s="749"/>
      <c r="AM2" s="748"/>
      <c r="AN2" s="749"/>
      <c r="AP2" s="751"/>
      <c r="AQ2" s="752"/>
      <c r="AS2" s="753"/>
      <c r="AU2" s="1034"/>
      <c r="AV2" s="1034"/>
      <c r="AW2" s="1034"/>
      <c r="AX2" s="1034"/>
      <c r="AY2" s="1034"/>
      <c r="AZ2" s="1034"/>
      <c r="BA2" s="1034"/>
      <c r="BB2" s="1034"/>
      <c r="BC2" s="1034"/>
      <c r="BD2" s="1034"/>
      <c r="BE2" s="1034"/>
      <c r="BF2" s="1034"/>
      <c r="BG2" s="1034"/>
    </row>
    <row r="3" spans="3:59" ht="16.5" customHeight="1" thickBot="1" x14ac:dyDescent="0.4">
      <c r="C3" s="1039" t="s">
        <v>1927</v>
      </c>
      <c r="D3" s="1039"/>
      <c r="E3" s="754"/>
      <c r="F3" s="754"/>
      <c r="G3" s="754"/>
      <c r="H3" s="754"/>
      <c r="I3" s="754"/>
      <c r="J3" s="754"/>
      <c r="L3" s="748"/>
      <c r="V3" s="749"/>
      <c r="X3" s="750"/>
      <c r="AL3" s="749"/>
      <c r="AM3" s="748"/>
      <c r="AN3" s="749"/>
      <c r="AP3" s="751"/>
      <c r="AQ3" s="752"/>
      <c r="AS3" s="753"/>
    </row>
    <row r="4" spans="3:59" ht="16.5" thickBot="1" x14ac:dyDescent="0.3">
      <c r="C4" s="758" t="s">
        <v>193</v>
      </c>
      <c r="D4" s="759" t="s">
        <v>235</v>
      </c>
      <c r="E4" s="759" t="s">
        <v>195</v>
      </c>
      <c r="F4" s="759" t="s">
        <v>196</v>
      </c>
      <c r="G4" s="759">
        <v>0</v>
      </c>
      <c r="H4" s="759" t="s">
        <v>197</v>
      </c>
      <c r="I4" s="759" t="s">
        <v>198</v>
      </c>
      <c r="J4" s="916" t="s">
        <v>18</v>
      </c>
      <c r="K4" s="761"/>
      <c r="M4" s="749" t="e">
        <f>#REF!</f>
        <v>#REF!</v>
      </c>
      <c r="AO4" s="751" t="s">
        <v>106</v>
      </c>
    </row>
    <row r="5" spans="3:59" ht="15.75" thickTop="1" x14ac:dyDescent="0.25">
      <c r="C5" s="925" t="s">
        <v>192</v>
      </c>
      <c r="D5" s="922" t="s">
        <v>205</v>
      </c>
      <c r="E5" s="762">
        <v>24</v>
      </c>
      <c r="F5" s="762">
        <v>13</v>
      </c>
      <c r="G5" s="762">
        <v>6</v>
      </c>
      <c r="H5" s="762">
        <v>5</v>
      </c>
      <c r="I5" s="763" t="s">
        <v>1876</v>
      </c>
      <c r="J5" s="949">
        <v>45</v>
      </c>
      <c r="K5" s="761"/>
      <c r="L5" s="765" t="s">
        <v>192</v>
      </c>
      <c r="M5" s="766" t="str">
        <f t="shared" ref="M5:M18" si="0">D5</f>
        <v>Olešnice</v>
      </c>
      <c r="N5" s="767">
        <f t="shared" ref="N5:N18" si="1">E5</f>
        <v>24</v>
      </c>
      <c r="O5" s="767">
        <f t="shared" ref="O5:O18" si="2">F5</f>
        <v>13</v>
      </c>
      <c r="P5" s="767">
        <f t="shared" ref="P5:P18" si="3">G5</f>
        <v>6</v>
      </c>
      <c r="Q5" s="767">
        <f t="shared" ref="Q5:Q18" si="4">H5</f>
        <v>5</v>
      </c>
      <c r="R5" s="768" t="s">
        <v>201</v>
      </c>
      <c r="S5" s="765">
        <f t="shared" ref="S5:S18" si="5">J5</f>
        <v>45</v>
      </c>
      <c r="T5" s="765">
        <f t="shared" ref="T5:T18" si="6">K5</f>
        <v>0</v>
      </c>
      <c r="U5" s="749">
        <v>7</v>
      </c>
      <c r="V5" s="750">
        <v>51</v>
      </c>
      <c r="W5" s="750">
        <v>14</v>
      </c>
      <c r="Z5" s="749">
        <v>1</v>
      </c>
      <c r="AP5" s="769"/>
      <c r="AQ5" s="769"/>
      <c r="AR5" s="769"/>
    </row>
    <row r="6" spans="3:59" ht="15" x14ac:dyDescent="0.25">
      <c r="C6" s="926" t="s">
        <v>103</v>
      </c>
      <c r="D6" s="923" t="s">
        <v>199</v>
      </c>
      <c r="E6" s="770">
        <v>24</v>
      </c>
      <c r="F6" s="770">
        <v>14</v>
      </c>
      <c r="G6" s="770">
        <v>2</v>
      </c>
      <c r="H6" s="770">
        <v>8</v>
      </c>
      <c r="I6" s="771" t="s">
        <v>1908</v>
      </c>
      <c r="J6" s="935">
        <v>44</v>
      </c>
      <c r="K6" s="761"/>
      <c r="L6" s="765" t="s">
        <v>103</v>
      </c>
      <c r="M6" s="766" t="str">
        <f t="shared" si="0"/>
        <v>Suchdol / Luž.</v>
      </c>
      <c r="N6" s="767">
        <f t="shared" si="1"/>
        <v>24</v>
      </c>
      <c r="O6" s="767">
        <f t="shared" si="2"/>
        <v>14</v>
      </c>
      <c r="P6" s="767">
        <f t="shared" si="3"/>
        <v>2</v>
      </c>
      <c r="Q6" s="767">
        <f t="shared" si="4"/>
        <v>8</v>
      </c>
      <c r="R6" s="768" t="s">
        <v>204</v>
      </c>
      <c r="S6" s="765">
        <f t="shared" si="5"/>
        <v>44</v>
      </c>
      <c r="T6" s="765">
        <f t="shared" si="6"/>
        <v>0</v>
      </c>
      <c r="U6" s="749">
        <v>8</v>
      </c>
      <c r="V6" s="750">
        <v>44</v>
      </c>
      <c r="W6" s="750">
        <v>16</v>
      </c>
      <c r="Z6" s="749">
        <v>2</v>
      </c>
      <c r="AP6" s="769"/>
      <c r="AQ6" s="769"/>
      <c r="AR6" s="769"/>
    </row>
    <row r="7" spans="3:59" ht="15" x14ac:dyDescent="0.25">
      <c r="C7" s="926" t="s">
        <v>107</v>
      </c>
      <c r="D7" s="923" t="s">
        <v>208</v>
      </c>
      <c r="E7" s="770">
        <v>24</v>
      </c>
      <c r="F7" s="770">
        <v>13</v>
      </c>
      <c r="G7" s="770">
        <v>4</v>
      </c>
      <c r="H7" s="770">
        <v>7</v>
      </c>
      <c r="I7" s="771" t="s">
        <v>1909</v>
      </c>
      <c r="J7" s="935">
        <v>43</v>
      </c>
      <c r="K7" s="761"/>
      <c r="L7" s="765" t="s">
        <v>107</v>
      </c>
      <c r="M7" s="766" t="str">
        <f t="shared" si="0"/>
        <v>Lomnice /Luž.</v>
      </c>
      <c r="N7" s="767">
        <f t="shared" si="1"/>
        <v>24</v>
      </c>
      <c r="O7" s="767">
        <f t="shared" si="2"/>
        <v>13</v>
      </c>
      <c r="P7" s="767">
        <f t="shared" si="3"/>
        <v>4</v>
      </c>
      <c r="Q7" s="767">
        <f t="shared" si="4"/>
        <v>7</v>
      </c>
      <c r="R7" s="768" t="s">
        <v>207</v>
      </c>
      <c r="S7" s="765">
        <f t="shared" si="5"/>
        <v>43</v>
      </c>
      <c r="T7" s="765">
        <f t="shared" si="6"/>
        <v>0</v>
      </c>
      <c r="U7" s="749">
        <v>9</v>
      </c>
      <c r="V7" s="750">
        <v>30</v>
      </c>
      <c r="W7" s="750">
        <v>18</v>
      </c>
      <c r="Z7" s="749">
        <v>3</v>
      </c>
      <c r="AP7" s="769"/>
      <c r="AQ7" s="769"/>
      <c r="AR7" s="769"/>
    </row>
    <row r="8" spans="3:59" ht="15" x14ac:dyDescent="0.25">
      <c r="C8" s="1003" t="s">
        <v>111</v>
      </c>
      <c r="D8" s="1004" t="s">
        <v>202</v>
      </c>
      <c r="E8" s="1005">
        <v>24</v>
      </c>
      <c r="F8" s="1005">
        <v>12</v>
      </c>
      <c r="G8" s="1005">
        <v>6</v>
      </c>
      <c r="H8" s="1005">
        <v>6</v>
      </c>
      <c r="I8" s="1006" t="s">
        <v>1857</v>
      </c>
      <c r="J8" s="1020">
        <v>42</v>
      </c>
      <c r="K8" s="761"/>
      <c r="L8" s="765" t="s">
        <v>111</v>
      </c>
      <c r="M8" s="766" t="str">
        <f t="shared" si="0"/>
        <v>Třebětice</v>
      </c>
      <c r="N8" s="767">
        <f t="shared" si="1"/>
        <v>24</v>
      </c>
      <c r="O8" s="767">
        <f t="shared" si="2"/>
        <v>12</v>
      </c>
      <c r="P8" s="767">
        <f t="shared" si="3"/>
        <v>6</v>
      </c>
      <c r="Q8" s="767">
        <f t="shared" si="4"/>
        <v>6</v>
      </c>
      <c r="R8" s="768" t="s">
        <v>203</v>
      </c>
      <c r="S8" s="765">
        <f t="shared" si="5"/>
        <v>42</v>
      </c>
      <c r="T8" s="765">
        <f t="shared" si="6"/>
        <v>0</v>
      </c>
      <c r="U8" s="749">
        <v>10</v>
      </c>
      <c r="V8" s="750">
        <v>25</v>
      </c>
      <c r="W8" s="750">
        <v>20</v>
      </c>
      <c r="Z8" s="749">
        <v>4</v>
      </c>
      <c r="AP8" s="769"/>
      <c r="AQ8" s="769"/>
      <c r="AR8" s="769"/>
    </row>
    <row r="9" spans="3:59" ht="15" x14ac:dyDescent="0.25">
      <c r="C9" s="926" t="s">
        <v>115</v>
      </c>
      <c r="D9" s="923" t="s">
        <v>221</v>
      </c>
      <c r="E9" s="770">
        <v>24</v>
      </c>
      <c r="F9" s="770">
        <v>10</v>
      </c>
      <c r="G9" s="770">
        <v>7</v>
      </c>
      <c r="H9" s="770">
        <v>7</v>
      </c>
      <c r="I9" s="773" t="s">
        <v>1910</v>
      </c>
      <c r="J9" s="935">
        <v>37</v>
      </c>
      <c r="K9" s="774"/>
      <c r="L9" s="765" t="s">
        <v>115</v>
      </c>
      <c r="M9" s="766" t="str">
        <f t="shared" si="0"/>
        <v>Ledenice</v>
      </c>
      <c r="N9" s="767">
        <f t="shared" si="1"/>
        <v>24</v>
      </c>
      <c r="O9" s="767">
        <f t="shared" si="2"/>
        <v>10</v>
      </c>
      <c r="P9" s="767">
        <f t="shared" si="3"/>
        <v>7</v>
      </c>
      <c r="Q9" s="767">
        <f t="shared" si="4"/>
        <v>7</v>
      </c>
      <c r="R9" s="768" t="s">
        <v>206</v>
      </c>
      <c r="S9" s="765">
        <f t="shared" si="5"/>
        <v>37</v>
      </c>
      <c r="T9" s="765">
        <f t="shared" si="6"/>
        <v>0</v>
      </c>
      <c r="U9" s="749">
        <v>11</v>
      </c>
      <c r="V9" s="750">
        <v>19</v>
      </c>
      <c r="W9" s="750">
        <v>19</v>
      </c>
      <c r="Z9" s="749">
        <v>5</v>
      </c>
      <c r="AP9" s="769"/>
      <c r="AQ9" s="769"/>
      <c r="AR9" s="769"/>
    </row>
    <row r="10" spans="3:59" ht="15" x14ac:dyDescent="0.25">
      <c r="C10" s="926" t="s">
        <v>118</v>
      </c>
      <c r="D10" s="923" t="s">
        <v>210</v>
      </c>
      <c r="E10" s="770">
        <v>24</v>
      </c>
      <c r="F10" s="770">
        <v>9</v>
      </c>
      <c r="G10" s="770">
        <v>7</v>
      </c>
      <c r="H10" s="770">
        <v>8</v>
      </c>
      <c r="I10" s="773" t="s">
        <v>1911</v>
      </c>
      <c r="J10" s="935">
        <v>34</v>
      </c>
      <c r="K10" s="761"/>
      <c r="L10" s="765" t="s">
        <v>118</v>
      </c>
      <c r="M10" s="766" t="str">
        <f t="shared" si="0"/>
        <v>Mladé</v>
      </c>
      <c r="N10" s="767">
        <f t="shared" si="1"/>
        <v>24</v>
      </c>
      <c r="O10" s="767">
        <f t="shared" si="2"/>
        <v>9</v>
      </c>
      <c r="P10" s="767">
        <f t="shared" si="3"/>
        <v>7</v>
      </c>
      <c r="Q10" s="767">
        <f t="shared" si="4"/>
        <v>8</v>
      </c>
      <c r="R10" s="768" t="s">
        <v>212</v>
      </c>
      <c r="S10" s="765">
        <f t="shared" si="5"/>
        <v>34</v>
      </c>
      <c r="T10" s="765">
        <f t="shared" si="6"/>
        <v>0</v>
      </c>
      <c r="U10" s="749">
        <v>12</v>
      </c>
      <c r="V10" s="750">
        <v>24</v>
      </c>
      <c r="W10" s="750">
        <v>18</v>
      </c>
      <c r="Z10" s="749">
        <v>6</v>
      </c>
      <c r="AP10" s="769"/>
      <c r="AQ10" s="769"/>
      <c r="AR10" s="769"/>
    </row>
    <row r="11" spans="3:59" ht="15" x14ac:dyDescent="0.25">
      <c r="C11" s="926" t="s">
        <v>122</v>
      </c>
      <c r="D11" s="923" t="s">
        <v>217</v>
      </c>
      <c r="E11" s="770">
        <v>24</v>
      </c>
      <c r="F11" s="770">
        <v>9</v>
      </c>
      <c r="G11" s="770">
        <v>6</v>
      </c>
      <c r="H11" s="770">
        <v>9</v>
      </c>
      <c r="I11" s="773" t="s">
        <v>1912</v>
      </c>
      <c r="J11" s="935">
        <v>33</v>
      </c>
      <c r="K11" s="761"/>
      <c r="L11" s="765" t="s">
        <v>122</v>
      </c>
      <c r="M11" s="766" t="str">
        <f t="shared" si="0"/>
        <v>Č. Velenice</v>
      </c>
      <c r="N11" s="767">
        <f t="shared" si="1"/>
        <v>24</v>
      </c>
      <c r="O11" s="767">
        <f t="shared" si="2"/>
        <v>9</v>
      </c>
      <c r="P11" s="767">
        <f t="shared" si="3"/>
        <v>6</v>
      </c>
      <c r="Q11" s="767">
        <f t="shared" si="4"/>
        <v>9</v>
      </c>
      <c r="R11" s="768" t="s">
        <v>214</v>
      </c>
      <c r="S11" s="765">
        <f t="shared" si="5"/>
        <v>33</v>
      </c>
      <c r="T11" s="765">
        <f t="shared" si="6"/>
        <v>0</v>
      </c>
      <c r="U11" s="749">
        <v>13</v>
      </c>
      <c r="V11" s="750">
        <v>16</v>
      </c>
      <c r="W11" s="750">
        <v>26</v>
      </c>
      <c r="Z11" s="749">
        <v>7</v>
      </c>
      <c r="AP11" s="769"/>
      <c r="AQ11" s="769"/>
      <c r="AR11" s="769"/>
    </row>
    <row r="12" spans="3:59" ht="15" x14ac:dyDescent="0.25">
      <c r="C12" s="926" t="s">
        <v>124</v>
      </c>
      <c r="D12" s="923" t="s">
        <v>215</v>
      </c>
      <c r="E12" s="770">
        <v>24</v>
      </c>
      <c r="F12" s="770">
        <v>10</v>
      </c>
      <c r="G12" s="770">
        <v>2</v>
      </c>
      <c r="H12" s="770">
        <v>12</v>
      </c>
      <c r="I12" s="773" t="s">
        <v>1913</v>
      </c>
      <c r="J12" s="935">
        <v>32</v>
      </c>
      <c r="K12" s="761"/>
      <c r="L12" s="765" t="s">
        <v>124</v>
      </c>
      <c r="M12" s="766" t="str">
        <f t="shared" si="0"/>
        <v>Slavonice</v>
      </c>
      <c r="N12" s="767">
        <f t="shared" si="1"/>
        <v>24</v>
      </c>
      <c r="O12" s="767">
        <f t="shared" si="2"/>
        <v>10</v>
      </c>
      <c r="P12" s="767">
        <f t="shared" si="3"/>
        <v>2</v>
      </c>
      <c r="Q12" s="767">
        <f t="shared" si="4"/>
        <v>12</v>
      </c>
      <c r="R12" s="768" t="s">
        <v>216</v>
      </c>
      <c r="S12" s="765">
        <f t="shared" si="5"/>
        <v>32</v>
      </c>
      <c r="T12" s="765">
        <f t="shared" si="6"/>
        <v>0</v>
      </c>
      <c r="U12" s="749">
        <v>14</v>
      </c>
      <c r="V12" s="750">
        <v>26</v>
      </c>
      <c r="W12" s="750">
        <v>37</v>
      </c>
      <c r="Z12" s="749">
        <v>8</v>
      </c>
      <c r="AP12" s="769"/>
      <c r="AQ12" s="769"/>
      <c r="AR12" s="769"/>
    </row>
    <row r="13" spans="3:59" ht="15" x14ac:dyDescent="0.25">
      <c r="C13" s="926" t="s">
        <v>128</v>
      </c>
      <c r="D13" s="923" t="s">
        <v>211</v>
      </c>
      <c r="E13" s="770">
        <v>24</v>
      </c>
      <c r="F13" s="770">
        <v>8</v>
      </c>
      <c r="G13" s="770">
        <v>7</v>
      </c>
      <c r="H13" s="770">
        <v>9</v>
      </c>
      <c r="I13" s="773" t="s">
        <v>1914</v>
      </c>
      <c r="J13" s="935">
        <v>31</v>
      </c>
      <c r="K13" s="761"/>
      <c r="L13" s="765" t="s">
        <v>128</v>
      </c>
      <c r="M13" s="766" t="str">
        <f t="shared" si="0"/>
        <v>Studená</v>
      </c>
      <c r="N13" s="767">
        <f t="shared" si="1"/>
        <v>24</v>
      </c>
      <c r="O13" s="767">
        <f t="shared" si="2"/>
        <v>8</v>
      </c>
      <c r="P13" s="767">
        <f t="shared" si="3"/>
        <v>7</v>
      </c>
      <c r="Q13" s="767">
        <f t="shared" si="4"/>
        <v>9</v>
      </c>
      <c r="R13" s="768" t="s">
        <v>218</v>
      </c>
      <c r="S13" s="765">
        <f t="shared" si="5"/>
        <v>31</v>
      </c>
      <c r="T13" s="765">
        <f t="shared" si="6"/>
        <v>0</v>
      </c>
      <c r="U13" s="749">
        <v>15</v>
      </c>
      <c r="V13" s="750">
        <v>25</v>
      </c>
      <c r="W13" s="750">
        <v>26</v>
      </c>
      <c r="Z13" s="749">
        <v>9</v>
      </c>
      <c r="AP13" s="769"/>
      <c r="AQ13" s="769"/>
      <c r="AR13" s="769"/>
    </row>
    <row r="14" spans="3:59" ht="15" x14ac:dyDescent="0.25">
      <c r="C14" s="926" t="s">
        <v>132</v>
      </c>
      <c r="D14" s="923" t="s">
        <v>213</v>
      </c>
      <c r="E14" s="770">
        <v>24</v>
      </c>
      <c r="F14" s="770">
        <v>8</v>
      </c>
      <c r="G14" s="770">
        <v>4</v>
      </c>
      <c r="H14" s="770">
        <v>12</v>
      </c>
      <c r="I14" s="773" t="s">
        <v>1862</v>
      </c>
      <c r="J14" s="935">
        <v>28</v>
      </c>
      <c r="K14" s="761"/>
      <c r="L14" s="765" t="s">
        <v>132</v>
      </c>
      <c r="M14" s="766" t="str">
        <f t="shared" si="0"/>
        <v>Třeboň "B</v>
      </c>
      <c r="N14" s="767">
        <f t="shared" si="1"/>
        <v>24</v>
      </c>
      <c r="O14" s="767">
        <f t="shared" si="2"/>
        <v>8</v>
      </c>
      <c r="P14" s="767">
        <f t="shared" si="3"/>
        <v>4</v>
      </c>
      <c r="Q14" s="767">
        <f t="shared" si="4"/>
        <v>12</v>
      </c>
      <c r="R14" s="768" t="s">
        <v>220</v>
      </c>
      <c r="S14" s="765">
        <f t="shared" si="5"/>
        <v>28</v>
      </c>
      <c r="T14" s="765">
        <f t="shared" si="6"/>
        <v>0</v>
      </c>
      <c r="U14" s="749">
        <v>16</v>
      </c>
      <c r="V14" s="750">
        <v>16</v>
      </c>
      <c r="W14" s="750">
        <v>29</v>
      </c>
      <c r="Z14" s="749">
        <v>10</v>
      </c>
      <c r="AP14" s="769"/>
      <c r="AQ14" s="769"/>
      <c r="AR14" s="769"/>
    </row>
    <row r="15" spans="3:59" ht="15" x14ac:dyDescent="0.25">
      <c r="C15" s="926" t="s">
        <v>136</v>
      </c>
      <c r="D15" s="923" t="s">
        <v>223</v>
      </c>
      <c r="E15" s="770">
        <v>24</v>
      </c>
      <c r="F15" s="770">
        <v>6</v>
      </c>
      <c r="G15" s="770">
        <v>6</v>
      </c>
      <c r="H15" s="770">
        <v>12</v>
      </c>
      <c r="I15" s="773" t="s">
        <v>1915</v>
      </c>
      <c r="J15" s="935">
        <v>24</v>
      </c>
      <c r="K15" s="761"/>
      <c r="L15" s="765" t="s">
        <v>136</v>
      </c>
      <c r="M15" s="766" t="str">
        <f t="shared" si="0"/>
        <v>K. Řečice</v>
      </c>
      <c r="N15" s="767">
        <f t="shared" si="1"/>
        <v>24</v>
      </c>
      <c r="O15" s="767">
        <f t="shared" si="2"/>
        <v>6</v>
      </c>
      <c r="P15" s="767">
        <f t="shared" si="3"/>
        <v>6</v>
      </c>
      <c r="Q15" s="767">
        <f t="shared" si="4"/>
        <v>12</v>
      </c>
      <c r="R15" s="768" t="s">
        <v>222</v>
      </c>
      <c r="S15" s="765">
        <f t="shared" si="5"/>
        <v>24</v>
      </c>
      <c r="T15" s="765">
        <f t="shared" si="6"/>
        <v>0</v>
      </c>
      <c r="U15" s="749">
        <v>17</v>
      </c>
      <c r="V15" s="750">
        <v>17</v>
      </c>
      <c r="W15" s="750">
        <v>38</v>
      </c>
      <c r="Z15" s="749">
        <v>11</v>
      </c>
      <c r="AP15" s="769"/>
      <c r="AQ15" s="769"/>
      <c r="AR15" s="769"/>
    </row>
    <row r="16" spans="3:59" ht="15" x14ac:dyDescent="0.25">
      <c r="C16" s="926" t="s">
        <v>140</v>
      </c>
      <c r="D16" s="923" t="s">
        <v>225</v>
      </c>
      <c r="E16" s="770">
        <v>24</v>
      </c>
      <c r="F16" s="770">
        <v>7</v>
      </c>
      <c r="G16" s="770">
        <v>3</v>
      </c>
      <c r="H16" s="770">
        <v>14</v>
      </c>
      <c r="I16" s="773" t="s">
        <v>1916</v>
      </c>
      <c r="J16" s="935">
        <v>24</v>
      </c>
      <c r="K16" s="761"/>
      <c r="L16" s="765" t="s">
        <v>140</v>
      </c>
      <c r="M16" s="766" t="str">
        <f t="shared" si="0"/>
        <v>N. Bystřice</v>
      </c>
      <c r="N16" s="767">
        <f t="shared" si="1"/>
        <v>24</v>
      </c>
      <c r="O16" s="767">
        <f t="shared" si="2"/>
        <v>7</v>
      </c>
      <c r="P16" s="767">
        <f t="shared" si="3"/>
        <v>3</v>
      </c>
      <c r="Q16" s="767">
        <f t="shared" si="4"/>
        <v>14</v>
      </c>
      <c r="R16" s="768" t="s">
        <v>224</v>
      </c>
      <c r="S16" s="765">
        <f t="shared" si="5"/>
        <v>24</v>
      </c>
      <c r="T16" s="765">
        <f t="shared" si="6"/>
        <v>0</v>
      </c>
      <c r="U16" s="749">
        <v>18</v>
      </c>
      <c r="V16" s="750">
        <v>16</v>
      </c>
      <c r="W16" s="750">
        <v>25</v>
      </c>
      <c r="Z16" s="749">
        <v>12</v>
      </c>
      <c r="AP16" s="769"/>
      <c r="AQ16" s="769"/>
      <c r="AR16" s="769"/>
    </row>
    <row r="17" spans="3:44" ht="15" x14ac:dyDescent="0.25">
      <c r="C17" s="926" t="s">
        <v>144</v>
      </c>
      <c r="D17" s="923" t="s">
        <v>219</v>
      </c>
      <c r="E17" s="770">
        <v>24</v>
      </c>
      <c r="F17" s="770">
        <v>3</v>
      </c>
      <c r="G17" s="770">
        <v>8</v>
      </c>
      <c r="H17" s="770">
        <v>13</v>
      </c>
      <c r="I17" s="773" t="s">
        <v>1917</v>
      </c>
      <c r="J17" s="935">
        <v>17</v>
      </c>
      <c r="K17" s="761"/>
      <c r="L17" s="765" t="s">
        <v>144</v>
      </c>
      <c r="M17" s="766" t="str">
        <f t="shared" si="0"/>
        <v>D. Voda</v>
      </c>
      <c r="N17" s="767">
        <f t="shared" si="1"/>
        <v>24</v>
      </c>
      <c r="O17" s="767">
        <f t="shared" si="2"/>
        <v>3</v>
      </c>
      <c r="P17" s="767">
        <f t="shared" si="3"/>
        <v>8</v>
      </c>
      <c r="Q17" s="767">
        <f t="shared" si="4"/>
        <v>13</v>
      </c>
      <c r="R17" s="768" t="s">
        <v>226</v>
      </c>
      <c r="S17" s="765">
        <f t="shared" si="5"/>
        <v>17</v>
      </c>
      <c r="T17" s="765">
        <f t="shared" si="6"/>
        <v>0</v>
      </c>
      <c r="U17" s="749">
        <v>19</v>
      </c>
      <c r="V17" s="750">
        <v>14</v>
      </c>
      <c r="W17" s="750">
        <v>29</v>
      </c>
      <c r="Z17" s="749">
        <v>13</v>
      </c>
      <c r="AP17" s="769"/>
      <c r="AQ17" s="769"/>
      <c r="AR17" s="769"/>
    </row>
    <row r="18" spans="3:44" ht="15.75" thickBot="1" x14ac:dyDescent="0.3">
      <c r="C18" s="927" t="s">
        <v>151</v>
      </c>
      <c r="D18" s="924"/>
      <c r="E18" s="901"/>
      <c r="F18" s="901"/>
      <c r="G18" s="901"/>
      <c r="H18" s="901"/>
      <c r="I18" s="902"/>
      <c r="J18" s="953"/>
      <c r="K18" s="761"/>
      <c r="L18" s="765" t="s">
        <v>151</v>
      </c>
      <c r="M18" s="766">
        <f t="shared" si="0"/>
        <v>0</v>
      </c>
      <c r="N18" s="767">
        <f t="shared" si="1"/>
        <v>0</v>
      </c>
      <c r="O18" s="767">
        <f t="shared" si="2"/>
        <v>0</v>
      </c>
      <c r="P18" s="767">
        <f t="shared" si="3"/>
        <v>0</v>
      </c>
      <c r="Q18" s="767">
        <f t="shared" si="4"/>
        <v>0</v>
      </c>
      <c r="R18" s="768" t="s">
        <v>227</v>
      </c>
      <c r="S18" s="765">
        <f t="shared" si="5"/>
        <v>0</v>
      </c>
      <c r="T18" s="765">
        <f t="shared" si="6"/>
        <v>0</v>
      </c>
      <c r="U18" s="749">
        <v>20</v>
      </c>
      <c r="V18" s="750">
        <v>24</v>
      </c>
      <c r="W18" s="750">
        <v>32</v>
      </c>
      <c r="Z18" s="749">
        <v>14</v>
      </c>
      <c r="AP18" s="769"/>
      <c r="AQ18" s="769"/>
      <c r="AR18" s="769"/>
    </row>
    <row r="19" spans="3:44" ht="15" x14ac:dyDescent="0.25">
      <c r="C19" s="874"/>
      <c r="D19" s="954"/>
      <c r="E19" s="874"/>
      <c r="F19" s="874"/>
      <c r="G19" s="874"/>
      <c r="H19" s="874"/>
      <c r="I19" s="955"/>
      <c r="J19" s="874"/>
      <c r="K19" s="761"/>
      <c r="L19" s="906"/>
      <c r="M19" s="918"/>
      <c r="N19" s="798"/>
      <c r="O19" s="798"/>
      <c r="P19" s="798"/>
      <c r="Q19" s="798"/>
      <c r="R19" s="919"/>
      <c r="S19" s="906"/>
      <c r="T19" s="906"/>
      <c r="AP19" s="769"/>
      <c r="AQ19" s="769"/>
      <c r="AR19" s="769"/>
    </row>
    <row r="20" spans="3:44" ht="19.5" thickBot="1" x14ac:dyDescent="0.35">
      <c r="C20" s="899" t="s">
        <v>1939</v>
      </c>
      <c r="D20" s="907"/>
      <c r="E20" s="854"/>
      <c r="F20" s="854"/>
      <c r="G20" s="854"/>
      <c r="H20" s="854"/>
      <c r="I20" s="854"/>
      <c r="J20" s="908"/>
      <c r="K20" s="788"/>
      <c r="M20" s="749">
        <v>1</v>
      </c>
      <c r="N20" s="749">
        <v>2</v>
      </c>
      <c r="O20" s="749">
        <v>3</v>
      </c>
      <c r="P20" s="749">
        <v>4</v>
      </c>
      <c r="Q20" s="749">
        <v>5</v>
      </c>
      <c r="R20" s="749">
        <v>6</v>
      </c>
      <c r="S20" s="749">
        <v>7</v>
      </c>
      <c r="T20" s="749">
        <v>8</v>
      </c>
      <c r="U20" s="749">
        <v>9</v>
      </c>
      <c r="V20" s="749">
        <v>10</v>
      </c>
      <c r="W20" s="749">
        <v>11</v>
      </c>
      <c r="X20" s="749">
        <v>12</v>
      </c>
      <c r="Y20" s="749">
        <v>13</v>
      </c>
      <c r="Z20" s="749">
        <v>14</v>
      </c>
      <c r="AA20" s="749">
        <v>15</v>
      </c>
      <c r="AB20" s="749">
        <v>16</v>
      </c>
      <c r="AC20" s="749">
        <v>17</v>
      </c>
      <c r="AD20" s="749">
        <v>18</v>
      </c>
      <c r="AE20" s="749">
        <v>19</v>
      </c>
      <c r="AF20" s="749">
        <v>20</v>
      </c>
      <c r="AG20" s="749">
        <v>21</v>
      </c>
      <c r="AH20" s="749">
        <v>22</v>
      </c>
      <c r="AI20" s="749">
        <v>23</v>
      </c>
      <c r="AJ20" s="749">
        <v>24</v>
      </c>
      <c r="AK20" s="749">
        <v>25</v>
      </c>
      <c r="AL20" s="749">
        <v>26</v>
      </c>
      <c r="AM20" s="749">
        <v>27</v>
      </c>
    </row>
    <row r="21" spans="3:44" ht="16.5" thickBot="1" x14ac:dyDescent="0.3">
      <c r="C21" s="856" t="str">
        <f>C4</f>
        <v>Pořadí</v>
      </c>
      <c r="D21" s="857" t="s">
        <v>235</v>
      </c>
      <c r="E21" s="858" t="s">
        <v>195</v>
      </c>
      <c r="F21" s="858" t="s">
        <v>196</v>
      </c>
      <c r="G21" s="858">
        <v>0</v>
      </c>
      <c r="H21" s="858" t="s">
        <v>197</v>
      </c>
      <c r="I21" s="859" t="s">
        <v>198</v>
      </c>
      <c r="J21" s="915" t="s">
        <v>18</v>
      </c>
      <c r="K21" s="797"/>
      <c r="L21" s="861"/>
      <c r="M21" s="861"/>
      <c r="N21" s="748"/>
      <c r="O21" s="748"/>
      <c r="P21" s="748"/>
      <c r="Q21" s="748"/>
      <c r="R21" s="748"/>
      <c r="S21" s="748"/>
      <c r="T21" s="748"/>
      <c r="U21" s="748"/>
      <c r="V21" s="862"/>
      <c r="W21" s="862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M21" s="748"/>
      <c r="AN21" s="863"/>
      <c r="AO21" s="863"/>
      <c r="AP21" s="864"/>
    </row>
    <row r="22" spans="3:44" ht="15.75" thickTop="1" x14ac:dyDescent="0.25">
      <c r="C22" s="865" t="s">
        <v>192</v>
      </c>
      <c r="D22" s="866" t="s">
        <v>199</v>
      </c>
      <c r="E22" s="770">
        <v>12</v>
      </c>
      <c r="F22" s="770">
        <v>8</v>
      </c>
      <c r="G22" s="770">
        <v>2</v>
      </c>
      <c r="H22" s="770">
        <v>2</v>
      </c>
      <c r="I22" s="950" t="s">
        <v>1886</v>
      </c>
      <c r="J22" s="935">
        <v>26</v>
      </c>
      <c r="K22" s="867"/>
      <c r="L22" s="861"/>
      <c r="M22" s="861"/>
      <c r="N22" s="748"/>
      <c r="O22" s="748"/>
      <c r="P22" s="748"/>
      <c r="Q22" s="748"/>
      <c r="R22" s="748"/>
      <c r="S22" s="748"/>
      <c r="T22" s="748"/>
      <c r="U22" s="748"/>
      <c r="V22" s="862"/>
      <c r="W22" s="862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M22" s="748"/>
      <c r="AN22" s="863"/>
      <c r="AO22" s="863"/>
      <c r="AP22" s="864"/>
    </row>
    <row r="23" spans="3:44" ht="15" x14ac:dyDescent="0.25">
      <c r="C23" s="1008" t="s">
        <v>103</v>
      </c>
      <c r="D23" s="1009" t="s">
        <v>202</v>
      </c>
      <c r="E23" s="1005">
        <v>12</v>
      </c>
      <c r="F23" s="1005">
        <v>8</v>
      </c>
      <c r="G23" s="1005">
        <v>2</v>
      </c>
      <c r="H23" s="1005">
        <v>2</v>
      </c>
      <c r="I23" s="1023" t="s">
        <v>1918</v>
      </c>
      <c r="J23" s="1020">
        <v>26</v>
      </c>
      <c r="K23" s="867"/>
      <c r="L23" s="861"/>
      <c r="M23" s="861"/>
      <c r="N23" s="748"/>
      <c r="O23" s="748"/>
      <c r="P23" s="748"/>
      <c r="Q23" s="748"/>
      <c r="R23" s="748"/>
      <c r="S23" s="748"/>
      <c r="T23" s="748"/>
      <c r="U23" s="748"/>
      <c r="V23" s="862"/>
      <c r="W23" s="862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M23" s="748"/>
      <c r="AN23" s="863"/>
      <c r="AO23" s="863"/>
      <c r="AP23" s="864"/>
    </row>
    <row r="24" spans="3:44" ht="15" x14ac:dyDescent="0.25">
      <c r="C24" s="865" t="s">
        <v>107</v>
      </c>
      <c r="D24" s="866" t="s">
        <v>205</v>
      </c>
      <c r="E24" s="770">
        <v>12</v>
      </c>
      <c r="F24" s="770">
        <v>7</v>
      </c>
      <c r="G24" s="770">
        <v>4</v>
      </c>
      <c r="H24" s="770">
        <v>1</v>
      </c>
      <c r="I24" s="950" t="s">
        <v>1864</v>
      </c>
      <c r="J24" s="935">
        <v>25</v>
      </c>
      <c r="K24" s="867"/>
      <c r="L24" s="861"/>
      <c r="M24" s="861"/>
      <c r="N24" s="748"/>
      <c r="O24" s="748"/>
      <c r="P24" s="748"/>
      <c r="Q24" s="748"/>
      <c r="R24" s="748"/>
      <c r="S24" s="748"/>
      <c r="T24" s="748"/>
      <c r="U24" s="748"/>
      <c r="V24" s="862"/>
      <c r="W24" s="862"/>
      <c r="X24" s="748"/>
      <c r="Y24" s="748"/>
      <c r="Z24" s="748"/>
      <c r="AA24" s="748"/>
      <c r="AB24" s="748"/>
      <c r="AC24" s="748"/>
      <c r="AD24" s="748"/>
      <c r="AE24" s="748"/>
      <c r="AF24" s="748"/>
      <c r="AG24" s="748"/>
      <c r="AH24" s="748"/>
      <c r="AI24" s="748"/>
      <c r="AJ24" s="748"/>
      <c r="AK24" s="748"/>
      <c r="AM24" s="748"/>
      <c r="AN24" s="863"/>
      <c r="AO24" s="863"/>
      <c r="AP24" s="864"/>
    </row>
    <row r="25" spans="3:44" ht="15" x14ac:dyDescent="0.25">
      <c r="C25" s="865" t="s">
        <v>111</v>
      </c>
      <c r="D25" s="866" t="s">
        <v>215</v>
      </c>
      <c r="E25" s="770">
        <v>12</v>
      </c>
      <c r="F25" s="770">
        <v>8</v>
      </c>
      <c r="G25" s="770">
        <v>0</v>
      </c>
      <c r="H25" s="770">
        <v>4</v>
      </c>
      <c r="I25" s="950" t="s">
        <v>1585</v>
      </c>
      <c r="J25" s="935">
        <v>24</v>
      </c>
      <c r="K25" s="867"/>
      <c r="L25" s="861"/>
      <c r="M25" s="861"/>
      <c r="N25" s="748"/>
      <c r="O25" s="748"/>
      <c r="P25" s="748"/>
      <c r="Q25" s="748"/>
      <c r="R25" s="748"/>
      <c r="S25" s="748"/>
      <c r="T25" s="748"/>
      <c r="U25" s="748"/>
      <c r="V25" s="862"/>
      <c r="W25" s="862"/>
      <c r="X25" s="748"/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8"/>
      <c r="AM25" s="748"/>
      <c r="AN25" s="863"/>
      <c r="AO25" s="863"/>
      <c r="AP25" s="864"/>
    </row>
    <row r="26" spans="3:44" ht="15" x14ac:dyDescent="0.25">
      <c r="C26" s="865" t="s">
        <v>115</v>
      </c>
      <c r="D26" s="866" t="s">
        <v>208</v>
      </c>
      <c r="E26" s="770">
        <v>12</v>
      </c>
      <c r="F26" s="770">
        <v>7</v>
      </c>
      <c r="G26" s="770">
        <v>3</v>
      </c>
      <c r="H26" s="770">
        <v>2</v>
      </c>
      <c r="I26" s="950" t="s">
        <v>1919</v>
      </c>
      <c r="J26" s="935">
        <v>24</v>
      </c>
      <c r="K26" s="867"/>
      <c r="L26" s="861"/>
      <c r="M26" s="861"/>
      <c r="N26" s="748"/>
      <c r="O26" s="748"/>
      <c r="P26" s="748"/>
      <c r="Q26" s="748"/>
      <c r="R26" s="748"/>
      <c r="S26" s="748"/>
      <c r="T26" s="748"/>
      <c r="U26" s="748"/>
      <c r="V26" s="862"/>
      <c r="W26" s="862"/>
      <c r="X26" s="748"/>
      <c r="Y26" s="748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748"/>
      <c r="AK26" s="748"/>
      <c r="AM26" s="748"/>
      <c r="AN26" s="863"/>
      <c r="AO26" s="863"/>
      <c r="AP26" s="864"/>
    </row>
    <row r="27" spans="3:44" ht="15" x14ac:dyDescent="0.25">
      <c r="C27" s="865" t="s">
        <v>118</v>
      </c>
      <c r="D27" s="866" t="s">
        <v>213</v>
      </c>
      <c r="E27" s="770">
        <v>12</v>
      </c>
      <c r="F27" s="770">
        <v>7</v>
      </c>
      <c r="G27" s="770">
        <v>2</v>
      </c>
      <c r="H27" s="770">
        <v>3</v>
      </c>
      <c r="I27" s="950" t="s">
        <v>1887</v>
      </c>
      <c r="J27" s="935">
        <v>23</v>
      </c>
      <c r="K27" s="867"/>
      <c r="L27" s="861"/>
      <c r="M27" s="861"/>
      <c r="N27" s="748"/>
      <c r="O27" s="748"/>
      <c r="P27" s="748"/>
      <c r="Q27" s="748"/>
      <c r="R27" s="748"/>
      <c r="S27" s="748"/>
      <c r="T27" s="748"/>
      <c r="U27" s="748"/>
      <c r="V27" s="862"/>
      <c r="W27" s="862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48"/>
      <c r="AK27" s="748"/>
      <c r="AM27" s="748"/>
      <c r="AN27" s="863"/>
      <c r="AO27" s="863"/>
      <c r="AP27" s="864"/>
    </row>
    <row r="28" spans="3:44" ht="15" x14ac:dyDescent="0.25">
      <c r="C28" s="865" t="s">
        <v>122</v>
      </c>
      <c r="D28" s="866" t="s">
        <v>211</v>
      </c>
      <c r="E28" s="770">
        <v>12</v>
      </c>
      <c r="F28" s="770">
        <v>6</v>
      </c>
      <c r="G28" s="770">
        <v>4</v>
      </c>
      <c r="H28" s="770">
        <v>2</v>
      </c>
      <c r="I28" s="950" t="s">
        <v>207</v>
      </c>
      <c r="J28" s="935">
        <v>22</v>
      </c>
      <c r="K28" s="867"/>
      <c r="L28" s="861"/>
      <c r="M28" s="861"/>
      <c r="N28" s="748"/>
      <c r="O28" s="748"/>
      <c r="P28" s="748"/>
      <c r="Q28" s="748"/>
      <c r="R28" s="748"/>
      <c r="S28" s="748"/>
      <c r="T28" s="748"/>
      <c r="U28" s="748"/>
      <c r="V28" s="862"/>
      <c r="W28" s="862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M28" s="748"/>
      <c r="AN28" s="863"/>
      <c r="AO28" s="863"/>
      <c r="AP28" s="864"/>
    </row>
    <row r="29" spans="3:44" ht="15" x14ac:dyDescent="0.25">
      <c r="C29" s="865" t="s">
        <v>124</v>
      </c>
      <c r="D29" s="866" t="s">
        <v>210</v>
      </c>
      <c r="E29" s="770">
        <v>12</v>
      </c>
      <c r="F29" s="770">
        <v>6</v>
      </c>
      <c r="G29" s="770">
        <v>4</v>
      </c>
      <c r="H29" s="770">
        <v>2</v>
      </c>
      <c r="I29" s="950" t="s">
        <v>1920</v>
      </c>
      <c r="J29" s="935">
        <v>22</v>
      </c>
      <c r="K29" s="867"/>
      <c r="L29" s="861"/>
      <c r="M29" s="861"/>
      <c r="N29" s="748"/>
      <c r="O29" s="748"/>
      <c r="P29" s="748"/>
      <c r="Q29" s="748"/>
      <c r="R29" s="748"/>
      <c r="S29" s="748"/>
      <c r="T29" s="748"/>
      <c r="U29" s="748"/>
      <c r="V29" s="862"/>
      <c r="W29" s="862"/>
      <c r="X29" s="748"/>
      <c r="Y29" s="748"/>
      <c r="Z29" s="748"/>
      <c r="AA29" s="748"/>
      <c r="AB29" s="748"/>
      <c r="AC29" s="748"/>
      <c r="AD29" s="748"/>
      <c r="AE29" s="748"/>
      <c r="AF29" s="748"/>
      <c r="AG29" s="748"/>
      <c r="AH29" s="748"/>
      <c r="AI29" s="748"/>
      <c r="AJ29" s="748"/>
      <c r="AK29" s="748"/>
      <c r="AM29" s="748"/>
      <c r="AN29" s="863"/>
      <c r="AO29" s="863"/>
      <c r="AP29" s="864"/>
    </row>
    <row r="30" spans="3:44" ht="15" x14ac:dyDescent="0.25">
      <c r="C30" s="865" t="s">
        <v>128</v>
      </c>
      <c r="D30" s="866" t="s">
        <v>221</v>
      </c>
      <c r="E30" s="770">
        <v>12</v>
      </c>
      <c r="F30" s="770">
        <v>6</v>
      </c>
      <c r="G30" s="770">
        <v>2</v>
      </c>
      <c r="H30" s="770">
        <v>4</v>
      </c>
      <c r="I30" s="950" t="s">
        <v>1921</v>
      </c>
      <c r="J30" s="935">
        <v>20</v>
      </c>
      <c r="K30" s="867"/>
      <c r="L30" s="861"/>
      <c r="M30" s="861"/>
      <c r="N30" s="748"/>
      <c r="O30" s="748"/>
      <c r="P30" s="748"/>
      <c r="Q30" s="748"/>
      <c r="R30" s="748"/>
      <c r="S30" s="748"/>
      <c r="T30" s="748"/>
      <c r="U30" s="748"/>
      <c r="V30" s="862"/>
      <c r="W30" s="862"/>
      <c r="X30" s="748"/>
      <c r="Y30" s="748"/>
      <c r="Z30" s="748"/>
      <c r="AA30" s="748"/>
      <c r="AB30" s="748"/>
      <c r="AC30" s="748"/>
      <c r="AD30" s="748"/>
      <c r="AE30" s="748"/>
      <c r="AF30" s="748"/>
      <c r="AG30" s="748"/>
      <c r="AH30" s="748"/>
      <c r="AI30" s="748"/>
      <c r="AJ30" s="748"/>
      <c r="AK30" s="748"/>
      <c r="AM30" s="748"/>
      <c r="AN30" s="863"/>
      <c r="AO30" s="863"/>
      <c r="AP30" s="864"/>
    </row>
    <row r="31" spans="3:44" ht="15" x14ac:dyDescent="0.25">
      <c r="C31" s="865" t="s">
        <v>132</v>
      </c>
      <c r="D31" s="866" t="s">
        <v>223</v>
      </c>
      <c r="E31" s="770">
        <v>12</v>
      </c>
      <c r="F31" s="770">
        <v>6</v>
      </c>
      <c r="G31" s="770">
        <v>1</v>
      </c>
      <c r="H31" s="770">
        <v>5</v>
      </c>
      <c r="I31" s="950" t="s">
        <v>1835</v>
      </c>
      <c r="J31" s="935">
        <v>19</v>
      </c>
      <c r="K31" s="867"/>
      <c r="L31" s="861"/>
      <c r="M31" s="861"/>
      <c r="N31" s="748"/>
      <c r="O31" s="748"/>
      <c r="P31" s="748"/>
      <c r="Q31" s="748"/>
      <c r="R31" s="748"/>
      <c r="S31" s="748"/>
      <c r="T31" s="748"/>
      <c r="U31" s="748"/>
      <c r="V31" s="862"/>
      <c r="W31" s="862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  <c r="AK31" s="748"/>
      <c r="AM31" s="748"/>
      <c r="AN31" s="863"/>
      <c r="AO31" s="863"/>
      <c r="AP31" s="864"/>
    </row>
    <row r="32" spans="3:44" ht="15" x14ac:dyDescent="0.25">
      <c r="C32" s="865" t="s">
        <v>136</v>
      </c>
      <c r="D32" s="866" t="s">
        <v>217</v>
      </c>
      <c r="E32" s="770">
        <v>12</v>
      </c>
      <c r="F32" s="770">
        <v>5</v>
      </c>
      <c r="G32" s="770">
        <v>3</v>
      </c>
      <c r="H32" s="770">
        <v>4</v>
      </c>
      <c r="I32" s="950" t="s">
        <v>1532</v>
      </c>
      <c r="J32" s="935">
        <v>18</v>
      </c>
      <c r="K32" s="867"/>
      <c r="L32" s="861"/>
      <c r="M32" s="861"/>
      <c r="N32" s="748"/>
      <c r="O32" s="748"/>
      <c r="P32" s="748"/>
      <c r="Q32" s="748"/>
      <c r="R32" s="748"/>
      <c r="S32" s="748"/>
      <c r="T32" s="748"/>
      <c r="U32" s="748"/>
      <c r="V32" s="862"/>
      <c r="W32" s="862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  <c r="AK32" s="748"/>
      <c r="AM32" s="748"/>
      <c r="AN32" s="863"/>
      <c r="AO32" s="863"/>
      <c r="AP32" s="864"/>
    </row>
    <row r="33" spans="3:42" ht="15" x14ac:dyDescent="0.25">
      <c r="C33" s="865" t="s">
        <v>140</v>
      </c>
      <c r="D33" s="866" t="s">
        <v>225</v>
      </c>
      <c r="E33" s="770">
        <v>12</v>
      </c>
      <c r="F33" s="770">
        <v>5</v>
      </c>
      <c r="G33" s="770">
        <v>2</v>
      </c>
      <c r="H33" s="770">
        <v>5</v>
      </c>
      <c r="I33" s="950" t="s">
        <v>1586</v>
      </c>
      <c r="J33" s="935">
        <v>17</v>
      </c>
      <c r="K33" s="867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862"/>
      <c r="W33" s="862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M33" s="748"/>
      <c r="AN33" s="863"/>
      <c r="AO33" s="863"/>
      <c r="AP33" s="864"/>
    </row>
    <row r="34" spans="3:42" ht="15" x14ac:dyDescent="0.25">
      <c r="C34" s="865" t="s">
        <v>144</v>
      </c>
      <c r="D34" s="866" t="s">
        <v>219</v>
      </c>
      <c r="E34" s="770">
        <v>12</v>
      </c>
      <c r="F34" s="770">
        <v>2</v>
      </c>
      <c r="G34" s="770">
        <v>5</v>
      </c>
      <c r="H34" s="770">
        <v>5</v>
      </c>
      <c r="I34" s="950" t="s">
        <v>1525</v>
      </c>
      <c r="J34" s="935">
        <v>11</v>
      </c>
      <c r="K34" s="869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862"/>
      <c r="W34" s="862"/>
      <c r="X34" s="748"/>
      <c r="Y34" s="748"/>
      <c r="Z34" s="748"/>
      <c r="AA34" s="748"/>
      <c r="AB34" s="748"/>
      <c r="AC34" s="748"/>
      <c r="AD34" s="748"/>
      <c r="AE34" s="748"/>
      <c r="AF34" s="748"/>
      <c r="AG34" s="748"/>
      <c r="AH34" s="748"/>
      <c r="AI34" s="748"/>
      <c r="AJ34" s="748"/>
      <c r="AK34" s="748"/>
      <c r="AM34" s="748"/>
      <c r="AN34" s="863"/>
      <c r="AO34" s="863"/>
      <c r="AP34" s="864"/>
    </row>
    <row r="35" spans="3:42" ht="15.75" thickBot="1" x14ac:dyDescent="0.3">
      <c r="C35" s="870" t="s">
        <v>151</v>
      </c>
      <c r="D35" s="871"/>
      <c r="E35" s="872"/>
      <c r="F35" s="872"/>
      <c r="G35" s="872"/>
      <c r="H35" s="872"/>
      <c r="I35" s="872"/>
      <c r="J35" s="910"/>
      <c r="K35" s="869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862"/>
      <c r="W35" s="862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M35" s="748"/>
      <c r="AN35" s="863"/>
      <c r="AO35" s="863"/>
      <c r="AP35" s="864"/>
    </row>
    <row r="36" spans="3:42" ht="15" x14ac:dyDescent="0.25">
      <c r="C36" s="874"/>
      <c r="D36" s="875"/>
      <c r="E36" s="874"/>
      <c r="F36" s="874"/>
      <c r="G36" s="874"/>
      <c r="H36" s="874"/>
      <c r="I36" s="874"/>
      <c r="J36" s="911"/>
      <c r="K36" s="877"/>
    </row>
    <row r="37" spans="3:42" ht="19.5" thickBot="1" x14ac:dyDescent="0.35">
      <c r="C37" s="900" t="s">
        <v>1940</v>
      </c>
      <c r="D37" s="878"/>
      <c r="E37" s="879"/>
      <c r="F37" s="879"/>
      <c r="G37" s="879"/>
      <c r="H37" s="879"/>
      <c r="I37" s="879"/>
      <c r="J37" s="912"/>
      <c r="K37" s="877"/>
    </row>
    <row r="38" spans="3:42" ht="16.5" thickBot="1" x14ac:dyDescent="0.3">
      <c r="C38" s="881" t="str">
        <f>C4</f>
        <v>Pořadí</v>
      </c>
      <c r="D38" s="882" t="s">
        <v>235</v>
      </c>
      <c r="E38" s="883" t="s">
        <v>195</v>
      </c>
      <c r="F38" s="883" t="s">
        <v>196</v>
      </c>
      <c r="G38" s="883">
        <v>0</v>
      </c>
      <c r="H38" s="883" t="s">
        <v>197</v>
      </c>
      <c r="I38" s="883" t="s">
        <v>198</v>
      </c>
      <c r="J38" s="914" t="s">
        <v>18</v>
      </c>
      <c r="K38" s="783"/>
    </row>
    <row r="39" spans="3:42" ht="15.75" thickTop="1" x14ac:dyDescent="0.25">
      <c r="C39" s="885" t="s">
        <v>192</v>
      </c>
      <c r="D39" s="886" t="s">
        <v>205</v>
      </c>
      <c r="E39" s="887">
        <v>12</v>
      </c>
      <c r="F39" s="887">
        <v>6</v>
      </c>
      <c r="G39" s="887">
        <v>2</v>
      </c>
      <c r="H39" s="887">
        <v>4</v>
      </c>
      <c r="I39" s="951" t="s">
        <v>1155</v>
      </c>
      <c r="J39" s="948">
        <v>20</v>
      </c>
      <c r="K39" s="783"/>
    </row>
    <row r="40" spans="3:42" ht="15" x14ac:dyDescent="0.25">
      <c r="C40" s="890" t="s">
        <v>103</v>
      </c>
      <c r="D40" s="886" t="s">
        <v>208</v>
      </c>
      <c r="E40" s="887">
        <v>12</v>
      </c>
      <c r="F40" s="887">
        <v>6</v>
      </c>
      <c r="G40" s="887">
        <v>1</v>
      </c>
      <c r="H40" s="887">
        <v>5</v>
      </c>
      <c r="I40" s="952" t="s">
        <v>1836</v>
      </c>
      <c r="J40" s="948">
        <v>19</v>
      </c>
      <c r="K40" s="783"/>
    </row>
    <row r="41" spans="3:42" ht="15" x14ac:dyDescent="0.25">
      <c r="C41" s="890" t="s">
        <v>107</v>
      </c>
      <c r="D41" s="886" t="s">
        <v>199</v>
      </c>
      <c r="E41" s="887">
        <v>12</v>
      </c>
      <c r="F41" s="887">
        <v>6</v>
      </c>
      <c r="G41" s="887">
        <v>0</v>
      </c>
      <c r="H41" s="887">
        <v>6</v>
      </c>
      <c r="I41" s="952" t="s">
        <v>1524</v>
      </c>
      <c r="J41" s="948">
        <v>18</v>
      </c>
      <c r="K41" s="783"/>
    </row>
    <row r="42" spans="3:42" ht="15" x14ac:dyDescent="0.25">
      <c r="C42" s="890" t="s">
        <v>111</v>
      </c>
      <c r="D42" s="886" t="s">
        <v>221</v>
      </c>
      <c r="E42" s="887">
        <v>12</v>
      </c>
      <c r="F42" s="887">
        <v>4</v>
      </c>
      <c r="G42" s="887">
        <v>5</v>
      </c>
      <c r="H42" s="887">
        <v>3</v>
      </c>
      <c r="I42" s="952" t="s">
        <v>1888</v>
      </c>
      <c r="J42" s="948">
        <v>17</v>
      </c>
      <c r="K42" s="783"/>
    </row>
    <row r="43" spans="3:42" ht="15" x14ac:dyDescent="0.25">
      <c r="C43" s="1010" t="s">
        <v>115</v>
      </c>
      <c r="D43" s="1011" t="s">
        <v>202</v>
      </c>
      <c r="E43" s="1012">
        <v>12</v>
      </c>
      <c r="F43" s="1012">
        <v>4</v>
      </c>
      <c r="G43" s="1012">
        <v>4</v>
      </c>
      <c r="H43" s="1012">
        <v>4</v>
      </c>
      <c r="I43" s="1024" t="s">
        <v>1837</v>
      </c>
      <c r="J43" s="1022">
        <v>16</v>
      </c>
      <c r="K43" s="783"/>
    </row>
    <row r="44" spans="3:42" ht="15" x14ac:dyDescent="0.25">
      <c r="C44" s="890" t="s">
        <v>118</v>
      </c>
      <c r="D44" s="886" t="s">
        <v>217</v>
      </c>
      <c r="E44" s="887">
        <v>12</v>
      </c>
      <c r="F44" s="887">
        <v>4</v>
      </c>
      <c r="G44" s="887">
        <v>3</v>
      </c>
      <c r="H44" s="887">
        <v>5</v>
      </c>
      <c r="I44" s="952" t="s">
        <v>1889</v>
      </c>
      <c r="J44" s="948">
        <v>15</v>
      </c>
      <c r="K44" s="783"/>
    </row>
    <row r="45" spans="3:42" ht="15" x14ac:dyDescent="0.25">
      <c r="C45" s="890" t="s">
        <v>122</v>
      </c>
      <c r="D45" s="886" t="s">
        <v>210</v>
      </c>
      <c r="E45" s="887">
        <v>12</v>
      </c>
      <c r="F45" s="887">
        <v>3</v>
      </c>
      <c r="G45" s="887">
        <v>3</v>
      </c>
      <c r="H45" s="887">
        <v>6</v>
      </c>
      <c r="I45" s="952" t="s">
        <v>1890</v>
      </c>
      <c r="J45" s="948">
        <v>12</v>
      </c>
      <c r="K45" s="783"/>
    </row>
    <row r="46" spans="3:42" ht="15" x14ac:dyDescent="0.25">
      <c r="C46" s="890" t="s">
        <v>124</v>
      </c>
      <c r="D46" s="886" t="s">
        <v>211</v>
      </c>
      <c r="E46" s="887">
        <v>12</v>
      </c>
      <c r="F46" s="887">
        <v>2</v>
      </c>
      <c r="G46" s="887">
        <v>3</v>
      </c>
      <c r="H46" s="887">
        <v>7</v>
      </c>
      <c r="I46" s="952" t="s">
        <v>1922</v>
      </c>
      <c r="J46" s="948">
        <v>9</v>
      </c>
      <c r="K46" s="783"/>
    </row>
    <row r="47" spans="3:42" ht="15" x14ac:dyDescent="0.25">
      <c r="C47" s="890" t="s">
        <v>128</v>
      </c>
      <c r="D47" s="886" t="s">
        <v>215</v>
      </c>
      <c r="E47" s="887">
        <v>12</v>
      </c>
      <c r="F47" s="887">
        <v>2</v>
      </c>
      <c r="G47" s="887">
        <v>2</v>
      </c>
      <c r="H47" s="887">
        <v>8</v>
      </c>
      <c r="I47" s="952" t="s">
        <v>1923</v>
      </c>
      <c r="J47" s="948">
        <v>8</v>
      </c>
      <c r="K47" s="783"/>
    </row>
    <row r="48" spans="3:42" ht="15" x14ac:dyDescent="0.25">
      <c r="C48" s="890" t="s">
        <v>132</v>
      </c>
      <c r="D48" s="886" t="s">
        <v>225</v>
      </c>
      <c r="E48" s="887">
        <v>12</v>
      </c>
      <c r="F48" s="887">
        <v>2</v>
      </c>
      <c r="G48" s="887">
        <v>1</v>
      </c>
      <c r="H48" s="887">
        <v>9</v>
      </c>
      <c r="I48" s="952" t="s">
        <v>1891</v>
      </c>
      <c r="J48" s="948">
        <v>7</v>
      </c>
      <c r="K48" s="783"/>
    </row>
    <row r="49" spans="3:44" ht="15" x14ac:dyDescent="0.25">
      <c r="C49" s="890" t="s">
        <v>136</v>
      </c>
      <c r="D49" s="886" t="s">
        <v>219</v>
      </c>
      <c r="E49" s="887">
        <v>12</v>
      </c>
      <c r="F49" s="887">
        <v>1</v>
      </c>
      <c r="G49" s="887">
        <v>3</v>
      </c>
      <c r="H49" s="887">
        <v>8</v>
      </c>
      <c r="I49" s="952" t="s">
        <v>1924</v>
      </c>
      <c r="J49" s="948">
        <v>6</v>
      </c>
      <c r="K49" s="892"/>
      <c r="L49" s="748"/>
      <c r="M49" s="748"/>
      <c r="N49" s="748"/>
      <c r="O49" s="748"/>
      <c r="P49" s="748"/>
      <c r="Q49" s="748"/>
      <c r="R49" s="748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48"/>
      <c r="AI49" s="748"/>
      <c r="AJ49" s="748"/>
      <c r="AK49" s="748"/>
      <c r="AM49" s="748"/>
      <c r="AN49" s="748"/>
      <c r="AO49" s="748"/>
      <c r="AP49" s="748"/>
      <c r="AQ49" s="748"/>
      <c r="AR49" s="748"/>
    </row>
    <row r="50" spans="3:44" ht="15" x14ac:dyDescent="0.25">
      <c r="C50" s="890" t="s">
        <v>140</v>
      </c>
      <c r="D50" s="886" t="s">
        <v>223</v>
      </c>
      <c r="E50" s="887">
        <v>12</v>
      </c>
      <c r="F50" s="887">
        <v>0</v>
      </c>
      <c r="G50" s="887">
        <v>5</v>
      </c>
      <c r="H50" s="887">
        <v>7</v>
      </c>
      <c r="I50" s="952" t="s">
        <v>1925</v>
      </c>
      <c r="J50" s="948">
        <v>5</v>
      </c>
      <c r="K50" s="892"/>
      <c r="L50" s="748"/>
      <c r="M50" s="748"/>
      <c r="N50" s="748"/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48"/>
      <c r="AF50" s="748"/>
      <c r="AG50" s="748"/>
      <c r="AH50" s="748"/>
      <c r="AI50" s="748"/>
      <c r="AJ50" s="748"/>
      <c r="AK50" s="748"/>
      <c r="AM50" s="748"/>
      <c r="AN50" s="748"/>
      <c r="AO50" s="748"/>
      <c r="AP50" s="748"/>
      <c r="AQ50" s="748"/>
      <c r="AR50" s="748"/>
    </row>
    <row r="51" spans="3:44" ht="15" x14ac:dyDescent="0.25">
      <c r="C51" s="890" t="s">
        <v>144</v>
      </c>
      <c r="D51" s="886" t="s">
        <v>213</v>
      </c>
      <c r="E51" s="887">
        <v>12</v>
      </c>
      <c r="F51" s="887">
        <v>1</v>
      </c>
      <c r="G51" s="887">
        <v>2</v>
      </c>
      <c r="H51" s="887">
        <v>9</v>
      </c>
      <c r="I51" s="952" t="s">
        <v>1926</v>
      </c>
      <c r="J51" s="948">
        <v>5</v>
      </c>
      <c r="K51" s="892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  <c r="AJ51" s="748"/>
      <c r="AK51" s="748"/>
      <c r="AM51" s="748"/>
      <c r="AN51" s="748"/>
      <c r="AO51" s="748"/>
      <c r="AP51" s="748"/>
      <c r="AQ51" s="748"/>
      <c r="AR51" s="748"/>
    </row>
    <row r="52" spans="3:44" ht="15.75" thickBot="1" x14ac:dyDescent="0.3">
      <c r="C52" s="893" t="s">
        <v>151</v>
      </c>
      <c r="D52" s="894"/>
      <c r="E52" s="895"/>
      <c r="F52" s="895"/>
      <c r="G52" s="895"/>
      <c r="H52" s="895"/>
      <c r="I52" s="895"/>
      <c r="J52" s="913"/>
      <c r="K52" s="892"/>
      <c r="L52" s="748"/>
      <c r="M52" s="748"/>
      <c r="N52" s="748"/>
      <c r="O52" s="748"/>
      <c r="P52" s="748"/>
      <c r="Q52" s="748"/>
      <c r="R52" s="748"/>
      <c r="S52" s="748"/>
      <c r="T52" s="748"/>
      <c r="U52" s="748"/>
      <c r="V52" s="748"/>
      <c r="W52" s="748"/>
      <c r="X52" s="748"/>
      <c r="Y52" s="748"/>
      <c r="Z52" s="748"/>
      <c r="AA52" s="748"/>
      <c r="AB52" s="748"/>
      <c r="AC52" s="748"/>
      <c r="AD52" s="748"/>
      <c r="AE52" s="748"/>
      <c r="AF52" s="748"/>
      <c r="AG52" s="748"/>
      <c r="AH52" s="748"/>
      <c r="AI52" s="748"/>
      <c r="AJ52" s="748"/>
      <c r="AK52" s="748"/>
      <c r="AM52" s="748"/>
      <c r="AN52" s="748"/>
      <c r="AO52" s="748"/>
      <c r="AP52" s="748"/>
      <c r="AQ52" s="748"/>
      <c r="AR52" s="748"/>
    </row>
  </sheetData>
  <sortState ref="D4:J16">
    <sortCondition descending="1" ref="J4:J16"/>
  </sortState>
  <mergeCells count="3">
    <mergeCell ref="C1:J1"/>
    <mergeCell ref="C3:D3"/>
    <mergeCell ref="AU2:BG2"/>
  </mergeCells>
  <pageMargins left="0.23622047244094491" right="0.23622047244094491" top="0.35433070866141736" bottom="0.35433070866141736" header="0.31496062992125984" footer="0.31496062992125984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S67"/>
  <sheetViews>
    <sheetView workbookViewId="0">
      <selection activeCell="K54" sqref="K54"/>
    </sheetView>
  </sheetViews>
  <sheetFormatPr defaultRowHeight="12.75" x14ac:dyDescent="0.2"/>
  <cols>
    <col min="1" max="1" width="6.7109375" customWidth="1"/>
    <col min="2" max="2" width="7.7109375" style="223" customWidth="1"/>
    <col min="3" max="3" width="22.42578125" style="609" customWidth="1"/>
    <col min="4" max="7" width="6.42578125" style="159" customWidth="1"/>
    <col min="8" max="10" width="8" style="159" customWidth="1"/>
    <col min="11" max="12" width="7.7109375" style="609" customWidth="1"/>
    <col min="13" max="13" width="6.7109375" style="158" customWidth="1"/>
    <col min="14" max="14" width="6.7109375" style="159" customWidth="1"/>
    <col min="15" max="15" width="7.7109375" style="223" customWidth="1"/>
    <col min="16" max="16" width="22.42578125" style="609" customWidth="1"/>
    <col min="17" max="20" width="6.42578125" style="159" customWidth="1"/>
    <col min="21" max="23" width="8" style="159" customWidth="1"/>
    <col min="24" max="24" width="7.7109375" style="609" customWidth="1"/>
    <col min="25" max="25" width="6.7109375" style="158" customWidth="1"/>
    <col min="26" max="26" width="4.28515625" style="42" hidden="1" customWidth="1"/>
    <col min="27" max="27" width="4.85546875" style="42" hidden="1" customWidth="1"/>
    <col min="28" max="29" width="4.85546875" style="43" hidden="1" customWidth="1"/>
    <col min="30" max="30" width="3.140625" style="42" hidden="1" customWidth="1"/>
    <col min="31" max="31" width="9.42578125" style="42" hidden="1" customWidth="1"/>
    <col min="32" max="32" width="4.140625" style="42" hidden="1" customWidth="1"/>
    <col min="33" max="34" width="5.140625" style="42" hidden="1" customWidth="1"/>
    <col min="35" max="35" width="3.28515625" style="42" hidden="1" customWidth="1"/>
    <col min="36" max="36" width="4.85546875" style="42" hidden="1" customWidth="1"/>
    <col min="37" max="37" width="3.28515625" style="42" hidden="1" customWidth="1"/>
    <col min="38" max="38" width="3.85546875" style="42" hidden="1" customWidth="1"/>
    <col min="39" max="39" width="4.85546875" style="42" hidden="1" customWidth="1"/>
    <col min="40" max="41" width="2.7109375" style="42" hidden="1" customWidth="1"/>
    <col min="42" max="42" width="4.42578125" style="42" hidden="1" customWidth="1"/>
    <col min="43" max="43" width="5.140625" style="42" hidden="1" customWidth="1"/>
    <col min="44" max="44" width="6.5703125" style="159" hidden="1" customWidth="1"/>
    <col min="45" max="45" width="4.7109375" style="42" hidden="1" customWidth="1"/>
    <col min="46" max="47" width="9.140625" style="176" hidden="1" customWidth="1"/>
    <col min="48" max="48" width="9.140625" style="196" customWidth="1"/>
    <col min="49" max="49" width="7.7109375" style="223" customWidth="1"/>
    <col min="50" max="50" width="22.42578125" style="609" customWidth="1"/>
    <col min="51" max="54" width="6.42578125" style="159" customWidth="1"/>
    <col min="55" max="57" width="8" style="159" customWidth="1"/>
    <col min="58" max="58" width="7.7109375" style="609" customWidth="1"/>
    <col min="59" max="59" width="6.7109375" style="158" customWidth="1"/>
    <col min="60" max="1033" width="9.140625" style="159" customWidth="1"/>
  </cols>
  <sheetData>
    <row r="1" spans="2:1033" ht="13.5" thickBot="1" x14ac:dyDescent="0.25">
      <c r="B1" s="161" t="s">
        <v>100</v>
      </c>
      <c r="C1" s="161" t="s">
        <v>10</v>
      </c>
      <c r="O1" s="161" t="s">
        <v>100</v>
      </c>
      <c r="P1" s="161" t="s">
        <v>1170</v>
      </c>
      <c r="AW1" s="161" t="s">
        <v>100</v>
      </c>
      <c r="AX1" s="161">
        <f>Stat.!AR43</f>
        <v>0</v>
      </c>
      <c r="BG1" s="160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</row>
    <row r="2" spans="2:1033" ht="13.5" thickBot="1" x14ac:dyDescent="0.25">
      <c r="B2" s="162" t="s">
        <v>193</v>
      </c>
      <c r="C2" s="163" t="s">
        <v>235</v>
      </c>
      <c r="D2" s="163" t="s">
        <v>195</v>
      </c>
      <c r="E2" s="163" t="s">
        <v>196</v>
      </c>
      <c r="F2" s="163">
        <v>0</v>
      </c>
      <c r="G2" s="163" t="s">
        <v>197</v>
      </c>
      <c r="H2" s="163" t="s">
        <v>198</v>
      </c>
      <c r="I2" s="681" t="s">
        <v>1723</v>
      </c>
      <c r="J2" s="681" t="s">
        <v>1724</v>
      </c>
      <c r="K2" s="164" t="s">
        <v>18</v>
      </c>
      <c r="L2" s="676"/>
      <c r="M2" s="165"/>
      <c r="N2" s="166"/>
      <c r="O2" s="162" t="s">
        <v>193</v>
      </c>
      <c r="P2" s="163" t="s">
        <v>235</v>
      </c>
      <c r="Q2" s="163" t="s">
        <v>195</v>
      </c>
      <c r="R2" s="163" t="s">
        <v>196</v>
      </c>
      <c r="S2" s="163">
        <v>0</v>
      </c>
      <c r="T2" s="163" t="s">
        <v>197</v>
      </c>
      <c r="U2" s="163" t="s">
        <v>198</v>
      </c>
      <c r="V2" s="681" t="s">
        <v>1723</v>
      </c>
      <c r="W2" s="681" t="s">
        <v>1724</v>
      </c>
      <c r="X2" s="164" t="s">
        <v>18</v>
      </c>
      <c r="Y2" s="165"/>
      <c r="AU2" s="176" t="s">
        <v>106</v>
      </c>
      <c r="AW2" s="162" t="s">
        <v>193</v>
      </c>
      <c r="AX2" s="163" t="s">
        <v>194</v>
      </c>
      <c r="AY2" s="163" t="s">
        <v>195</v>
      </c>
      <c r="AZ2" s="163" t="s">
        <v>196</v>
      </c>
      <c r="BA2" s="163">
        <v>0</v>
      </c>
      <c r="BB2" s="163" t="s">
        <v>197</v>
      </c>
      <c r="BC2" s="163" t="s">
        <v>198</v>
      </c>
      <c r="BD2" s="681" t="s">
        <v>1723</v>
      </c>
      <c r="BE2" s="681" t="s">
        <v>1724</v>
      </c>
      <c r="BF2" s="164" t="s">
        <v>18</v>
      </c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</row>
    <row r="3" spans="2:1033" ht="15.75" thickTop="1" x14ac:dyDescent="0.25">
      <c r="B3" s="167" t="s">
        <v>192</v>
      </c>
      <c r="C3" s="168" t="str">
        <f>celkem!D11</f>
        <v>Č. Velenice</v>
      </c>
      <c r="D3" s="168">
        <f>celkem!E11</f>
        <v>24</v>
      </c>
      <c r="E3" s="168">
        <f>celkem!F11</f>
        <v>9</v>
      </c>
      <c r="F3" s="168">
        <f>celkem!G11</f>
        <v>6</v>
      </c>
      <c r="G3" s="168">
        <f>celkem!H11</f>
        <v>9</v>
      </c>
      <c r="H3" s="662" t="str">
        <f>celkem!I11</f>
        <v>47:48</v>
      </c>
      <c r="I3" s="662" t="str">
        <f t="shared" ref="I3:I15" si="0">MID(H3,1,2)</f>
        <v>47</v>
      </c>
      <c r="J3" s="662" t="str">
        <f t="shared" ref="J3:J15" si="1">MID(H3,4,5)</f>
        <v>48</v>
      </c>
      <c r="K3" s="168">
        <f>celkem!J11</f>
        <v>33</v>
      </c>
      <c r="L3" s="677"/>
      <c r="M3" s="165"/>
      <c r="N3" s="182"/>
      <c r="O3" s="167" t="s">
        <v>192</v>
      </c>
      <c r="P3" s="168" t="str">
        <f>podzim!D9</f>
        <v>Č. Velenice</v>
      </c>
      <c r="Q3" s="168">
        <f>podzim!E9</f>
        <v>12</v>
      </c>
      <c r="R3" s="168">
        <f>podzim!F9</f>
        <v>5</v>
      </c>
      <c r="S3" s="168">
        <f>podzim!G9</f>
        <v>3</v>
      </c>
      <c r="T3" s="168">
        <f>podzim!H9</f>
        <v>4</v>
      </c>
      <c r="U3" s="662" t="str">
        <f>podzim!I9</f>
        <v>24:20</v>
      </c>
      <c r="V3" s="168" t="str">
        <f>MID(U3,1,2)</f>
        <v>24</v>
      </c>
      <c r="W3" s="168" t="str">
        <f>MID(U3,4,5)</f>
        <v>20</v>
      </c>
      <c r="X3" s="168">
        <f>podzim!J9</f>
        <v>18</v>
      </c>
      <c r="Y3" s="165"/>
      <c r="Z3" s="199">
        <f t="shared" ref="Z3:Z16" si="2">M3</f>
        <v>0</v>
      </c>
      <c r="AA3" s="42">
        <v>7</v>
      </c>
      <c r="AB3" s="43">
        <v>51</v>
      </c>
      <c r="AC3" s="43">
        <v>14</v>
      </c>
      <c r="AF3" s="42">
        <v>1</v>
      </c>
      <c r="AV3" s="169"/>
      <c r="AW3" s="167" t="s">
        <v>192</v>
      </c>
      <c r="AX3" s="168" t="s">
        <v>217</v>
      </c>
      <c r="AY3" s="168">
        <f t="shared" ref="AY3:AY15" si="3">D3-Q3</f>
        <v>12</v>
      </c>
      <c r="AZ3" s="168">
        <f t="shared" ref="AZ3:AZ15" si="4">E3-R3</f>
        <v>4</v>
      </c>
      <c r="BA3" s="168">
        <f t="shared" ref="BA3:BA15" si="5">F3-S3</f>
        <v>3</v>
      </c>
      <c r="BB3" s="168">
        <f t="shared" ref="BB3:BB15" si="6">G3-T3</f>
        <v>5</v>
      </c>
      <c r="BC3" s="662" t="str">
        <f t="shared" ref="BC3:BC15" si="7">BD3&amp;":"&amp;BE3</f>
        <v>23:28</v>
      </c>
      <c r="BD3" s="168">
        <f t="shared" ref="BD3:BD15" si="8">I3-V3</f>
        <v>23</v>
      </c>
      <c r="BE3" s="168">
        <f t="shared" ref="BE3:BE15" si="9">J3-W3</f>
        <v>28</v>
      </c>
      <c r="BF3" s="168">
        <f t="shared" ref="BF3:BF15" si="10">K3-X3</f>
        <v>15</v>
      </c>
      <c r="BG3" s="165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</row>
    <row r="4" spans="2:1033" ht="15" x14ac:dyDescent="0.25">
      <c r="B4" s="170" t="s">
        <v>103</v>
      </c>
      <c r="C4" s="168" t="str">
        <f>celkem!D17</f>
        <v>D. Voda</v>
      </c>
      <c r="D4" s="168">
        <f>celkem!E17</f>
        <v>24</v>
      </c>
      <c r="E4" s="168">
        <f>celkem!F17</f>
        <v>3</v>
      </c>
      <c r="F4" s="168">
        <f>celkem!G17</f>
        <v>8</v>
      </c>
      <c r="G4" s="168">
        <f>celkem!H17</f>
        <v>13</v>
      </c>
      <c r="H4" s="662" t="str">
        <f>celkem!I17</f>
        <v>38:53</v>
      </c>
      <c r="I4" s="662" t="str">
        <f t="shared" si="0"/>
        <v>38</v>
      </c>
      <c r="J4" s="662" t="str">
        <f t="shared" si="1"/>
        <v>53</v>
      </c>
      <c r="K4" s="168">
        <f>celkem!J17</f>
        <v>17</v>
      </c>
      <c r="L4" s="677"/>
      <c r="M4" s="165"/>
      <c r="N4" s="182"/>
      <c r="O4" s="170" t="s">
        <v>103</v>
      </c>
      <c r="P4" s="168" t="str">
        <f>podzim!D16</f>
        <v>D. Voda</v>
      </c>
      <c r="Q4" s="168">
        <f>podzim!E16</f>
        <v>12</v>
      </c>
      <c r="R4" s="168">
        <f>podzim!F16</f>
        <v>1</v>
      </c>
      <c r="S4" s="168">
        <f>podzim!G16</f>
        <v>5</v>
      </c>
      <c r="T4" s="168">
        <f>podzim!H16</f>
        <v>6</v>
      </c>
      <c r="U4" s="662" t="str">
        <f>podzim!I16</f>
        <v>19:27</v>
      </c>
      <c r="V4" s="168" t="str">
        <f t="shared" ref="V4:V15" si="11">MID(U4,1,2)</f>
        <v>19</v>
      </c>
      <c r="W4" s="168" t="str">
        <f t="shared" ref="W4:W15" si="12">MID(U4,4,5)</f>
        <v>27</v>
      </c>
      <c r="X4" s="168">
        <f>podzim!J16</f>
        <v>8</v>
      </c>
      <c r="Y4" s="165"/>
      <c r="Z4" s="199">
        <f t="shared" si="2"/>
        <v>0</v>
      </c>
      <c r="AA4" s="42">
        <v>8</v>
      </c>
      <c r="AB4" s="43">
        <v>44</v>
      </c>
      <c r="AC4" s="43">
        <v>16</v>
      </c>
      <c r="AF4" s="42">
        <v>2</v>
      </c>
      <c r="AV4" s="169"/>
      <c r="AW4" s="170" t="s">
        <v>103</v>
      </c>
      <c r="AX4" s="171" t="s">
        <v>219</v>
      </c>
      <c r="AY4" s="168">
        <f t="shared" si="3"/>
        <v>12</v>
      </c>
      <c r="AZ4" s="168">
        <f t="shared" si="4"/>
        <v>2</v>
      </c>
      <c r="BA4" s="168">
        <f t="shared" si="5"/>
        <v>3</v>
      </c>
      <c r="BB4" s="168">
        <f t="shared" si="6"/>
        <v>7</v>
      </c>
      <c r="BC4" s="662" t="str">
        <f t="shared" si="7"/>
        <v>19:26</v>
      </c>
      <c r="BD4" s="168">
        <f t="shared" si="8"/>
        <v>19</v>
      </c>
      <c r="BE4" s="168">
        <f t="shared" si="9"/>
        <v>26</v>
      </c>
      <c r="BF4" s="168">
        <f t="shared" si="10"/>
        <v>9</v>
      </c>
      <c r="BG4" s="165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</row>
    <row r="5" spans="2:1033" ht="15" x14ac:dyDescent="0.25">
      <c r="B5" s="170" t="s">
        <v>107</v>
      </c>
      <c r="C5" s="168" t="str">
        <f>celkem!D15</f>
        <v>K. Řečice</v>
      </c>
      <c r="D5" s="168">
        <f>celkem!E15</f>
        <v>24</v>
      </c>
      <c r="E5" s="168">
        <f>celkem!F15</f>
        <v>6</v>
      </c>
      <c r="F5" s="168">
        <f>celkem!G15</f>
        <v>6</v>
      </c>
      <c r="G5" s="168">
        <f>celkem!H15</f>
        <v>12</v>
      </c>
      <c r="H5" s="662" t="str">
        <f>celkem!I15</f>
        <v>50:61</v>
      </c>
      <c r="I5" s="662" t="str">
        <f t="shared" si="0"/>
        <v>50</v>
      </c>
      <c r="J5" s="662" t="str">
        <f t="shared" si="1"/>
        <v>61</v>
      </c>
      <c r="K5" s="168">
        <f>celkem!J15</f>
        <v>24</v>
      </c>
      <c r="L5" s="677"/>
      <c r="M5" s="165"/>
      <c r="N5" s="182"/>
      <c r="O5" s="170" t="s">
        <v>107</v>
      </c>
      <c r="P5" s="168" t="str">
        <f>podzim!D15</f>
        <v>K. Řečice</v>
      </c>
      <c r="Q5" s="168">
        <f>podzim!E15</f>
        <v>12</v>
      </c>
      <c r="R5" s="168">
        <f>podzim!F15</f>
        <v>3</v>
      </c>
      <c r="S5" s="168">
        <f>podzim!G15</f>
        <v>2</v>
      </c>
      <c r="T5" s="168">
        <f>podzim!H15</f>
        <v>7</v>
      </c>
      <c r="U5" s="662" t="str">
        <f>podzim!I15</f>
        <v>24:34</v>
      </c>
      <c r="V5" s="168" t="str">
        <f t="shared" si="11"/>
        <v>24</v>
      </c>
      <c r="W5" s="168" t="str">
        <f t="shared" si="12"/>
        <v>34</v>
      </c>
      <c r="X5" s="168">
        <f>podzim!J15</f>
        <v>11</v>
      </c>
      <c r="Y5" s="165"/>
      <c r="Z5" s="199">
        <f t="shared" si="2"/>
        <v>0</v>
      </c>
      <c r="AA5" s="42">
        <v>9</v>
      </c>
      <c r="AB5" s="43">
        <v>30</v>
      </c>
      <c r="AC5" s="43">
        <v>18</v>
      </c>
      <c r="AF5" s="42">
        <v>3</v>
      </c>
      <c r="AV5" s="169"/>
      <c r="AW5" s="170" t="s">
        <v>107</v>
      </c>
      <c r="AX5" s="171" t="s">
        <v>223</v>
      </c>
      <c r="AY5" s="168">
        <f t="shared" si="3"/>
        <v>12</v>
      </c>
      <c r="AZ5" s="168">
        <f t="shared" si="4"/>
        <v>3</v>
      </c>
      <c r="BA5" s="168">
        <f t="shared" si="5"/>
        <v>4</v>
      </c>
      <c r="BB5" s="168">
        <f t="shared" si="6"/>
        <v>5</v>
      </c>
      <c r="BC5" s="662" t="str">
        <f t="shared" si="7"/>
        <v>26:27</v>
      </c>
      <c r="BD5" s="168">
        <f t="shared" si="8"/>
        <v>26</v>
      </c>
      <c r="BE5" s="168">
        <f t="shared" si="9"/>
        <v>27</v>
      </c>
      <c r="BF5" s="168">
        <f t="shared" si="10"/>
        <v>13</v>
      </c>
      <c r="BG5" s="16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</row>
    <row r="6" spans="2:1033" ht="15" x14ac:dyDescent="0.25">
      <c r="B6" s="170" t="s">
        <v>111</v>
      </c>
      <c r="C6" s="168" t="str">
        <f>celkem!D9</f>
        <v>Ledenice</v>
      </c>
      <c r="D6" s="168">
        <f>celkem!E9</f>
        <v>24</v>
      </c>
      <c r="E6" s="168">
        <f>celkem!F9</f>
        <v>10</v>
      </c>
      <c r="F6" s="168">
        <f>celkem!G9</f>
        <v>7</v>
      </c>
      <c r="G6" s="168">
        <f>celkem!H9</f>
        <v>7</v>
      </c>
      <c r="H6" s="662" t="str">
        <f>celkem!I9</f>
        <v>62:44</v>
      </c>
      <c r="I6" s="662" t="str">
        <f t="shared" si="0"/>
        <v>62</v>
      </c>
      <c r="J6" s="662" t="str">
        <f t="shared" si="1"/>
        <v>44</v>
      </c>
      <c r="K6" s="168">
        <f>celkem!J9</f>
        <v>37</v>
      </c>
      <c r="L6" s="677"/>
      <c r="M6" s="165"/>
      <c r="N6" s="182"/>
      <c r="O6" s="170" t="s">
        <v>111</v>
      </c>
      <c r="P6" s="168" t="str">
        <f>podzim!D13</f>
        <v>Ledenice</v>
      </c>
      <c r="Q6" s="168">
        <f>podzim!E13</f>
        <v>12</v>
      </c>
      <c r="R6" s="168">
        <f>podzim!F13</f>
        <v>3</v>
      </c>
      <c r="S6" s="168">
        <f>podzim!G13</f>
        <v>5</v>
      </c>
      <c r="T6" s="168">
        <f>podzim!H13</f>
        <v>4</v>
      </c>
      <c r="U6" s="662" t="str">
        <f>podzim!I13</f>
        <v>22:20</v>
      </c>
      <c r="V6" s="168" t="str">
        <f t="shared" si="11"/>
        <v>22</v>
      </c>
      <c r="W6" s="168" t="str">
        <f t="shared" si="12"/>
        <v>20</v>
      </c>
      <c r="X6" s="168">
        <f>podzim!J13</f>
        <v>14</v>
      </c>
      <c r="Y6" s="165"/>
      <c r="Z6" s="199">
        <f t="shared" si="2"/>
        <v>0</v>
      </c>
      <c r="AA6" s="42">
        <v>10</v>
      </c>
      <c r="AB6" s="43">
        <v>25</v>
      </c>
      <c r="AC6" s="43">
        <v>20</v>
      </c>
      <c r="AF6" s="42">
        <v>4</v>
      </c>
      <c r="AV6" s="169"/>
      <c r="AW6" s="170" t="s">
        <v>111</v>
      </c>
      <c r="AX6" s="171" t="s">
        <v>221</v>
      </c>
      <c r="AY6" s="168">
        <f t="shared" si="3"/>
        <v>12</v>
      </c>
      <c r="AZ6" s="168">
        <f t="shared" si="4"/>
        <v>7</v>
      </c>
      <c r="BA6" s="168">
        <f t="shared" si="5"/>
        <v>2</v>
      </c>
      <c r="BB6" s="168">
        <f t="shared" si="6"/>
        <v>3</v>
      </c>
      <c r="BC6" s="662" t="str">
        <f t="shared" si="7"/>
        <v>40:24</v>
      </c>
      <c r="BD6" s="168">
        <f t="shared" si="8"/>
        <v>40</v>
      </c>
      <c r="BE6" s="168">
        <f t="shared" si="9"/>
        <v>24</v>
      </c>
      <c r="BF6" s="168">
        <f t="shared" si="10"/>
        <v>23</v>
      </c>
      <c r="BG6" s="165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</row>
    <row r="7" spans="2:1033" ht="15" x14ac:dyDescent="0.25">
      <c r="B7" s="170" t="s">
        <v>115</v>
      </c>
      <c r="C7" s="168" t="str">
        <f>celkem!D7</f>
        <v>Lomnice /Luž.</v>
      </c>
      <c r="D7" s="168">
        <f>celkem!E7</f>
        <v>24</v>
      </c>
      <c r="E7" s="168">
        <f>celkem!F7</f>
        <v>13</v>
      </c>
      <c r="F7" s="168">
        <f>celkem!G7</f>
        <v>4</v>
      </c>
      <c r="G7" s="168">
        <f>celkem!H7</f>
        <v>7</v>
      </c>
      <c r="H7" s="662" t="str">
        <f>celkem!I7</f>
        <v>52:32</v>
      </c>
      <c r="I7" s="662" t="str">
        <f t="shared" si="0"/>
        <v>52</v>
      </c>
      <c r="J7" s="662" t="str">
        <f t="shared" si="1"/>
        <v>32</v>
      </c>
      <c r="K7" s="168">
        <f>celkem!J7</f>
        <v>43</v>
      </c>
      <c r="L7" s="677"/>
      <c r="M7" s="173"/>
      <c r="N7" s="182"/>
      <c r="O7" s="170" t="s">
        <v>115</v>
      </c>
      <c r="P7" s="168" t="str">
        <f>podzim!D6</f>
        <v>Lomnice /Luž.</v>
      </c>
      <c r="Q7" s="168">
        <f>podzim!E6</f>
        <v>12</v>
      </c>
      <c r="R7" s="168">
        <f>podzim!F6</f>
        <v>7</v>
      </c>
      <c r="S7" s="168">
        <f>podzim!G6</f>
        <v>3</v>
      </c>
      <c r="T7" s="168">
        <f>podzim!H6</f>
        <v>2</v>
      </c>
      <c r="U7" s="662" t="str">
        <f>podzim!I6</f>
        <v>33:14</v>
      </c>
      <c r="V7" s="168" t="str">
        <f t="shared" si="11"/>
        <v>33</v>
      </c>
      <c r="W7" s="168" t="str">
        <f t="shared" si="12"/>
        <v>14</v>
      </c>
      <c r="X7" s="168">
        <f>podzim!J6</f>
        <v>24</v>
      </c>
      <c r="Y7" s="173"/>
      <c r="Z7" s="199">
        <f t="shared" si="2"/>
        <v>0</v>
      </c>
      <c r="AA7" s="42">
        <v>11</v>
      </c>
      <c r="AB7" s="43">
        <v>19</v>
      </c>
      <c r="AC7" s="43">
        <v>19</v>
      </c>
      <c r="AF7" s="42">
        <v>5</v>
      </c>
      <c r="AV7" s="169"/>
      <c r="AW7" s="170" t="s">
        <v>115</v>
      </c>
      <c r="AX7" s="171" t="s">
        <v>208</v>
      </c>
      <c r="AY7" s="168">
        <f t="shared" si="3"/>
        <v>12</v>
      </c>
      <c r="AZ7" s="168">
        <f t="shared" si="4"/>
        <v>6</v>
      </c>
      <c r="BA7" s="168">
        <f t="shared" si="5"/>
        <v>1</v>
      </c>
      <c r="BB7" s="168">
        <f t="shared" si="6"/>
        <v>5</v>
      </c>
      <c r="BC7" s="662" t="str">
        <f t="shared" si="7"/>
        <v>19:18</v>
      </c>
      <c r="BD7" s="168">
        <f t="shared" si="8"/>
        <v>19</v>
      </c>
      <c r="BE7" s="168">
        <f t="shared" si="9"/>
        <v>18</v>
      </c>
      <c r="BF7" s="168">
        <f t="shared" si="10"/>
        <v>19</v>
      </c>
      <c r="BG7" s="165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</row>
    <row r="8" spans="2:1033" ht="15" x14ac:dyDescent="0.25">
      <c r="B8" s="170" t="s">
        <v>118</v>
      </c>
      <c r="C8" s="168" t="str">
        <f>celkem!D10</f>
        <v>Mladé</v>
      </c>
      <c r="D8" s="168">
        <f>celkem!E10</f>
        <v>24</v>
      </c>
      <c r="E8" s="168">
        <f>celkem!F10</f>
        <v>9</v>
      </c>
      <c r="F8" s="168">
        <f>celkem!G10</f>
        <v>7</v>
      </c>
      <c r="G8" s="168">
        <f>celkem!H10</f>
        <v>8</v>
      </c>
      <c r="H8" s="662" t="str">
        <f>celkem!I10</f>
        <v>44:50</v>
      </c>
      <c r="I8" s="662" t="str">
        <f t="shared" si="0"/>
        <v>44</v>
      </c>
      <c r="J8" s="662" t="str">
        <f t="shared" si="1"/>
        <v>50</v>
      </c>
      <c r="K8" s="168">
        <f>celkem!J10</f>
        <v>34</v>
      </c>
      <c r="L8" s="677"/>
      <c r="M8" s="165"/>
      <c r="N8" s="182"/>
      <c r="O8" s="170" t="s">
        <v>118</v>
      </c>
      <c r="P8" s="168" t="str">
        <f>podzim!D10</f>
        <v>Mladé</v>
      </c>
      <c r="Q8" s="168">
        <f>podzim!E10</f>
        <v>12</v>
      </c>
      <c r="R8" s="168">
        <f>podzim!F10</f>
        <v>5</v>
      </c>
      <c r="S8" s="168">
        <f>podzim!G10</f>
        <v>3</v>
      </c>
      <c r="T8" s="168">
        <f>podzim!H10</f>
        <v>4</v>
      </c>
      <c r="U8" s="662" t="str">
        <f>podzim!I10</f>
        <v>21:25</v>
      </c>
      <c r="V8" s="168" t="str">
        <f t="shared" si="11"/>
        <v>21</v>
      </c>
      <c r="W8" s="168" t="str">
        <f t="shared" si="12"/>
        <v>25</v>
      </c>
      <c r="X8" s="168">
        <f>podzim!J10</f>
        <v>18</v>
      </c>
      <c r="Y8" s="165"/>
      <c r="Z8" s="199">
        <f t="shared" si="2"/>
        <v>0</v>
      </c>
      <c r="AA8" s="42">
        <v>12</v>
      </c>
      <c r="AB8" s="43">
        <v>24</v>
      </c>
      <c r="AC8" s="43">
        <v>18</v>
      </c>
      <c r="AF8" s="42">
        <v>6</v>
      </c>
      <c r="AV8" s="169"/>
      <c r="AW8" s="170" t="s">
        <v>118</v>
      </c>
      <c r="AX8" s="171" t="s">
        <v>210</v>
      </c>
      <c r="AY8" s="168">
        <f t="shared" si="3"/>
        <v>12</v>
      </c>
      <c r="AZ8" s="168">
        <f t="shared" si="4"/>
        <v>4</v>
      </c>
      <c r="BA8" s="168">
        <f t="shared" si="5"/>
        <v>4</v>
      </c>
      <c r="BB8" s="168">
        <f t="shared" si="6"/>
        <v>4</v>
      </c>
      <c r="BC8" s="662" t="str">
        <f t="shared" si="7"/>
        <v>23:25</v>
      </c>
      <c r="BD8" s="168">
        <f t="shared" si="8"/>
        <v>23</v>
      </c>
      <c r="BE8" s="168">
        <f t="shared" si="9"/>
        <v>25</v>
      </c>
      <c r="BF8" s="168">
        <f t="shared" si="10"/>
        <v>16</v>
      </c>
      <c r="BG8" s="173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</row>
    <row r="9" spans="2:1033" ht="15" x14ac:dyDescent="0.25">
      <c r="B9" s="170" t="s">
        <v>122</v>
      </c>
      <c r="C9" s="168" t="str">
        <f>celkem!D16</f>
        <v>N. Bystřice</v>
      </c>
      <c r="D9" s="168">
        <f>celkem!E16</f>
        <v>24</v>
      </c>
      <c r="E9" s="168">
        <f>celkem!F16</f>
        <v>7</v>
      </c>
      <c r="F9" s="168">
        <f>celkem!G16</f>
        <v>3</v>
      </c>
      <c r="G9" s="168">
        <f>celkem!H16</f>
        <v>14</v>
      </c>
      <c r="H9" s="662" t="str">
        <f>celkem!I16</f>
        <v>48:66</v>
      </c>
      <c r="I9" s="662" t="str">
        <f t="shared" si="0"/>
        <v>48</v>
      </c>
      <c r="J9" s="662" t="str">
        <f t="shared" si="1"/>
        <v>66</v>
      </c>
      <c r="K9" s="168">
        <f>celkem!J16</f>
        <v>24</v>
      </c>
      <c r="L9" s="677"/>
      <c r="M9" s="165"/>
      <c r="N9" s="182"/>
      <c r="O9" s="170" t="s">
        <v>122</v>
      </c>
      <c r="P9" s="168" t="str">
        <f>podzim!D17</f>
        <v>N. Bystřice</v>
      </c>
      <c r="Q9" s="168">
        <f>podzim!E17</f>
        <v>12</v>
      </c>
      <c r="R9" s="168">
        <f>podzim!F17</f>
        <v>2</v>
      </c>
      <c r="S9" s="168">
        <f>podzim!G17</f>
        <v>2</v>
      </c>
      <c r="T9" s="168">
        <f>podzim!H17</f>
        <v>8</v>
      </c>
      <c r="U9" s="662" t="str">
        <f>podzim!I17</f>
        <v>23:39</v>
      </c>
      <c r="V9" s="168" t="str">
        <f t="shared" si="11"/>
        <v>23</v>
      </c>
      <c r="W9" s="168" t="str">
        <f t="shared" si="12"/>
        <v>39</v>
      </c>
      <c r="X9" s="168">
        <f>podzim!J17</f>
        <v>8</v>
      </c>
      <c r="Y9" s="165"/>
      <c r="Z9" s="199">
        <f t="shared" si="2"/>
        <v>0</v>
      </c>
      <c r="AA9" s="42">
        <v>13</v>
      </c>
      <c r="AB9" s="43">
        <v>16</v>
      </c>
      <c r="AC9" s="43">
        <v>26</v>
      </c>
      <c r="AF9" s="42">
        <v>7</v>
      </c>
      <c r="AV9" s="169"/>
      <c r="AW9" s="170" t="s">
        <v>122</v>
      </c>
      <c r="AX9" s="171" t="s">
        <v>225</v>
      </c>
      <c r="AY9" s="168">
        <f t="shared" si="3"/>
        <v>12</v>
      </c>
      <c r="AZ9" s="168">
        <f t="shared" si="4"/>
        <v>5</v>
      </c>
      <c r="BA9" s="168">
        <f t="shared" si="5"/>
        <v>1</v>
      </c>
      <c r="BB9" s="168">
        <f t="shared" si="6"/>
        <v>6</v>
      </c>
      <c r="BC9" s="662" t="str">
        <f t="shared" si="7"/>
        <v>25:27</v>
      </c>
      <c r="BD9" s="168">
        <f t="shared" si="8"/>
        <v>25</v>
      </c>
      <c r="BE9" s="168">
        <f t="shared" si="9"/>
        <v>27</v>
      </c>
      <c r="BF9" s="168">
        <f t="shared" si="10"/>
        <v>16</v>
      </c>
      <c r="BG9" s="165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</row>
    <row r="10" spans="2:1033" ht="15" x14ac:dyDescent="0.25">
      <c r="B10" s="170" t="s">
        <v>124</v>
      </c>
      <c r="C10" s="168" t="str">
        <f>celkem!D5</f>
        <v>Olešnice</v>
      </c>
      <c r="D10" s="168">
        <f>celkem!E5</f>
        <v>24</v>
      </c>
      <c r="E10" s="168">
        <f>celkem!F5</f>
        <v>13</v>
      </c>
      <c r="F10" s="168">
        <f>celkem!G5</f>
        <v>6</v>
      </c>
      <c r="G10" s="168">
        <f>celkem!H5</f>
        <v>5</v>
      </c>
      <c r="H10" s="662" t="str">
        <f>celkem!I5</f>
        <v>60:47</v>
      </c>
      <c r="I10" s="662" t="str">
        <f t="shared" si="0"/>
        <v>60</v>
      </c>
      <c r="J10" s="662" t="str">
        <f t="shared" si="1"/>
        <v>47</v>
      </c>
      <c r="K10" s="168">
        <f>celkem!J5</f>
        <v>45</v>
      </c>
      <c r="L10" s="677"/>
      <c r="M10" s="165"/>
      <c r="N10" s="182"/>
      <c r="O10" s="170" t="s">
        <v>124</v>
      </c>
      <c r="P10" s="168" t="str">
        <f>podzim!D8</f>
        <v>Olešnice</v>
      </c>
      <c r="Q10" s="168">
        <f>podzim!E8</f>
        <v>12</v>
      </c>
      <c r="R10" s="168">
        <f>podzim!F8</f>
        <v>6</v>
      </c>
      <c r="S10" s="168">
        <f>podzim!G8</f>
        <v>3</v>
      </c>
      <c r="T10" s="168">
        <f>podzim!H8</f>
        <v>3</v>
      </c>
      <c r="U10" s="662" t="str">
        <f>podzim!I8</f>
        <v>27:24</v>
      </c>
      <c r="V10" s="168" t="str">
        <f t="shared" si="11"/>
        <v>27</v>
      </c>
      <c r="W10" s="168" t="str">
        <f t="shared" si="12"/>
        <v>24</v>
      </c>
      <c r="X10" s="168">
        <f>podzim!J8</f>
        <v>21</v>
      </c>
      <c r="Y10" s="165"/>
      <c r="Z10" s="199">
        <f t="shared" si="2"/>
        <v>0</v>
      </c>
      <c r="AA10" s="42">
        <v>14</v>
      </c>
      <c r="AB10" s="43">
        <v>26</v>
      </c>
      <c r="AC10" s="43">
        <v>37</v>
      </c>
      <c r="AF10" s="42">
        <v>8</v>
      </c>
      <c r="AV10" s="169"/>
      <c r="AW10" s="170" t="s">
        <v>124</v>
      </c>
      <c r="AX10" s="171" t="s">
        <v>205</v>
      </c>
      <c r="AY10" s="168">
        <f t="shared" si="3"/>
        <v>12</v>
      </c>
      <c r="AZ10" s="168">
        <f t="shared" si="4"/>
        <v>7</v>
      </c>
      <c r="BA10" s="168">
        <f t="shared" si="5"/>
        <v>3</v>
      </c>
      <c r="BB10" s="168">
        <f t="shared" si="6"/>
        <v>2</v>
      </c>
      <c r="BC10" s="662" t="str">
        <f t="shared" si="7"/>
        <v>33:23</v>
      </c>
      <c r="BD10" s="168">
        <f t="shared" si="8"/>
        <v>33</v>
      </c>
      <c r="BE10" s="168">
        <f t="shared" si="9"/>
        <v>23</v>
      </c>
      <c r="BF10" s="168">
        <f t="shared" si="10"/>
        <v>24</v>
      </c>
      <c r="BG10" s="165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</row>
    <row r="11" spans="2:1033" s="159" customFormat="1" ht="15" x14ac:dyDescent="0.25">
      <c r="B11" s="170" t="s">
        <v>128</v>
      </c>
      <c r="C11" s="168" t="str">
        <f>celkem!D12</f>
        <v>Slavonice</v>
      </c>
      <c r="D11" s="168">
        <f>celkem!E12</f>
        <v>24</v>
      </c>
      <c r="E11" s="168">
        <f>celkem!F12</f>
        <v>10</v>
      </c>
      <c r="F11" s="168">
        <f>celkem!G12</f>
        <v>2</v>
      </c>
      <c r="G11" s="168">
        <f>celkem!H12</f>
        <v>12</v>
      </c>
      <c r="H11" s="662" t="str">
        <f>celkem!I12</f>
        <v>44:52</v>
      </c>
      <c r="I11" s="662" t="str">
        <f t="shared" si="0"/>
        <v>44</v>
      </c>
      <c r="J11" s="662" t="str">
        <f t="shared" si="1"/>
        <v>52</v>
      </c>
      <c r="K11" s="168">
        <f>celkem!J12</f>
        <v>32</v>
      </c>
      <c r="L11" s="677"/>
      <c r="M11" s="165"/>
      <c r="N11" s="182"/>
      <c r="O11" s="170" t="s">
        <v>128</v>
      </c>
      <c r="P11" s="168" t="str">
        <f>podzim!D14</f>
        <v>Slavonice</v>
      </c>
      <c r="Q11" s="168">
        <f>podzim!E14</f>
        <v>12</v>
      </c>
      <c r="R11" s="168">
        <f>podzim!F14</f>
        <v>4</v>
      </c>
      <c r="S11" s="168">
        <f>podzim!G14</f>
        <v>1</v>
      </c>
      <c r="T11" s="168">
        <f>podzim!H14</f>
        <v>7</v>
      </c>
      <c r="U11" s="662" t="str">
        <f>podzim!I14</f>
        <v>21:26</v>
      </c>
      <c r="V11" s="168" t="str">
        <f t="shared" si="11"/>
        <v>21</v>
      </c>
      <c r="W11" s="168" t="str">
        <f t="shared" si="12"/>
        <v>26</v>
      </c>
      <c r="X11" s="168">
        <f>podzim!J14</f>
        <v>13</v>
      </c>
      <c r="Y11" s="165"/>
      <c r="Z11" s="199">
        <f t="shared" si="2"/>
        <v>0</v>
      </c>
      <c r="AA11" s="42">
        <v>15</v>
      </c>
      <c r="AB11" s="43">
        <v>25</v>
      </c>
      <c r="AC11" s="43">
        <v>26</v>
      </c>
      <c r="AD11" s="42"/>
      <c r="AE11" s="42"/>
      <c r="AF11" s="42">
        <v>9</v>
      </c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S11" s="42"/>
      <c r="AT11" s="176"/>
      <c r="AU11" s="176"/>
      <c r="AV11" s="169"/>
      <c r="AW11" s="170" t="s">
        <v>128</v>
      </c>
      <c r="AX11" s="171" t="s">
        <v>215</v>
      </c>
      <c r="AY11" s="168">
        <f t="shared" si="3"/>
        <v>12</v>
      </c>
      <c r="AZ11" s="168">
        <f t="shared" si="4"/>
        <v>6</v>
      </c>
      <c r="BA11" s="168">
        <f t="shared" si="5"/>
        <v>1</v>
      </c>
      <c r="BB11" s="168">
        <f t="shared" si="6"/>
        <v>5</v>
      </c>
      <c r="BC11" s="662" t="str">
        <f t="shared" si="7"/>
        <v>23:26</v>
      </c>
      <c r="BD11" s="168">
        <f t="shared" si="8"/>
        <v>23</v>
      </c>
      <c r="BE11" s="168">
        <f t="shared" si="9"/>
        <v>26</v>
      </c>
      <c r="BF11" s="168">
        <f t="shared" si="10"/>
        <v>19</v>
      </c>
      <c r="BG11" s="165"/>
    </row>
    <row r="12" spans="2:1033" s="159" customFormat="1" ht="15" x14ac:dyDescent="0.25">
      <c r="B12" s="170" t="s">
        <v>132</v>
      </c>
      <c r="C12" s="168" t="str">
        <f>celkem!D13</f>
        <v>Studená</v>
      </c>
      <c r="D12" s="168">
        <f>celkem!E13</f>
        <v>24</v>
      </c>
      <c r="E12" s="168">
        <f>celkem!F13</f>
        <v>8</v>
      </c>
      <c r="F12" s="168">
        <f>celkem!G13</f>
        <v>7</v>
      </c>
      <c r="G12" s="168">
        <f>celkem!H13</f>
        <v>9</v>
      </c>
      <c r="H12" s="662" t="str">
        <f>celkem!I13</f>
        <v>44:46</v>
      </c>
      <c r="I12" s="662" t="str">
        <f t="shared" si="0"/>
        <v>44</v>
      </c>
      <c r="J12" s="662" t="str">
        <f t="shared" si="1"/>
        <v>46</v>
      </c>
      <c r="K12" s="168">
        <f>celkem!J13</f>
        <v>31</v>
      </c>
      <c r="L12" s="677"/>
      <c r="M12" s="165"/>
      <c r="N12" s="182"/>
      <c r="O12" s="170" t="s">
        <v>132</v>
      </c>
      <c r="P12" s="168" t="str">
        <f>podzim!D12</f>
        <v>Studená</v>
      </c>
      <c r="Q12" s="168">
        <f>podzim!E12</f>
        <v>12</v>
      </c>
      <c r="R12" s="168">
        <f>podzim!F12</f>
        <v>4</v>
      </c>
      <c r="S12" s="168">
        <f>podzim!G12</f>
        <v>3</v>
      </c>
      <c r="T12" s="168">
        <f>podzim!H12</f>
        <v>5</v>
      </c>
      <c r="U12" s="662" t="str">
        <f>podzim!I12</f>
        <v>17:24</v>
      </c>
      <c r="V12" s="168" t="str">
        <f t="shared" si="11"/>
        <v>17</v>
      </c>
      <c r="W12" s="168" t="str">
        <f t="shared" si="12"/>
        <v>24</v>
      </c>
      <c r="X12" s="168">
        <f>podzim!J12</f>
        <v>15</v>
      </c>
      <c r="Y12" s="165"/>
      <c r="Z12" s="199">
        <f t="shared" si="2"/>
        <v>0</v>
      </c>
      <c r="AA12" s="42">
        <v>16</v>
      </c>
      <c r="AB12" s="43">
        <v>16</v>
      </c>
      <c r="AC12" s="43">
        <v>29</v>
      </c>
      <c r="AD12" s="42"/>
      <c r="AE12" s="42"/>
      <c r="AF12" s="42">
        <v>10</v>
      </c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S12" s="42"/>
      <c r="AT12" s="176"/>
      <c r="AU12" s="176"/>
      <c r="AV12" s="169"/>
      <c r="AW12" s="170" t="s">
        <v>132</v>
      </c>
      <c r="AX12" s="171" t="s">
        <v>211</v>
      </c>
      <c r="AY12" s="168">
        <f t="shared" si="3"/>
        <v>12</v>
      </c>
      <c r="AZ12" s="168">
        <f t="shared" si="4"/>
        <v>4</v>
      </c>
      <c r="BA12" s="168">
        <f t="shared" si="5"/>
        <v>4</v>
      </c>
      <c r="BB12" s="168">
        <f t="shared" si="6"/>
        <v>4</v>
      </c>
      <c r="BC12" s="662" t="str">
        <f t="shared" si="7"/>
        <v>27:22</v>
      </c>
      <c r="BD12" s="168">
        <f t="shared" si="8"/>
        <v>27</v>
      </c>
      <c r="BE12" s="168">
        <f t="shared" si="9"/>
        <v>22</v>
      </c>
      <c r="BF12" s="168">
        <f t="shared" si="10"/>
        <v>16</v>
      </c>
      <c r="BG12" s="165"/>
    </row>
    <row r="13" spans="2:1033" s="159" customFormat="1" ht="15" x14ac:dyDescent="0.25">
      <c r="B13" s="170" t="s">
        <v>136</v>
      </c>
      <c r="C13" s="168" t="str">
        <f>celkem!D6</f>
        <v>Suchdol / Luž.</v>
      </c>
      <c r="D13" s="168">
        <f>celkem!E6</f>
        <v>24</v>
      </c>
      <c r="E13" s="168">
        <f>celkem!F6</f>
        <v>14</v>
      </c>
      <c r="F13" s="168">
        <f>celkem!G6</f>
        <v>2</v>
      </c>
      <c r="G13" s="168">
        <f>celkem!H6</f>
        <v>8</v>
      </c>
      <c r="H13" s="662" t="str">
        <f>celkem!I6</f>
        <v>56:37</v>
      </c>
      <c r="I13" s="662" t="str">
        <f t="shared" si="0"/>
        <v>56</v>
      </c>
      <c r="J13" s="662" t="str">
        <f t="shared" si="1"/>
        <v>37</v>
      </c>
      <c r="K13" s="168">
        <f>celkem!J6</f>
        <v>44</v>
      </c>
      <c r="L13" s="677"/>
      <c r="M13" s="165"/>
      <c r="N13" s="182"/>
      <c r="O13" s="170" t="s">
        <v>136</v>
      </c>
      <c r="P13" s="168" t="str">
        <f>podzim!D5</f>
        <v>Suchdol / Luž.</v>
      </c>
      <c r="Q13" s="168">
        <f>podzim!E5</f>
        <v>12</v>
      </c>
      <c r="R13" s="168">
        <f>podzim!F5</f>
        <v>8</v>
      </c>
      <c r="S13" s="168">
        <f>podzim!G5</f>
        <v>1</v>
      </c>
      <c r="T13" s="168">
        <f>podzim!H5</f>
        <v>3</v>
      </c>
      <c r="U13" s="662" t="str">
        <f>podzim!I5</f>
        <v>35:19</v>
      </c>
      <c r="V13" s="168" t="str">
        <f t="shared" si="11"/>
        <v>35</v>
      </c>
      <c r="W13" s="168" t="str">
        <f t="shared" si="12"/>
        <v>19</v>
      </c>
      <c r="X13" s="168">
        <f>podzim!J5</f>
        <v>25</v>
      </c>
      <c r="Y13" s="165"/>
      <c r="Z13" s="199">
        <f t="shared" si="2"/>
        <v>0</v>
      </c>
      <c r="AA13" s="42">
        <v>17</v>
      </c>
      <c r="AB13" s="43">
        <v>17</v>
      </c>
      <c r="AC13" s="43">
        <v>38</v>
      </c>
      <c r="AD13" s="42"/>
      <c r="AE13" s="42"/>
      <c r="AF13" s="42">
        <v>11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S13" s="42"/>
      <c r="AT13" s="176"/>
      <c r="AU13" s="176"/>
      <c r="AV13" s="169"/>
      <c r="AW13" s="170" t="s">
        <v>136</v>
      </c>
      <c r="AX13" s="171" t="s">
        <v>199</v>
      </c>
      <c r="AY13" s="168">
        <f t="shared" si="3"/>
        <v>12</v>
      </c>
      <c r="AZ13" s="168">
        <f t="shared" si="4"/>
        <v>6</v>
      </c>
      <c r="BA13" s="168">
        <f t="shared" si="5"/>
        <v>1</v>
      </c>
      <c r="BB13" s="168">
        <f t="shared" si="6"/>
        <v>5</v>
      </c>
      <c r="BC13" s="662" t="str">
        <f t="shared" si="7"/>
        <v>21:18</v>
      </c>
      <c r="BD13" s="168">
        <f t="shared" si="8"/>
        <v>21</v>
      </c>
      <c r="BE13" s="168">
        <f t="shared" si="9"/>
        <v>18</v>
      </c>
      <c r="BF13" s="168">
        <f t="shared" si="10"/>
        <v>19</v>
      </c>
      <c r="BG13" s="165"/>
    </row>
    <row r="14" spans="2:1033" ht="15" x14ac:dyDescent="0.25">
      <c r="B14" s="170" t="s">
        <v>140</v>
      </c>
      <c r="C14" s="168" t="str">
        <f>celkem!D8</f>
        <v>Třebětice</v>
      </c>
      <c r="D14" s="168">
        <f>celkem!E8</f>
        <v>24</v>
      </c>
      <c r="E14" s="168">
        <f>celkem!F8</f>
        <v>12</v>
      </c>
      <c r="F14" s="168">
        <f>celkem!G8</f>
        <v>6</v>
      </c>
      <c r="G14" s="168">
        <f>celkem!H8</f>
        <v>6</v>
      </c>
      <c r="H14" s="662" t="str">
        <f>celkem!I8</f>
        <v>54:43</v>
      </c>
      <c r="I14" s="662" t="str">
        <f t="shared" si="0"/>
        <v>54</v>
      </c>
      <c r="J14" s="662" t="str">
        <f t="shared" si="1"/>
        <v>43</v>
      </c>
      <c r="K14" s="168">
        <f>celkem!J8</f>
        <v>42</v>
      </c>
      <c r="L14" s="677"/>
      <c r="M14" s="165"/>
      <c r="N14" s="182"/>
      <c r="O14" s="170" t="s">
        <v>140</v>
      </c>
      <c r="P14" s="168" t="str">
        <f>podzim!D7</f>
        <v>Třebětice</v>
      </c>
      <c r="Q14" s="168">
        <f>podzim!E7</f>
        <v>12</v>
      </c>
      <c r="R14" s="168">
        <f>podzim!F7</f>
        <v>7</v>
      </c>
      <c r="S14" s="168">
        <f>podzim!G7</f>
        <v>3</v>
      </c>
      <c r="T14" s="168">
        <f>podzim!H7</f>
        <v>2</v>
      </c>
      <c r="U14" s="662" t="str">
        <f>podzim!I7</f>
        <v>27:20</v>
      </c>
      <c r="V14" s="168" t="str">
        <f t="shared" si="11"/>
        <v>27</v>
      </c>
      <c r="W14" s="168" t="str">
        <f t="shared" si="12"/>
        <v>20</v>
      </c>
      <c r="X14" s="168">
        <f>podzim!J7</f>
        <v>24</v>
      </c>
      <c r="Y14" s="165"/>
      <c r="Z14" s="199">
        <f t="shared" si="2"/>
        <v>0</v>
      </c>
      <c r="AA14" s="42">
        <v>18</v>
      </c>
      <c r="AB14" s="43">
        <v>16</v>
      </c>
      <c r="AC14" s="43">
        <v>25</v>
      </c>
      <c r="AF14" s="42">
        <v>12</v>
      </c>
      <c r="AV14" s="169"/>
      <c r="AW14" s="170" t="s">
        <v>140</v>
      </c>
      <c r="AX14" s="171" t="s">
        <v>202</v>
      </c>
      <c r="AY14" s="168">
        <f t="shared" si="3"/>
        <v>12</v>
      </c>
      <c r="AZ14" s="168">
        <f t="shared" si="4"/>
        <v>5</v>
      </c>
      <c r="BA14" s="168">
        <f t="shared" si="5"/>
        <v>3</v>
      </c>
      <c r="BB14" s="168">
        <f t="shared" si="6"/>
        <v>4</v>
      </c>
      <c r="BC14" s="662" t="str">
        <f t="shared" si="7"/>
        <v>27:23</v>
      </c>
      <c r="BD14" s="168">
        <f t="shared" si="8"/>
        <v>27</v>
      </c>
      <c r="BE14" s="168">
        <f t="shared" si="9"/>
        <v>23</v>
      </c>
      <c r="BF14" s="168">
        <f t="shared" si="10"/>
        <v>18</v>
      </c>
      <c r="BG14" s="165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</row>
    <row r="15" spans="2:1033" ht="15" x14ac:dyDescent="0.25">
      <c r="B15" s="170" t="s">
        <v>144</v>
      </c>
      <c r="C15" s="168" t="str">
        <f>celkem!D14</f>
        <v>Třeboň "B</v>
      </c>
      <c r="D15" s="168">
        <f>celkem!E14</f>
        <v>24</v>
      </c>
      <c r="E15" s="168">
        <f>celkem!F14</f>
        <v>8</v>
      </c>
      <c r="F15" s="168">
        <f>celkem!G14</f>
        <v>4</v>
      </c>
      <c r="G15" s="168">
        <f>celkem!H14</f>
        <v>12</v>
      </c>
      <c r="H15" s="662" t="str">
        <f>celkem!I14</f>
        <v>43:63</v>
      </c>
      <c r="I15" s="662" t="str">
        <f t="shared" si="0"/>
        <v>43</v>
      </c>
      <c r="J15" s="662" t="str">
        <f t="shared" si="1"/>
        <v>63</v>
      </c>
      <c r="K15" s="168">
        <f>celkem!J14</f>
        <v>28</v>
      </c>
      <c r="L15" s="677"/>
      <c r="M15" s="165"/>
      <c r="N15" s="182"/>
      <c r="O15" s="170" t="s">
        <v>144</v>
      </c>
      <c r="P15" s="168" t="str">
        <f>podzim!D11</f>
        <v>Třeboň "B</v>
      </c>
      <c r="Q15" s="168">
        <f>podzim!E11</f>
        <v>12</v>
      </c>
      <c r="R15" s="168">
        <f>podzim!F11</f>
        <v>5</v>
      </c>
      <c r="S15" s="168">
        <f>podzim!G11</f>
        <v>2</v>
      </c>
      <c r="T15" s="168">
        <f>podzim!H11</f>
        <v>5</v>
      </c>
      <c r="U15" s="662" t="str">
        <f>podzim!I11</f>
        <v>24:25</v>
      </c>
      <c r="V15" s="168" t="str">
        <f t="shared" si="11"/>
        <v>24</v>
      </c>
      <c r="W15" s="168" t="str">
        <f t="shared" si="12"/>
        <v>25</v>
      </c>
      <c r="X15" s="168">
        <f>podzim!J11</f>
        <v>17</v>
      </c>
      <c r="Y15" s="165"/>
      <c r="Z15" s="199">
        <f t="shared" si="2"/>
        <v>0</v>
      </c>
      <c r="AA15" s="42">
        <v>19</v>
      </c>
      <c r="AB15" s="43">
        <v>14</v>
      </c>
      <c r="AC15" s="43">
        <v>29</v>
      </c>
      <c r="AF15" s="42">
        <v>13</v>
      </c>
      <c r="AV15" s="169"/>
      <c r="AW15" s="170" t="s">
        <v>144</v>
      </c>
      <c r="AX15" s="171" t="s">
        <v>213</v>
      </c>
      <c r="AY15" s="168">
        <f t="shared" si="3"/>
        <v>12</v>
      </c>
      <c r="AZ15" s="168">
        <f t="shared" si="4"/>
        <v>3</v>
      </c>
      <c r="BA15" s="168">
        <f t="shared" si="5"/>
        <v>2</v>
      </c>
      <c r="BB15" s="168">
        <f t="shared" si="6"/>
        <v>7</v>
      </c>
      <c r="BC15" s="662" t="str">
        <f t="shared" si="7"/>
        <v>19:38</v>
      </c>
      <c r="BD15" s="168">
        <f t="shared" si="8"/>
        <v>19</v>
      </c>
      <c r="BE15" s="168">
        <f t="shared" si="9"/>
        <v>38</v>
      </c>
      <c r="BF15" s="168">
        <f t="shared" si="10"/>
        <v>11</v>
      </c>
      <c r="BG15" s="16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</row>
    <row r="16" spans="2:1033" ht="15.75" thickBot="1" x14ac:dyDescent="0.3">
      <c r="B16" s="177" t="s">
        <v>151</v>
      </c>
      <c r="C16" s="168">
        <f>celkem!D18</f>
        <v>0</v>
      </c>
      <c r="D16" s="168">
        <f>celkem!E18</f>
        <v>0</v>
      </c>
      <c r="E16" s="168">
        <f>celkem!F18</f>
        <v>0</v>
      </c>
      <c r="F16" s="168">
        <f>celkem!G18</f>
        <v>0</v>
      </c>
      <c r="G16" s="168">
        <f>celkem!H18</f>
        <v>0</v>
      </c>
      <c r="H16" s="662">
        <f>celkem!I18</f>
        <v>0</v>
      </c>
      <c r="I16" s="662"/>
      <c r="J16" s="662"/>
      <c r="K16" s="168">
        <f>celkem!J18</f>
        <v>0</v>
      </c>
      <c r="L16" s="677"/>
      <c r="M16" s="165"/>
      <c r="N16" s="182"/>
      <c r="O16" s="177" t="s">
        <v>151</v>
      </c>
      <c r="P16" s="168">
        <f>podzim!D18</f>
        <v>0</v>
      </c>
      <c r="Q16" s="168">
        <f>podzim!E18</f>
        <v>0</v>
      </c>
      <c r="R16" s="168">
        <f>podzim!F18</f>
        <v>0</v>
      </c>
      <c r="S16" s="168">
        <f>podzim!G18</f>
        <v>0</v>
      </c>
      <c r="T16" s="168">
        <f>podzim!H18</f>
        <v>0</v>
      </c>
      <c r="U16" s="662">
        <f>podzim!I18</f>
        <v>0</v>
      </c>
      <c r="V16" s="168"/>
      <c r="W16" s="168"/>
      <c r="X16" s="168">
        <f>podzim!J18</f>
        <v>0</v>
      </c>
      <c r="Y16" s="165"/>
      <c r="Z16" s="199">
        <f t="shared" si="2"/>
        <v>0</v>
      </c>
      <c r="AA16" s="42">
        <v>20</v>
      </c>
      <c r="AB16" s="43">
        <v>24</v>
      </c>
      <c r="AC16" s="43">
        <v>32</v>
      </c>
      <c r="AF16" s="42">
        <v>14</v>
      </c>
      <c r="AV16" s="169"/>
      <c r="AW16" s="177" t="s">
        <v>151</v>
      </c>
      <c r="AX16" s="178"/>
      <c r="AY16" s="179"/>
      <c r="AZ16" s="179"/>
      <c r="BA16" s="179"/>
      <c r="BB16" s="179"/>
      <c r="BC16" s="180"/>
      <c r="BD16" s="686"/>
      <c r="BE16" s="686"/>
      <c r="BF16" s="181"/>
      <c r="BG16" s="165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</row>
    <row r="17" spans="1:1033" x14ac:dyDescent="0.2">
      <c r="B17" s="182"/>
      <c r="C17" s="183"/>
      <c r="D17" s="184"/>
      <c r="E17" s="185"/>
      <c r="F17" s="185"/>
      <c r="G17" s="185"/>
      <c r="H17" s="186"/>
      <c r="I17" s="186"/>
      <c r="J17" s="186"/>
      <c r="K17" s="187"/>
      <c r="L17" s="187"/>
      <c r="M17" s="239"/>
      <c r="N17" s="188"/>
      <c r="O17" s="182"/>
      <c r="P17" s="183"/>
      <c r="Q17" s="184"/>
      <c r="R17" s="185"/>
      <c r="S17" s="185"/>
      <c r="T17" s="185"/>
      <c r="U17" s="186"/>
      <c r="V17" s="186"/>
      <c r="W17" s="186"/>
      <c r="X17" s="187"/>
      <c r="Y17" s="239"/>
      <c r="AW17" s="182"/>
      <c r="AX17" s="183"/>
      <c r="AY17" s="184"/>
      <c r="AZ17" s="185"/>
      <c r="BA17" s="185"/>
      <c r="BB17" s="185"/>
      <c r="BC17" s="186"/>
      <c r="BD17" s="186"/>
      <c r="BE17" s="186"/>
      <c r="BF17" s="187"/>
      <c r="BG17" s="165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</row>
    <row r="18" spans="1:1033" ht="15.75" thickBot="1" x14ac:dyDescent="0.3">
      <c r="B18" s="212" t="s">
        <v>234</v>
      </c>
      <c r="C18" s="213"/>
      <c r="D18" s="214"/>
      <c r="E18" s="214"/>
      <c r="F18" s="214"/>
      <c r="G18" s="214"/>
      <c r="H18" s="214"/>
      <c r="I18" s="214"/>
      <c r="J18" s="214"/>
      <c r="K18" s="215"/>
      <c r="L18" s="215"/>
      <c r="O18" s="212" t="s">
        <v>234</v>
      </c>
      <c r="P18" s="213"/>
      <c r="Q18" s="214"/>
      <c r="R18" s="214"/>
      <c r="S18" s="214"/>
      <c r="T18" s="214"/>
      <c r="U18" s="214"/>
      <c r="V18" s="214"/>
      <c r="W18" s="214"/>
      <c r="X18" s="215"/>
      <c r="AW18" s="212" t="s">
        <v>234</v>
      </c>
      <c r="AX18" s="213"/>
      <c r="AY18" s="214"/>
      <c r="AZ18" s="214"/>
      <c r="BA18" s="214"/>
      <c r="BB18" s="214"/>
      <c r="BC18" s="214"/>
      <c r="BD18" s="214"/>
      <c r="BE18" s="214"/>
      <c r="BF18" s="215"/>
      <c r="BG18" s="239"/>
    </row>
    <row r="19" spans="1:1033" ht="15.75" thickBot="1" x14ac:dyDescent="0.3">
      <c r="A19" s="159"/>
      <c r="B19" s="663" t="str">
        <f>B2</f>
        <v>Pořadí</v>
      </c>
      <c r="C19" s="664" t="s">
        <v>235</v>
      </c>
      <c r="D19" s="219" t="s">
        <v>195</v>
      </c>
      <c r="E19" s="219" t="s">
        <v>196</v>
      </c>
      <c r="F19" s="219">
        <v>0</v>
      </c>
      <c r="G19" s="219" t="s">
        <v>197</v>
      </c>
      <c r="H19" s="219" t="s">
        <v>198</v>
      </c>
      <c r="I19" s="682" t="s">
        <v>1723</v>
      </c>
      <c r="J19" s="682" t="s">
        <v>1724</v>
      </c>
      <c r="K19" s="665" t="s">
        <v>18</v>
      </c>
      <c r="L19" s="678"/>
      <c r="O19" s="663" t="str">
        <f>O2</f>
        <v>Pořadí</v>
      </c>
      <c r="P19" s="664" t="s">
        <v>235</v>
      </c>
      <c r="Q19" s="219" t="s">
        <v>195</v>
      </c>
      <c r="R19" s="219" t="s">
        <v>196</v>
      </c>
      <c r="S19" s="219">
        <v>0</v>
      </c>
      <c r="T19" s="219" t="s">
        <v>197</v>
      </c>
      <c r="U19" s="219" t="s">
        <v>198</v>
      </c>
      <c r="V19" s="682" t="s">
        <v>1723</v>
      </c>
      <c r="W19" s="682" t="s">
        <v>1724</v>
      </c>
      <c r="X19" s="665" t="s">
        <v>18</v>
      </c>
      <c r="AW19" s="216" t="str">
        <f>AW2</f>
        <v>Pořadí</v>
      </c>
      <c r="AX19" s="217" t="s">
        <v>235</v>
      </c>
      <c r="AY19" s="218" t="s">
        <v>195</v>
      </c>
      <c r="AZ19" s="218" t="s">
        <v>196</v>
      </c>
      <c r="BA19" s="218">
        <v>0</v>
      </c>
      <c r="BB19" s="218" t="s">
        <v>197</v>
      </c>
      <c r="BC19" s="219" t="s">
        <v>198</v>
      </c>
      <c r="BD19" s="682" t="s">
        <v>1723</v>
      </c>
      <c r="BE19" s="682" t="s">
        <v>1724</v>
      </c>
      <c r="BF19" s="220" t="s">
        <v>18</v>
      </c>
      <c r="BG19" s="189"/>
    </row>
    <row r="20" spans="1:1033" ht="16.5" thickTop="1" thickBot="1" x14ac:dyDescent="0.3">
      <c r="A20" s="159"/>
      <c r="B20" s="666" t="s">
        <v>192</v>
      </c>
      <c r="C20" s="667" t="str">
        <f>celkem!D32</f>
        <v>Č. Velenice</v>
      </c>
      <c r="D20" s="667">
        <f>celkem!E32</f>
        <v>12</v>
      </c>
      <c r="E20" s="667">
        <f>celkem!F32</f>
        <v>5</v>
      </c>
      <c r="F20" s="667">
        <f>celkem!G32</f>
        <v>3</v>
      </c>
      <c r="G20" s="667">
        <f>celkem!H32</f>
        <v>4</v>
      </c>
      <c r="H20" s="692" t="str">
        <f>celkem!I32</f>
        <v>22:20</v>
      </c>
      <c r="I20" s="683" t="str">
        <f t="shared" ref="I20:I32" si="13">MID(H20,1,2)</f>
        <v>22</v>
      </c>
      <c r="J20" s="683" t="str">
        <f t="shared" ref="J20:J32" si="14">MID(H20,4,5)</f>
        <v>20</v>
      </c>
      <c r="K20" s="668">
        <f>celkem!J32</f>
        <v>18</v>
      </c>
      <c r="L20" s="677"/>
      <c r="O20" s="666" t="s">
        <v>192</v>
      </c>
      <c r="P20" s="667" t="str">
        <f>podzim!D60</f>
        <v>Č. Velenice</v>
      </c>
      <c r="Q20" s="667">
        <f>podzim!E60</f>
        <v>7</v>
      </c>
      <c r="R20" s="667">
        <f>podzim!F60</f>
        <v>3</v>
      </c>
      <c r="S20" s="667">
        <f>podzim!G60</f>
        <v>2</v>
      </c>
      <c r="T20" s="667">
        <f>podzim!H60</f>
        <v>2</v>
      </c>
      <c r="U20" s="692" t="str">
        <f>podzim!I60</f>
        <v>12:09</v>
      </c>
      <c r="V20" s="168" t="str">
        <f t="shared" ref="V20:V32" si="15">MID(U20,1,2)</f>
        <v>12</v>
      </c>
      <c r="W20" s="168" t="str">
        <f t="shared" ref="W20:W32" si="16">MID(U20,4,5)</f>
        <v>09</v>
      </c>
      <c r="X20" s="667">
        <f>podzim!J60</f>
        <v>11</v>
      </c>
      <c r="AW20" s="221" t="s">
        <v>192</v>
      </c>
      <c r="AX20" s="222" t="s">
        <v>217</v>
      </c>
      <c r="AY20" s="171">
        <f t="shared" ref="AY20:AY32" si="17">D20-Q20</f>
        <v>5</v>
      </c>
      <c r="AZ20" s="171">
        <f t="shared" ref="AZ20:AZ32" si="18">E20-R20</f>
        <v>2</v>
      </c>
      <c r="BA20" s="171">
        <f t="shared" ref="BA20:BA32" si="19">F20-S20</f>
        <v>1</v>
      </c>
      <c r="BB20" s="171">
        <f t="shared" ref="BB20:BB32" si="20">G20-T20</f>
        <v>2</v>
      </c>
      <c r="BC20" s="662" t="str">
        <f t="shared" ref="BC20:BC32" si="21">BD20&amp;":"&amp;BE20</f>
        <v>10:11</v>
      </c>
      <c r="BD20" s="168">
        <f t="shared" ref="BD20" si="22">I20-V20</f>
        <v>10</v>
      </c>
      <c r="BE20" s="168">
        <f t="shared" ref="BE20" si="23">J20-W20</f>
        <v>11</v>
      </c>
      <c r="BF20" s="171">
        <f>K20-X20</f>
        <v>7</v>
      </c>
      <c r="BG20" s="191"/>
    </row>
    <row r="21" spans="1:1033" ht="15.75" thickBot="1" x14ac:dyDescent="0.3">
      <c r="A21" s="159"/>
      <c r="B21" s="669" t="s">
        <v>103</v>
      </c>
      <c r="C21" s="171" t="str">
        <f>celkem!D34</f>
        <v>D. Voda</v>
      </c>
      <c r="D21" s="171">
        <f>celkem!E34</f>
        <v>12</v>
      </c>
      <c r="E21" s="171">
        <f>celkem!F34</f>
        <v>2</v>
      </c>
      <c r="F21" s="171">
        <f>celkem!G34</f>
        <v>5</v>
      </c>
      <c r="G21" s="171">
        <f>celkem!H34</f>
        <v>5</v>
      </c>
      <c r="H21" s="692" t="str">
        <f>celkem!I34</f>
        <v>24:20</v>
      </c>
      <c r="I21" s="683" t="str">
        <f t="shared" si="13"/>
        <v>24</v>
      </c>
      <c r="J21" s="683" t="str">
        <f t="shared" si="14"/>
        <v>20</v>
      </c>
      <c r="K21" s="172">
        <f>celkem!J34</f>
        <v>11</v>
      </c>
      <c r="L21" s="677"/>
      <c r="O21" s="669" t="s">
        <v>103</v>
      </c>
      <c r="P21" s="667" t="str">
        <f>podzim!D67</f>
        <v>D. Voda</v>
      </c>
      <c r="Q21" s="667">
        <f>podzim!E67</f>
        <v>5</v>
      </c>
      <c r="R21" s="667">
        <f>podzim!F67</f>
        <v>1</v>
      </c>
      <c r="S21" s="667">
        <f>podzim!G67</f>
        <v>2</v>
      </c>
      <c r="T21" s="667">
        <f>podzim!H67</f>
        <v>2</v>
      </c>
      <c r="U21" s="667" t="str">
        <f>podzim!I67</f>
        <v>12:08</v>
      </c>
      <c r="V21" s="168" t="str">
        <f t="shared" si="15"/>
        <v>12</v>
      </c>
      <c r="W21" s="168" t="str">
        <f t="shared" si="16"/>
        <v>08</v>
      </c>
      <c r="X21" s="667">
        <f>podzim!J67</f>
        <v>5</v>
      </c>
      <c r="AW21" s="221" t="s">
        <v>103</v>
      </c>
      <c r="AX21" s="222" t="s">
        <v>219</v>
      </c>
      <c r="AY21" s="171">
        <f t="shared" si="17"/>
        <v>7</v>
      </c>
      <c r="AZ21" s="171">
        <f t="shared" si="18"/>
        <v>1</v>
      </c>
      <c r="BA21" s="171">
        <f t="shared" si="19"/>
        <v>3</v>
      </c>
      <c r="BB21" s="171">
        <f t="shared" si="20"/>
        <v>3</v>
      </c>
      <c r="BC21" s="662" t="str">
        <f t="shared" si="21"/>
        <v>12:12</v>
      </c>
      <c r="BD21" s="168">
        <f t="shared" ref="BD21:BD32" si="24">I21-V21</f>
        <v>12</v>
      </c>
      <c r="BE21" s="168">
        <f t="shared" ref="BE21:BE32" si="25">J21-W21</f>
        <v>12</v>
      </c>
      <c r="BF21" s="171">
        <f t="shared" ref="BF21:BF32" si="26">K21-X21</f>
        <v>6</v>
      </c>
      <c r="BG21" s="193"/>
    </row>
    <row r="22" spans="1:1033" ht="15.75" thickBot="1" x14ac:dyDescent="0.3">
      <c r="A22" s="159"/>
      <c r="B22" s="669" t="s">
        <v>107</v>
      </c>
      <c r="C22" s="171" t="str">
        <f>celkem!D31</f>
        <v>K. Řečice</v>
      </c>
      <c r="D22" s="171">
        <f>celkem!E31</f>
        <v>12</v>
      </c>
      <c r="E22" s="171">
        <f>celkem!F31</f>
        <v>6</v>
      </c>
      <c r="F22" s="171">
        <f>celkem!G31</f>
        <v>1</v>
      </c>
      <c r="G22" s="171">
        <f>celkem!H31</f>
        <v>5</v>
      </c>
      <c r="H22" s="692" t="str">
        <f>celkem!I31</f>
        <v>30:21</v>
      </c>
      <c r="I22" s="683" t="str">
        <f t="shared" si="13"/>
        <v>30</v>
      </c>
      <c r="J22" s="683" t="str">
        <f t="shared" si="14"/>
        <v>21</v>
      </c>
      <c r="K22" s="172">
        <f>celkem!J31</f>
        <v>19</v>
      </c>
      <c r="L22" s="677"/>
      <c r="O22" s="669" t="s">
        <v>107</v>
      </c>
      <c r="P22" s="667" t="str">
        <f>podzim!D62</f>
        <v>K. Řečice</v>
      </c>
      <c r="Q22" s="667">
        <f>podzim!E62</f>
        <v>6</v>
      </c>
      <c r="R22" s="667">
        <f>podzim!F62</f>
        <v>3</v>
      </c>
      <c r="S22" s="667">
        <f>podzim!G62</f>
        <v>0</v>
      </c>
      <c r="T22" s="667">
        <f>podzim!H62</f>
        <v>3</v>
      </c>
      <c r="U22" s="667" t="str">
        <f>podzim!I62</f>
        <v>18:12</v>
      </c>
      <c r="V22" s="168" t="str">
        <f t="shared" si="15"/>
        <v>18</v>
      </c>
      <c r="W22" s="168" t="str">
        <f t="shared" si="16"/>
        <v>12</v>
      </c>
      <c r="X22" s="667">
        <f>podzim!J62</f>
        <v>9</v>
      </c>
      <c r="AW22" s="221" t="s">
        <v>107</v>
      </c>
      <c r="AX22" s="222" t="s">
        <v>223</v>
      </c>
      <c r="AY22" s="171">
        <f t="shared" si="17"/>
        <v>6</v>
      </c>
      <c r="AZ22" s="171">
        <f t="shared" si="18"/>
        <v>3</v>
      </c>
      <c r="BA22" s="171">
        <f t="shared" si="19"/>
        <v>1</v>
      </c>
      <c r="BB22" s="171">
        <f t="shared" si="20"/>
        <v>2</v>
      </c>
      <c r="BC22" s="662" t="str">
        <f t="shared" si="21"/>
        <v>12:9</v>
      </c>
      <c r="BD22" s="168">
        <f t="shared" si="24"/>
        <v>12</v>
      </c>
      <c r="BE22" s="694">
        <f>J22-W22</f>
        <v>9</v>
      </c>
      <c r="BF22" s="171">
        <f t="shared" si="26"/>
        <v>10</v>
      </c>
      <c r="BG22" s="193"/>
    </row>
    <row r="23" spans="1:1033" ht="15.75" thickBot="1" x14ac:dyDescent="0.3">
      <c r="A23" s="159"/>
      <c r="B23" s="669" t="s">
        <v>111</v>
      </c>
      <c r="C23" s="171" t="str">
        <f>celkem!D30</f>
        <v>Ledenice</v>
      </c>
      <c r="D23" s="171">
        <f>celkem!E30</f>
        <v>12</v>
      </c>
      <c r="E23" s="171">
        <f>celkem!F30</f>
        <v>6</v>
      </c>
      <c r="F23" s="171">
        <f>celkem!G30</f>
        <v>2</v>
      </c>
      <c r="G23" s="171">
        <f>celkem!H30</f>
        <v>4</v>
      </c>
      <c r="H23" s="692" t="str">
        <f>celkem!I30</f>
        <v>31:20</v>
      </c>
      <c r="I23" s="683" t="str">
        <f t="shared" si="13"/>
        <v>31</v>
      </c>
      <c r="J23" s="683" t="str">
        <f t="shared" si="14"/>
        <v>20</v>
      </c>
      <c r="K23" s="172">
        <f>celkem!J30</f>
        <v>20</v>
      </c>
      <c r="L23" s="677"/>
      <c r="O23" s="669" t="s">
        <v>111</v>
      </c>
      <c r="P23" s="667" t="str">
        <f>podzim!D65</f>
        <v>Ledenice</v>
      </c>
      <c r="Q23" s="667">
        <f>podzim!E65</f>
        <v>6</v>
      </c>
      <c r="R23" s="667">
        <f>podzim!F65</f>
        <v>2</v>
      </c>
      <c r="S23" s="667">
        <f>podzim!G65</f>
        <v>1</v>
      </c>
      <c r="T23" s="667">
        <f>podzim!H65</f>
        <v>3</v>
      </c>
      <c r="U23" s="667" t="str">
        <f>podzim!I65</f>
        <v>10:09</v>
      </c>
      <c r="V23" s="168" t="str">
        <f t="shared" si="15"/>
        <v>10</v>
      </c>
      <c r="W23" s="168" t="str">
        <f t="shared" si="16"/>
        <v>09</v>
      </c>
      <c r="X23" s="667">
        <f>podzim!J65</f>
        <v>7</v>
      </c>
      <c r="AW23" s="221" t="s">
        <v>111</v>
      </c>
      <c r="AX23" s="222" t="s">
        <v>221</v>
      </c>
      <c r="AY23" s="171">
        <f t="shared" si="17"/>
        <v>6</v>
      </c>
      <c r="AZ23" s="171">
        <f t="shared" si="18"/>
        <v>4</v>
      </c>
      <c r="BA23" s="171">
        <f t="shared" si="19"/>
        <v>1</v>
      </c>
      <c r="BB23" s="171">
        <f t="shared" si="20"/>
        <v>1</v>
      </c>
      <c r="BC23" s="662" t="str">
        <f t="shared" si="21"/>
        <v>21:11</v>
      </c>
      <c r="BD23" s="168">
        <f t="shared" si="24"/>
        <v>21</v>
      </c>
      <c r="BE23" s="168">
        <f t="shared" si="25"/>
        <v>11</v>
      </c>
      <c r="BF23" s="171">
        <f t="shared" si="26"/>
        <v>13</v>
      </c>
      <c r="BG23" s="193"/>
    </row>
    <row r="24" spans="1:1033" ht="15.75" thickBot="1" x14ac:dyDescent="0.3">
      <c r="A24" s="159"/>
      <c r="B24" s="669" t="s">
        <v>115</v>
      </c>
      <c r="C24" s="171" t="str">
        <f>celkem!D26</f>
        <v>Lomnice /Luž.</v>
      </c>
      <c r="D24" s="171">
        <f>celkem!E26</f>
        <v>12</v>
      </c>
      <c r="E24" s="171">
        <f>celkem!F26</f>
        <v>7</v>
      </c>
      <c r="F24" s="171">
        <f>celkem!G26</f>
        <v>3</v>
      </c>
      <c r="G24" s="171">
        <f>celkem!H26</f>
        <v>2</v>
      </c>
      <c r="H24" s="692" t="str">
        <f>celkem!I26</f>
        <v>29:14</v>
      </c>
      <c r="I24" s="683" t="str">
        <f t="shared" si="13"/>
        <v>29</v>
      </c>
      <c r="J24" s="683" t="str">
        <f t="shared" si="14"/>
        <v>14</v>
      </c>
      <c r="K24" s="172">
        <f>celkem!J26</f>
        <v>24</v>
      </c>
      <c r="L24" s="677"/>
      <c r="O24" s="669" t="s">
        <v>115</v>
      </c>
      <c r="P24" s="667" t="str">
        <f>podzim!D59</f>
        <v>Lomnice /Luž.</v>
      </c>
      <c r="Q24" s="667">
        <f>podzim!E59</f>
        <v>6</v>
      </c>
      <c r="R24" s="667">
        <f>podzim!F59</f>
        <v>3</v>
      </c>
      <c r="S24" s="667">
        <f>podzim!G59</f>
        <v>3</v>
      </c>
      <c r="T24" s="667">
        <f>podzim!H59</f>
        <v>0</v>
      </c>
      <c r="U24" s="667" t="str">
        <f>podzim!I59</f>
        <v>18:07</v>
      </c>
      <c r="V24" s="168" t="str">
        <f t="shared" si="15"/>
        <v>18</v>
      </c>
      <c r="W24" s="168" t="str">
        <f t="shared" si="16"/>
        <v>07</v>
      </c>
      <c r="X24" s="667">
        <f>podzim!J59</f>
        <v>12</v>
      </c>
      <c r="AW24" s="221" t="s">
        <v>115</v>
      </c>
      <c r="AX24" s="222" t="s">
        <v>208</v>
      </c>
      <c r="AY24" s="171">
        <f t="shared" si="17"/>
        <v>6</v>
      </c>
      <c r="AZ24" s="171">
        <f t="shared" si="18"/>
        <v>4</v>
      </c>
      <c r="BA24" s="171">
        <f t="shared" si="19"/>
        <v>0</v>
      </c>
      <c r="BB24" s="171">
        <f t="shared" si="20"/>
        <v>2</v>
      </c>
      <c r="BC24" s="662" t="str">
        <f t="shared" si="21"/>
        <v>11:7</v>
      </c>
      <c r="BD24" s="168">
        <f t="shared" si="24"/>
        <v>11</v>
      </c>
      <c r="BE24" s="168">
        <f t="shared" si="25"/>
        <v>7</v>
      </c>
      <c r="BF24" s="171">
        <f t="shared" si="26"/>
        <v>12</v>
      </c>
      <c r="BG24" s="193"/>
    </row>
    <row r="25" spans="1:1033" ht="15.75" thickBot="1" x14ac:dyDescent="0.3">
      <c r="A25" s="159"/>
      <c r="B25" s="669" t="s">
        <v>118</v>
      </c>
      <c r="C25" s="171" t="str">
        <f>celkem!D29</f>
        <v>Mladé</v>
      </c>
      <c r="D25" s="171">
        <f>celkem!E29</f>
        <v>12</v>
      </c>
      <c r="E25" s="171">
        <f>celkem!F29</f>
        <v>6</v>
      </c>
      <c r="F25" s="171">
        <f>celkem!G29</f>
        <v>4</v>
      </c>
      <c r="G25" s="171">
        <f>celkem!H29</f>
        <v>2</v>
      </c>
      <c r="H25" s="692" t="str">
        <f>celkem!I29</f>
        <v>24:21</v>
      </c>
      <c r="I25" s="683" t="str">
        <f t="shared" si="13"/>
        <v>24</v>
      </c>
      <c r="J25" s="683" t="str">
        <f t="shared" si="14"/>
        <v>21</v>
      </c>
      <c r="K25" s="172">
        <f>celkem!J29</f>
        <v>22</v>
      </c>
      <c r="L25" s="677"/>
      <c r="O25" s="669" t="s">
        <v>118</v>
      </c>
      <c r="P25" s="667" t="str">
        <f>podzim!D61</f>
        <v>Mladé</v>
      </c>
      <c r="Q25" s="667">
        <f>podzim!E61</f>
        <v>6</v>
      </c>
      <c r="R25" s="667">
        <f>podzim!F61</f>
        <v>3</v>
      </c>
      <c r="S25" s="667">
        <f>podzim!G61</f>
        <v>2</v>
      </c>
      <c r="T25" s="667">
        <f>podzim!H61</f>
        <v>1</v>
      </c>
      <c r="U25" s="667" t="str">
        <f>podzim!I61</f>
        <v>12:12</v>
      </c>
      <c r="V25" s="168" t="str">
        <f t="shared" si="15"/>
        <v>12</v>
      </c>
      <c r="W25" s="168" t="str">
        <f t="shared" si="16"/>
        <v>12</v>
      </c>
      <c r="X25" s="667">
        <f>podzim!J61</f>
        <v>11</v>
      </c>
      <c r="AW25" s="221" t="s">
        <v>118</v>
      </c>
      <c r="AX25" s="222" t="s">
        <v>210</v>
      </c>
      <c r="AY25" s="171">
        <f t="shared" si="17"/>
        <v>6</v>
      </c>
      <c r="AZ25" s="171">
        <f t="shared" si="18"/>
        <v>3</v>
      </c>
      <c r="BA25" s="171">
        <f t="shared" si="19"/>
        <v>2</v>
      </c>
      <c r="BB25" s="171">
        <f t="shared" si="20"/>
        <v>1</v>
      </c>
      <c r="BC25" s="662" t="str">
        <f t="shared" si="21"/>
        <v>12:9</v>
      </c>
      <c r="BD25" s="168">
        <f t="shared" si="24"/>
        <v>12</v>
      </c>
      <c r="BE25" s="168">
        <f t="shared" si="25"/>
        <v>9</v>
      </c>
      <c r="BF25" s="171">
        <f t="shared" si="26"/>
        <v>11</v>
      </c>
      <c r="BG25" s="193"/>
    </row>
    <row r="26" spans="1:1033" ht="15.75" thickBot="1" x14ac:dyDescent="0.3">
      <c r="A26" s="159"/>
      <c r="B26" s="669" t="s">
        <v>122</v>
      </c>
      <c r="C26" s="171" t="str">
        <f>celkem!D33</f>
        <v>N. Bystřice</v>
      </c>
      <c r="D26" s="171">
        <f>celkem!E33</f>
        <v>12</v>
      </c>
      <c r="E26" s="171">
        <f>celkem!F33</f>
        <v>5</v>
      </c>
      <c r="F26" s="171">
        <f>celkem!G33</f>
        <v>2</v>
      </c>
      <c r="G26" s="171">
        <f>celkem!H33</f>
        <v>5</v>
      </c>
      <c r="H26" s="692" t="str">
        <f>celkem!I33</f>
        <v>28:24</v>
      </c>
      <c r="I26" s="683" t="str">
        <f t="shared" si="13"/>
        <v>28</v>
      </c>
      <c r="J26" s="683" t="str">
        <f t="shared" si="14"/>
        <v>24</v>
      </c>
      <c r="K26" s="172">
        <f>celkem!J33</f>
        <v>17</v>
      </c>
      <c r="L26" s="677"/>
      <c r="O26" s="669" t="s">
        <v>122</v>
      </c>
      <c r="P26" s="667" t="str">
        <f>podzim!D66</f>
        <v>N. Bystřice</v>
      </c>
      <c r="Q26" s="667">
        <f>podzim!E66</f>
        <v>7</v>
      </c>
      <c r="R26" s="667">
        <f>podzim!F66</f>
        <v>2</v>
      </c>
      <c r="S26" s="667">
        <f>podzim!G66</f>
        <v>1</v>
      </c>
      <c r="T26" s="667">
        <f>podzim!H66</f>
        <v>4</v>
      </c>
      <c r="U26" s="667" t="str">
        <f>podzim!I66</f>
        <v>14:16</v>
      </c>
      <c r="V26" s="168" t="str">
        <f t="shared" si="15"/>
        <v>14</v>
      </c>
      <c r="W26" s="168" t="str">
        <f t="shared" si="16"/>
        <v>16</v>
      </c>
      <c r="X26" s="667">
        <f>podzim!J66</f>
        <v>7</v>
      </c>
      <c r="AW26" s="221" t="s">
        <v>122</v>
      </c>
      <c r="AX26" s="222" t="s">
        <v>225</v>
      </c>
      <c r="AY26" s="171">
        <f t="shared" si="17"/>
        <v>5</v>
      </c>
      <c r="AZ26" s="171">
        <f t="shared" si="18"/>
        <v>3</v>
      </c>
      <c r="BA26" s="171">
        <f t="shared" si="19"/>
        <v>1</v>
      </c>
      <c r="BB26" s="171">
        <f t="shared" si="20"/>
        <v>1</v>
      </c>
      <c r="BC26" s="662" t="str">
        <f t="shared" si="21"/>
        <v>14:8</v>
      </c>
      <c r="BD26" s="168">
        <f t="shared" si="24"/>
        <v>14</v>
      </c>
      <c r="BE26" s="168">
        <f t="shared" si="25"/>
        <v>8</v>
      </c>
      <c r="BF26" s="171">
        <f t="shared" si="26"/>
        <v>10</v>
      </c>
      <c r="BG26" s="193"/>
    </row>
    <row r="27" spans="1:1033" ht="15.75" thickBot="1" x14ac:dyDescent="0.3">
      <c r="A27" s="159"/>
      <c r="B27" s="669" t="s">
        <v>124</v>
      </c>
      <c r="C27" s="171" t="str">
        <f>celkem!D24</f>
        <v>Olešnice</v>
      </c>
      <c r="D27" s="171">
        <f>celkem!E24</f>
        <v>12</v>
      </c>
      <c r="E27" s="171">
        <f>celkem!F24</f>
        <v>7</v>
      </c>
      <c r="F27" s="171">
        <f>celkem!G24</f>
        <v>4</v>
      </c>
      <c r="G27" s="171">
        <f>celkem!H24</f>
        <v>1</v>
      </c>
      <c r="H27" s="692" t="str">
        <f>celkem!I24</f>
        <v>35:22</v>
      </c>
      <c r="I27" s="683" t="str">
        <f t="shared" si="13"/>
        <v>35</v>
      </c>
      <c r="J27" s="683" t="str">
        <f t="shared" si="14"/>
        <v>22</v>
      </c>
      <c r="K27" s="172">
        <f>celkem!J24</f>
        <v>25</v>
      </c>
      <c r="L27" s="677"/>
      <c r="O27" s="669" t="s">
        <v>124</v>
      </c>
      <c r="P27" s="667" t="str">
        <f>podzim!D56</f>
        <v>Olešnice</v>
      </c>
      <c r="Q27" s="667">
        <f>podzim!E56</f>
        <v>7</v>
      </c>
      <c r="R27" s="667">
        <f>podzim!F56</f>
        <v>4</v>
      </c>
      <c r="S27" s="667">
        <f>podzim!G56</f>
        <v>2</v>
      </c>
      <c r="T27" s="667">
        <f>podzim!H56</f>
        <v>1</v>
      </c>
      <c r="U27" s="667" t="str">
        <f>podzim!I56</f>
        <v>20:14</v>
      </c>
      <c r="V27" s="168" t="str">
        <f t="shared" si="15"/>
        <v>20</v>
      </c>
      <c r="W27" s="168" t="str">
        <f t="shared" si="16"/>
        <v>14</v>
      </c>
      <c r="X27" s="667">
        <f>podzim!J56</f>
        <v>14</v>
      </c>
      <c r="AW27" s="221" t="s">
        <v>124</v>
      </c>
      <c r="AX27" s="222" t="s">
        <v>205</v>
      </c>
      <c r="AY27" s="171">
        <f t="shared" si="17"/>
        <v>5</v>
      </c>
      <c r="AZ27" s="171">
        <f t="shared" si="18"/>
        <v>3</v>
      </c>
      <c r="BA27" s="171">
        <f t="shared" si="19"/>
        <v>2</v>
      </c>
      <c r="BB27" s="171">
        <f t="shared" si="20"/>
        <v>0</v>
      </c>
      <c r="BC27" s="662" t="str">
        <f t="shared" si="21"/>
        <v>15:8</v>
      </c>
      <c r="BD27" s="168">
        <f t="shared" si="24"/>
        <v>15</v>
      </c>
      <c r="BE27" s="168">
        <f t="shared" si="25"/>
        <v>8</v>
      </c>
      <c r="BF27" s="171">
        <f t="shared" si="26"/>
        <v>11</v>
      </c>
      <c r="BG27" s="193"/>
    </row>
    <row r="28" spans="1:1033" ht="15.75" thickBot="1" x14ac:dyDescent="0.3">
      <c r="A28" s="159"/>
      <c r="B28" s="669" t="s">
        <v>128</v>
      </c>
      <c r="C28" s="171" t="str">
        <f>celkem!D25</f>
        <v>Slavonice</v>
      </c>
      <c r="D28" s="171">
        <f>celkem!E25</f>
        <v>12</v>
      </c>
      <c r="E28" s="171">
        <f>celkem!F25</f>
        <v>8</v>
      </c>
      <c r="F28" s="171">
        <f>celkem!G25</f>
        <v>0</v>
      </c>
      <c r="G28" s="171">
        <f>celkem!H25</f>
        <v>4</v>
      </c>
      <c r="H28" s="692" t="str">
        <f>celkem!I25</f>
        <v>33:18</v>
      </c>
      <c r="I28" s="683" t="str">
        <f t="shared" si="13"/>
        <v>33</v>
      </c>
      <c r="J28" s="683" t="str">
        <f t="shared" si="14"/>
        <v>18</v>
      </c>
      <c r="K28" s="172">
        <f>celkem!J25</f>
        <v>24</v>
      </c>
      <c r="L28" s="677"/>
      <c r="O28" s="669" t="s">
        <v>128</v>
      </c>
      <c r="P28" s="667" t="str">
        <f>podzim!D63</f>
        <v>Slavonice</v>
      </c>
      <c r="Q28" s="667">
        <f>podzim!E63</f>
        <v>5</v>
      </c>
      <c r="R28" s="667">
        <f>podzim!F63</f>
        <v>3</v>
      </c>
      <c r="S28" s="667">
        <f>podzim!G63</f>
        <v>0</v>
      </c>
      <c r="T28" s="667">
        <f>podzim!H63</f>
        <v>2</v>
      </c>
      <c r="U28" s="667" t="str">
        <f>podzim!I63</f>
        <v>12:08</v>
      </c>
      <c r="V28" s="168" t="str">
        <f t="shared" si="15"/>
        <v>12</v>
      </c>
      <c r="W28" s="168" t="str">
        <f t="shared" si="16"/>
        <v>08</v>
      </c>
      <c r="X28" s="667">
        <f>podzim!J63</f>
        <v>9</v>
      </c>
      <c r="AW28" s="221" t="s">
        <v>128</v>
      </c>
      <c r="AX28" s="222" t="s">
        <v>215</v>
      </c>
      <c r="AY28" s="171">
        <f t="shared" si="17"/>
        <v>7</v>
      </c>
      <c r="AZ28" s="171">
        <f t="shared" si="18"/>
        <v>5</v>
      </c>
      <c r="BA28" s="171">
        <f t="shared" si="19"/>
        <v>0</v>
      </c>
      <c r="BB28" s="171">
        <f t="shared" si="20"/>
        <v>2</v>
      </c>
      <c r="BC28" s="662" t="str">
        <f t="shared" si="21"/>
        <v>21:10</v>
      </c>
      <c r="BD28" s="168">
        <f t="shared" si="24"/>
        <v>21</v>
      </c>
      <c r="BE28" s="168">
        <f t="shared" si="25"/>
        <v>10</v>
      </c>
      <c r="BF28" s="171">
        <f t="shared" si="26"/>
        <v>15</v>
      </c>
      <c r="BG28" s="193"/>
    </row>
    <row r="29" spans="1:1033" ht="15.75" thickBot="1" x14ac:dyDescent="0.3">
      <c r="A29" s="159"/>
      <c r="B29" s="669" t="s">
        <v>132</v>
      </c>
      <c r="C29" s="171" t="str">
        <f>celkem!D28</f>
        <v>Studená</v>
      </c>
      <c r="D29" s="171">
        <f>celkem!E28</f>
        <v>12</v>
      </c>
      <c r="E29" s="171">
        <f>celkem!F28</f>
        <v>6</v>
      </c>
      <c r="F29" s="171">
        <f>celkem!G28</f>
        <v>4</v>
      </c>
      <c r="G29" s="171">
        <f>celkem!H28</f>
        <v>2</v>
      </c>
      <c r="H29" s="692" t="str">
        <f>celkem!I28</f>
        <v>36:20</v>
      </c>
      <c r="I29" s="683" t="str">
        <f t="shared" si="13"/>
        <v>36</v>
      </c>
      <c r="J29" s="683" t="str">
        <f t="shared" si="14"/>
        <v>20</v>
      </c>
      <c r="K29" s="172">
        <f>celkem!J28</f>
        <v>22</v>
      </c>
      <c r="L29" s="677"/>
      <c r="O29" s="669" t="s">
        <v>132</v>
      </c>
      <c r="P29" s="667" t="str">
        <f>podzim!D64</f>
        <v>Studená</v>
      </c>
      <c r="Q29" s="667">
        <f>podzim!E64</f>
        <v>5</v>
      </c>
      <c r="R29" s="667">
        <f>podzim!F64</f>
        <v>2</v>
      </c>
      <c r="S29" s="667">
        <f>podzim!G64</f>
        <v>2</v>
      </c>
      <c r="T29" s="667">
        <f>podzim!H64</f>
        <v>1</v>
      </c>
      <c r="U29" s="667" t="str">
        <f>podzim!I64</f>
        <v>12:09</v>
      </c>
      <c r="V29" s="168" t="str">
        <f t="shared" si="15"/>
        <v>12</v>
      </c>
      <c r="W29" s="168" t="str">
        <f t="shared" si="16"/>
        <v>09</v>
      </c>
      <c r="X29" s="667">
        <f>podzim!J64</f>
        <v>8</v>
      </c>
      <c r="AW29" s="221" t="s">
        <v>132</v>
      </c>
      <c r="AX29" s="222" t="s">
        <v>211</v>
      </c>
      <c r="AY29" s="171">
        <f t="shared" si="17"/>
        <v>7</v>
      </c>
      <c r="AZ29" s="171">
        <f t="shared" si="18"/>
        <v>4</v>
      </c>
      <c r="BA29" s="171">
        <f t="shared" si="19"/>
        <v>2</v>
      </c>
      <c r="BB29" s="171">
        <f t="shared" si="20"/>
        <v>1</v>
      </c>
      <c r="BC29" s="662" t="str">
        <f t="shared" si="21"/>
        <v>24:11</v>
      </c>
      <c r="BD29" s="168">
        <f t="shared" si="24"/>
        <v>24</v>
      </c>
      <c r="BE29" s="168">
        <f t="shared" si="25"/>
        <v>11</v>
      </c>
      <c r="BF29" s="171">
        <f t="shared" si="26"/>
        <v>14</v>
      </c>
      <c r="BG29" s="193"/>
    </row>
    <row r="30" spans="1:1033" ht="15.75" thickBot="1" x14ac:dyDescent="0.3">
      <c r="A30" s="159"/>
      <c r="B30" s="669" t="s">
        <v>136</v>
      </c>
      <c r="C30" s="171" t="str">
        <f>celkem!D22</f>
        <v>Suchdol / Luž.</v>
      </c>
      <c r="D30" s="171">
        <f>celkem!E22</f>
        <v>12</v>
      </c>
      <c r="E30" s="171">
        <f>celkem!F22</f>
        <v>8</v>
      </c>
      <c r="F30" s="171">
        <f>celkem!G22</f>
        <v>2</v>
      </c>
      <c r="G30" s="171">
        <f>celkem!H22</f>
        <v>2</v>
      </c>
      <c r="H30" s="667" t="str">
        <f>celkem!I22</f>
        <v>32:12</v>
      </c>
      <c r="I30" s="683" t="str">
        <f t="shared" si="13"/>
        <v>32</v>
      </c>
      <c r="J30" s="683" t="str">
        <f t="shared" si="14"/>
        <v>12</v>
      </c>
      <c r="K30" s="172">
        <f>celkem!J22</f>
        <v>26</v>
      </c>
      <c r="L30" s="677"/>
      <c r="O30" s="669" t="s">
        <v>136</v>
      </c>
      <c r="P30" s="667" t="str">
        <f>podzim!D57</f>
        <v>Suchdol / Luž.</v>
      </c>
      <c r="Q30" s="667">
        <f>podzim!E57</f>
        <v>6</v>
      </c>
      <c r="R30" s="667">
        <f>podzim!F57</f>
        <v>4</v>
      </c>
      <c r="S30" s="667">
        <f>podzim!G57</f>
        <v>1</v>
      </c>
      <c r="T30" s="667">
        <f>podzim!H57</f>
        <v>1</v>
      </c>
      <c r="U30" s="667" t="str">
        <f>podzim!I57</f>
        <v>19:07</v>
      </c>
      <c r="V30" s="168" t="str">
        <f t="shared" si="15"/>
        <v>19</v>
      </c>
      <c r="W30" s="168" t="str">
        <f t="shared" si="16"/>
        <v>07</v>
      </c>
      <c r="X30" s="667">
        <f>podzim!J57</f>
        <v>13</v>
      </c>
      <c r="AW30" s="221" t="s">
        <v>136</v>
      </c>
      <c r="AX30" s="222" t="s">
        <v>199</v>
      </c>
      <c r="AY30" s="171">
        <f t="shared" si="17"/>
        <v>6</v>
      </c>
      <c r="AZ30" s="171">
        <f t="shared" si="18"/>
        <v>4</v>
      </c>
      <c r="BA30" s="171">
        <f t="shared" si="19"/>
        <v>1</v>
      </c>
      <c r="BB30" s="171">
        <f t="shared" si="20"/>
        <v>1</v>
      </c>
      <c r="BC30" s="662" t="str">
        <f t="shared" si="21"/>
        <v>13:5</v>
      </c>
      <c r="BD30" s="168">
        <f t="shared" si="24"/>
        <v>13</v>
      </c>
      <c r="BE30" s="168">
        <f t="shared" si="25"/>
        <v>5</v>
      </c>
      <c r="BF30" s="171">
        <f t="shared" si="26"/>
        <v>13</v>
      </c>
      <c r="BG30" s="193"/>
    </row>
    <row r="31" spans="1:1033" ht="15.75" thickBot="1" x14ac:dyDescent="0.3">
      <c r="A31" s="159"/>
      <c r="B31" s="669" t="s">
        <v>140</v>
      </c>
      <c r="C31" s="171" t="str">
        <f>celkem!D23</f>
        <v>Třebětice</v>
      </c>
      <c r="D31" s="171">
        <f>celkem!E23</f>
        <v>12</v>
      </c>
      <c r="E31" s="171">
        <f>celkem!F23</f>
        <v>8</v>
      </c>
      <c r="F31" s="171">
        <f>celkem!G23</f>
        <v>2</v>
      </c>
      <c r="G31" s="171">
        <f>celkem!H23</f>
        <v>2</v>
      </c>
      <c r="H31" s="692" t="str">
        <f>celkem!I23</f>
        <v>33:20</v>
      </c>
      <c r="I31" s="683" t="str">
        <f t="shared" si="13"/>
        <v>33</v>
      </c>
      <c r="J31" s="683" t="str">
        <f t="shared" si="14"/>
        <v>20</v>
      </c>
      <c r="K31" s="172">
        <f>celkem!J23</f>
        <v>26</v>
      </c>
      <c r="L31" s="677"/>
      <c r="O31" s="669" t="s">
        <v>140</v>
      </c>
      <c r="P31" s="667" t="str">
        <f>podzim!D58</f>
        <v>Třebětice</v>
      </c>
      <c r="Q31" s="667">
        <f>podzim!E58</f>
        <v>5</v>
      </c>
      <c r="R31" s="667">
        <f>podzim!F58</f>
        <v>4</v>
      </c>
      <c r="S31" s="667">
        <f>podzim!G58</f>
        <v>1</v>
      </c>
      <c r="T31" s="667">
        <f>podzim!H58</f>
        <v>0</v>
      </c>
      <c r="U31" s="667" t="str">
        <f>podzim!I58</f>
        <v>15:06</v>
      </c>
      <c r="V31" s="168" t="str">
        <f t="shared" si="15"/>
        <v>15</v>
      </c>
      <c r="W31" s="168" t="str">
        <f t="shared" si="16"/>
        <v>06</v>
      </c>
      <c r="X31" s="667">
        <f>podzim!J58</f>
        <v>13</v>
      </c>
      <c r="AW31" s="221" t="s">
        <v>140</v>
      </c>
      <c r="AX31" s="222" t="s">
        <v>202</v>
      </c>
      <c r="AY31" s="171">
        <f t="shared" si="17"/>
        <v>7</v>
      </c>
      <c r="AZ31" s="171">
        <f t="shared" si="18"/>
        <v>4</v>
      </c>
      <c r="BA31" s="171">
        <f t="shared" si="19"/>
        <v>1</v>
      </c>
      <c r="BB31" s="171">
        <f t="shared" si="20"/>
        <v>2</v>
      </c>
      <c r="BC31" s="662" t="str">
        <f t="shared" si="21"/>
        <v>18:14</v>
      </c>
      <c r="BD31" s="168">
        <f t="shared" si="24"/>
        <v>18</v>
      </c>
      <c r="BE31" s="168">
        <f t="shared" si="25"/>
        <v>14</v>
      </c>
      <c r="BF31" s="171">
        <f t="shared" si="26"/>
        <v>13</v>
      </c>
      <c r="BG31" s="193"/>
    </row>
    <row r="32" spans="1:1033" ht="15.75" thickBot="1" x14ac:dyDescent="0.3">
      <c r="A32" s="159"/>
      <c r="B32" s="669" t="s">
        <v>144</v>
      </c>
      <c r="C32" s="171" t="str">
        <f>celkem!D27</f>
        <v>Třeboň "B</v>
      </c>
      <c r="D32" s="171">
        <f>celkem!E27</f>
        <v>12</v>
      </c>
      <c r="E32" s="171">
        <f>celkem!F27</f>
        <v>7</v>
      </c>
      <c r="F32" s="171">
        <f>celkem!G27</f>
        <v>2</v>
      </c>
      <c r="G32" s="171">
        <f>celkem!H27</f>
        <v>3</v>
      </c>
      <c r="H32" s="696" t="str">
        <f>celkem!I27</f>
        <v>29:24</v>
      </c>
      <c r="I32" s="683" t="str">
        <f t="shared" si="13"/>
        <v>29</v>
      </c>
      <c r="J32" s="683" t="str">
        <f t="shared" si="14"/>
        <v>24</v>
      </c>
      <c r="K32" s="172">
        <f>celkem!J27</f>
        <v>23</v>
      </c>
      <c r="L32" s="677"/>
      <c r="O32" s="669" t="s">
        <v>144</v>
      </c>
      <c r="P32" s="667" t="str">
        <f>podzim!D55</f>
        <v>Třeboň "B</v>
      </c>
      <c r="Q32" s="667">
        <f>podzim!E55</f>
        <v>7</v>
      </c>
      <c r="R32" s="667">
        <f>podzim!F55</f>
        <v>5</v>
      </c>
      <c r="S32" s="667">
        <f>podzim!G55</f>
        <v>1</v>
      </c>
      <c r="T32" s="667">
        <f>podzim!H55</f>
        <v>1</v>
      </c>
      <c r="U32" s="667" t="str">
        <f>podzim!I55</f>
        <v>17:09</v>
      </c>
      <c r="V32" s="168" t="str">
        <f t="shared" si="15"/>
        <v>17</v>
      </c>
      <c r="W32" s="168" t="str">
        <f t="shared" si="16"/>
        <v>09</v>
      </c>
      <c r="X32" s="667">
        <f>podzim!J55</f>
        <v>16</v>
      </c>
      <c r="AW32" s="221" t="s">
        <v>144</v>
      </c>
      <c r="AX32" s="222" t="s">
        <v>213</v>
      </c>
      <c r="AY32" s="171">
        <f t="shared" si="17"/>
        <v>5</v>
      </c>
      <c r="AZ32" s="171">
        <f t="shared" si="18"/>
        <v>2</v>
      </c>
      <c r="BA32" s="171">
        <f t="shared" si="19"/>
        <v>1</v>
      </c>
      <c r="BB32" s="171">
        <f t="shared" si="20"/>
        <v>2</v>
      </c>
      <c r="BC32" s="662" t="str">
        <f t="shared" si="21"/>
        <v>12:15</v>
      </c>
      <c r="BD32" s="168">
        <f t="shared" si="24"/>
        <v>12</v>
      </c>
      <c r="BE32" s="168">
        <f t="shared" si="25"/>
        <v>15</v>
      </c>
      <c r="BF32" s="171">
        <f t="shared" si="26"/>
        <v>7</v>
      </c>
      <c r="BG32" s="193"/>
    </row>
    <row r="33" spans="1:59" ht="15.75" thickBot="1" x14ac:dyDescent="0.3">
      <c r="A33" s="159"/>
      <c r="B33" s="670" t="s">
        <v>151</v>
      </c>
      <c r="C33" s="671">
        <f>celkem!D35</f>
        <v>0</v>
      </c>
      <c r="D33" s="671">
        <f>celkem!E35</f>
        <v>0</v>
      </c>
      <c r="E33" s="671">
        <f>celkem!F35</f>
        <v>0</v>
      </c>
      <c r="F33" s="671">
        <f>celkem!G35</f>
        <v>0</v>
      </c>
      <c r="G33" s="671">
        <f>celkem!H35</f>
        <v>0</v>
      </c>
      <c r="H33" s="689">
        <f>celkem!I35</f>
        <v>0</v>
      </c>
      <c r="I33" s="684"/>
      <c r="J33" s="684"/>
      <c r="K33" s="672">
        <f>celkem!J35</f>
        <v>0</v>
      </c>
      <c r="L33" s="677"/>
      <c r="O33" s="670" t="s">
        <v>151</v>
      </c>
      <c r="P33" s="667">
        <f>podzim!D68</f>
        <v>0</v>
      </c>
      <c r="Q33" s="667">
        <f>podzim!E68</f>
        <v>0</v>
      </c>
      <c r="R33" s="667">
        <f>podzim!F68</f>
        <v>0</v>
      </c>
      <c r="S33" s="667">
        <f>podzim!G68</f>
        <v>0</v>
      </c>
      <c r="T33" s="667">
        <f>podzim!H68</f>
        <v>0</v>
      </c>
      <c r="U33" s="688">
        <f>podzim!I68</f>
        <v>0</v>
      </c>
      <c r="V33" s="674"/>
      <c r="W33" s="674"/>
      <c r="X33" s="667">
        <f>podzim!J68</f>
        <v>0</v>
      </c>
      <c r="AW33" s="224" t="s">
        <v>151</v>
      </c>
      <c r="AX33" s="225"/>
      <c r="AY33" s="226"/>
      <c r="AZ33" s="226"/>
      <c r="BA33" s="226"/>
      <c r="BB33" s="226"/>
      <c r="BC33" s="226"/>
      <c r="BD33" s="168"/>
      <c r="BE33" s="168"/>
      <c r="BF33" s="227"/>
      <c r="BG33" s="193"/>
    </row>
    <row r="34" spans="1:59" ht="15" x14ac:dyDescent="0.25">
      <c r="B34" s="228"/>
      <c r="C34" s="229"/>
      <c r="D34" s="228"/>
      <c r="E34" s="228"/>
      <c r="F34" s="228"/>
      <c r="G34" s="228"/>
      <c r="H34" s="228"/>
      <c r="I34" s="228"/>
      <c r="J34" s="228"/>
      <c r="K34" s="230"/>
      <c r="L34" s="230"/>
      <c r="O34" s="228"/>
      <c r="P34" s="229"/>
      <c r="Q34" s="228"/>
      <c r="R34" s="228"/>
      <c r="S34" s="228"/>
      <c r="T34" s="228"/>
      <c r="U34" s="228"/>
      <c r="V34" s="228"/>
      <c r="W34" s="228"/>
      <c r="X34" s="230"/>
      <c r="AW34" s="228"/>
      <c r="AX34" s="229"/>
      <c r="AY34" s="228"/>
      <c r="AZ34" s="228"/>
      <c r="BA34" s="228"/>
      <c r="BB34" s="228"/>
      <c r="BC34" s="228"/>
      <c r="BD34" s="228"/>
      <c r="BE34" s="228"/>
      <c r="BF34" s="230"/>
      <c r="BG34" s="193"/>
    </row>
    <row r="35" spans="1:59" ht="15.75" thickBot="1" x14ac:dyDescent="0.3">
      <c r="B35" s="231" t="s">
        <v>236</v>
      </c>
      <c r="C35" s="232"/>
      <c r="D35" s="233"/>
      <c r="E35" s="233"/>
      <c r="F35" s="233"/>
      <c r="G35" s="233"/>
      <c r="H35" s="233"/>
      <c r="I35" s="233"/>
      <c r="J35" s="233"/>
      <c r="K35" s="234"/>
      <c r="L35" s="234"/>
      <c r="O35" s="231" t="s">
        <v>236</v>
      </c>
      <c r="P35" s="232"/>
      <c r="Q35" s="233"/>
      <c r="R35" s="233"/>
      <c r="S35" s="233"/>
      <c r="T35" s="233"/>
      <c r="U35" s="233"/>
      <c r="V35" s="233"/>
      <c r="W35" s="233"/>
      <c r="X35" s="234"/>
      <c r="AW35" s="231" t="s">
        <v>236</v>
      </c>
      <c r="AX35" s="232"/>
      <c r="AY35" s="233"/>
      <c r="AZ35" s="233"/>
      <c r="BA35" s="233"/>
      <c r="BB35" s="233"/>
      <c r="BC35" s="233"/>
      <c r="BD35" s="233"/>
      <c r="BE35" s="233"/>
      <c r="BF35" s="234"/>
      <c r="BG35" s="189"/>
    </row>
    <row r="36" spans="1:59" ht="15.75" thickBot="1" x14ac:dyDescent="0.3">
      <c r="B36" s="235" t="str">
        <f>B2</f>
        <v>Pořadí</v>
      </c>
      <c r="C36" s="236" t="s">
        <v>235</v>
      </c>
      <c r="D36" s="237" t="s">
        <v>195</v>
      </c>
      <c r="E36" s="237" t="s">
        <v>196</v>
      </c>
      <c r="F36" s="237">
        <v>0</v>
      </c>
      <c r="G36" s="237" t="s">
        <v>197</v>
      </c>
      <c r="H36" s="237" t="s">
        <v>198</v>
      </c>
      <c r="I36" s="685" t="s">
        <v>1723</v>
      </c>
      <c r="J36" s="685" t="s">
        <v>1724</v>
      </c>
      <c r="K36" s="238" t="s">
        <v>18</v>
      </c>
      <c r="L36" s="679"/>
      <c r="O36" s="235" t="str">
        <f>O2</f>
        <v>Pořadí</v>
      </c>
      <c r="P36" s="236" t="s">
        <v>235</v>
      </c>
      <c r="Q36" s="237" t="s">
        <v>195</v>
      </c>
      <c r="R36" s="237" t="s">
        <v>196</v>
      </c>
      <c r="S36" s="237">
        <v>0</v>
      </c>
      <c r="T36" s="237" t="s">
        <v>197</v>
      </c>
      <c r="U36" s="237" t="s">
        <v>198</v>
      </c>
      <c r="V36" s="685" t="s">
        <v>1723</v>
      </c>
      <c r="W36" s="685" t="s">
        <v>1724</v>
      </c>
      <c r="X36" s="238" t="s">
        <v>18</v>
      </c>
      <c r="AW36" s="235" t="str">
        <f>AW2</f>
        <v>Pořadí</v>
      </c>
      <c r="AX36" s="236" t="s">
        <v>235</v>
      </c>
      <c r="AY36" s="237" t="s">
        <v>195</v>
      </c>
      <c r="AZ36" s="237" t="s">
        <v>196</v>
      </c>
      <c r="BA36" s="237">
        <v>0</v>
      </c>
      <c r="BB36" s="237" t="s">
        <v>197</v>
      </c>
      <c r="BC36" s="237" t="s">
        <v>198</v>
      </c>
      <c r="BD36" s="685" t="s">
        <v>1723</v>
      </c>
      <c r="BE36" s="685" t="s">
        <v>1724</v>
      </c>
      <c r="BF36" s="238" t="s">
        <v>18</v>
      </c>
      <c r="BG36" s="201"/>
    </row>
    <row r="37" spans="1:59" ht="15.75" thickTop="1" x14ac:dyDescent="0.25">
      <c r="B37" s="240" t="s">
        <v>192</v>
      </c>
      <c r="C37" s="241" t="str">
        <f>celkem!D44</f>
        <v>Č. Velenice</v>
      </c>
      <c r="D37" s="241">
        <f>celkem!E44</f>
        <v>12</v>
      </c>
      <c r="E37" s="241">
        <f>celkem!F44</f>
        <v>4</v>
      </c>
      <c r="F37" s="241">
        <f>celkem!G44</f>
        <v>3</v>
      </c>
      <c r="G37" s="241">
        <f>celkem!H44</f>
        <v>5</v>
      </c>
      <c r="H37" s="693" t="str">
        <f>celkem!I44</f>
        <v>25:28</v>
      </c>
      <c r="I37" s="673" t="str">
        <f t="shared" ref="I37:I49" si="27">MID(H37,1,2)</f>
        <v>25</v>
      </c>
      <c r="J37" s="673" t="str">
        <f t="shared" ref="J37:J49" si="28">MID(H37,4,5)</f>
        <v>28</v>
      </c>
      <c r="K37" s="241">
        <f>celkem!J44</f>
        <v>15</v>
      </c>
      <c r="L37" s="680"/>
      <c r="O37" s="240" t="s">
        <v>192</v>
      </c>
      <c r="P37" s="241" t="str">
        <f>podzim!D76</f>
        <v>Č. Velenice</v>
      </c>
      <c r="Q37" s="241">
        <f>podzim!E76</f>
        <v>5</v>
      </c>
      <c r="R37" s="241">
        <f>podzim!F76</f>
        <v>2</v>
      </c>
      <c r="S37" s="241">
        <f>podzim!G76</f>
        <v>1</v>
      </c>
      <c r="T37" s="241">
        <f>podzim!H76</f>
        <v>2</v>
      </c>
      <c r="U37" s="241" t="str">
        <f>podzim!I76</f>
        <v>12:11</v>
      </c>
      <c r="V37" s="675" t="str">
        <f t="shared" ref="V37:V49" si="29">MID(U37,1,2)</f>
        <v>12</v>
      </c>
      <c r="W37" s="675" t="str">
        <f t="shared" ref="W37:W49" si="30">MID(U37,4,5)</f>
        <v>11</v>
      </c>
      <c r="X37" s="241">
        <f>podzim!J76</f>
        <v>7</v>
      </c>
      <c r="AW37" s="240" t="s">
        <v>192</v>
      </c>
      <c r="AX37" s="241" t="s">
        <v>217</v>
      </c>
      <c r="AY37" s="242">
        <f t="shared" ref="AY37:AY49" si="31">D37-Q37</f>
        <v>7</v>
      </c>
      <c r="AZ37" s="242">
        <f t="shared" ref="AZ37:AZ49" si="32">E37-R37</f>
        <v>2</v>
      </c>
      <c r="BA37" s="242">
        <f t="shared" ref="BA37:BA49" si="33">F37-S37</f>
        <v>2</v>
      </c>
      <c r="BB37" s="242">
        <f t="shared" ref="BB37:BB49" si="34">G37-T37</f>
        <v>3</v>
      </c>
      <c r="BC37" s="662" t="str">
        <f t="shared" ref="BC37:BC49" si="35">BD37&amp;":"&amp;BE37</f>
        <v>13:17</v>
      </c>
      <c r="BD37" s="168">
        <f t="shared" ref="BD37" si="36">I37-V37</f>
        <v>13</v>
      </c>
      <c r="BE37" s="168">
        <f t="shared" ref="BE37" si="37">J37-W37</f>
        <v>17</v>
      </c>
      <c r="BF37" s="242">
        <f>K37-X37</f>
        <v>8</v>
      </c>
      <c r="BG37" s="202"/>
    </row>
    <row r="38" spans="1:59" ht="15" x14ac:dyDescent="0.25">
      <c r="B38" s="243" t="s">
        <v>103</v>
      </c>
      <c r="C38" s="241" t="str">
        <f>celkem!D49</f>
        <v>D. Voda</v>
      </c>
      <c r="D38" s="241">
        <f>celkem!E49</f>
        <v>12</v>
      </c>
      <c r="E38" s="241">
        <f>celkem!F49</f>
        <v>1</v>
      </c>
      <c r="F38" s="241">
        <f>celkem!G49</f>
        <v>3</v>
      </c>
      <c r="G38" s="241">
        <f>celkem!H49</f>
        <v>8</v>
      </c>
      <c r="H38" s="693" t="str">
        <f>celkem!I49</f>
        <v>14:33</v>
      </c>
      <c r="I38" s="673" t="str">
        <f t="shared" si="27"/>
        <v>14</v>
      </c>
      <c r="J38" s="673" t="str">
        <f t="shared" si="28"/>
        <v>33</v>
      </c>
      <c r="K38" s="241">
        <f>celkem!J49</f>
        <v>6</v>
      </c>
      <c r="L38" s="680"/>
      <c r="O38" s="243" t="s">
        <v>103</v>
      </c>
      <c r="P38" s="241" t="str">
        <f>podzim!D81</f>
        <v>D. Voda</v>
      </c>
      <c r="Q38" s="241">
        <f>podzim!E81</f>
        <v>7</v>
      </c>
      <c r="R38" s="241">
        <f>podzim!F81</f>
        <v>0</v>
      </c>
      <c r="S38" s="241">
        <f>podzim!G81</f>
        <v>3</v>
      </c>
      <c r="T38" s="241">
        <f>podzim!H81</f>
        <v>4</v>
      </c>
      <c r="U38" s="241" t="str">
        <f>podzim!I81</f>
        <v>07:19</v>
      </c>
      <c r="V38" s="675" t="str">
        <f t="shared" si="29"/>
        <v>07</v>
      </c>
      <c r="W38" s="675" t="str">
        <f t="shared" si="30"/>
        <v>19</v>
      </c>
      <c r="X38" s="241">
        <f>podzim!J81</f>
        <v>3</v>
      </c>
      <c r="AW38" s="243" t="s">
        <v>103</v>
      </c>
      <c r="AX38" s="241" t="s">
        <v>219</v>
      </c>
      <c r="AY38" s="242">
        <f t="shared" si="31"/>
        <v>5</v>
      </c>
      <c r="AZ38" s="242">
        <f t="shared" si="32"/>
        <v>1</v>
      </c>
      <c r="BA38" s="242">
        <f t="shared" si="33"/>
        <v>0</v>
      </c>
      <c r="BB38" s="242">
        <f t="shared" si="34"/>
        <v>4</v>
      </c>
      <c r="BC38" s="662" t="str">
        <f t="shared" si="35"/>
        <v>7:14</v>
      </c>
      <c r="BD38" s="168">
        <f t="shared" ref="BD38:BD49" si="38">I38-V38</f>
        <v>7</v>
      </c>
      <c r="BE38" s="168">
        <f t="shared" ref="BE38:BE49" si="39">J38-W38</f>
        <v>14</v>
      </c>
      <c r="BF38" s="242">
        <f t="shared" ref="BF38:BF49" si="40">K38-X38</f>
        <v>3</v>
      </c>
      <c r="BG38" s="202"/>
    </row>
    <row r="39" spans="1:59" ht="15" x14ac:dyDescent="0.25">
      <c r="B39" s="243" t="s">
        <v>107</v>
      </c>
      <c r="C39" s="241" t="str">
        <f>celkem!D50</f>
        <v>K. Řečice</v>
      </c>
      <c r="D39" s="241">
        <f>celkem!E50</f>
        <v>12</v>
      </c>
      <c r="E39" s="241">
        <f>celkem!F50</f>
        <v>0</v>
      </c>
      <c r="F39" s="241">
        <f>celkem!G50</f>
        <v>5</v>
      </c>
      <c r="G39" s="241">
        <f>celkem!H50</f>
        <v>7</v>
      </c>
      <c r="H39" s="693" t="str">
        <f>celkem!I50</f>
        <v>20:40</v>
      </c>
      <c r="I39" s="673" t="str">
        <f t="shared" si="27"/>
        <v>20</v>
      </c>
      <c r="J39" s="673" t="str">
        <f t="shared" si="28"/>
        <v>40</v>
      </c>
      <c r="K39" s="241">
        <f>celkem!J50</f>
        <v>5</v>
      </c>
      <c r="L39" s="680"/>
      <c r="O39" s="243" t="s">
        <v>107</v>
      </c>
      <c r="P39" s="241" t="str">
        <f>podzim!D82</f>
        <v>K. Řečice</v>
      </c>
      <c r="Q39" s="241">
        <f>podzim!E82</f>
        <v>6</v>
      </c>
      <c r="R39" s="241">
        <f>podzim!F82</f>
        <v>0</v>
      </c>
      <c r="S39" s="241">
        <f>podzim!G82</f>
        <v>2</v>
      </c>
      <c r="T39" s="241">
        <f>podzim!H82</f>
        <v>4</v>
      </c>
      <c r="U39" s="241" t="str">
        <f>podzim!I82</f>
        <v>06:22</v>
      </c>
      <c r="V39" s="675" t="str">
        <f t="shared" si="29"/>
        <v>06</v>
      </c>
      <c r="W39" s="675" t="str">
        <f t="shared" si="30"/>
        <v>22</v>
      </c>
      <c r="X39" s="241">
        <f>podzim!J82</f>
        <v>2</v>
      </c>
      <c r="AW39" s="243" t="s">
        <v>107</v>
      </c>
      <c r="AX39" s="241" t="s">
        <v>223</v>
      </c>
      <c r="AY39" s="242">
        <f t="shared" si="31"/>
        <v>6</v>
      </c>
      <c r="AZ39" s="242">
        <f t="shared" si="32"/>
        <v>0</v>
      </c>
      <c r="BA39" s="242">
        <f t="shared" si="33"/>
        <v>3</v>
      </c>
      <c r="BB39" s="242">
        <f t="shared" si="34"/>
        <v>3</v>
      </c>
      <c r="BC39" s="662" t="str">
        <f t="shared" si="35"/>
        <v>14:18</v>
      </c>
      <c r="BD39" s="168">
        <f t="shared" si="38"/>
        <v>14</v>
      </c>
      <c r="BE39" s="168">
        <f t="shared" si="39"/>
        <v>18</v>
      </c>
      <c r="BF39" s="242">
        <f t="shared" si="40"/>
        <v>3</v>
      </c>
      <c r="BG39" s="202"/>
    </row>
    <row r="40" spans="1:59" ht="15" x14ac:dyDescent="0.25">
      <c r="B40" s="243" t="s">
        <v>111</v>
      </c>
      <c r="C40" s="241" t="str">
        <f>celkem!D42</f>
        <v>Ledenice</v>
      </c>
      <c r="D40" s="241">
        <f>celkem!E42</f>
        <v>12</v>
      </c>
      <c r="E40" s="241">
        <f>celkem!F42</f>
        <v>4</v>
      </c>
      <c r="F40" s="241">
        <f>celkem!G42</f>
        <v>5</v>
      </c>
      <c r="G40" s="241">
        <f>celkem!H42</f>
        <v>3</v>
      </c>
      <c r="H40" s="693" t="str">
        <f>celkem!I42</f>
        <v>31:24</v>
      </c>
      <c r="I40" s="673" t="str">
        <f t="shared" si="27"/>
        <v>31</v>
      </c>
      <c r="J40" s="673" t="str">
        <f t="shared" si="28"/>
        <v>24</v>
      </c>
      <c r="K40" s="241">
        <f>celkem!J42</f>
        <v>17</v>
      </c>
      <c r="L40" s="680"/>
      <c r="O40" s="243" t="s">
        <v>111</v>
      </c>
      <c r="P40" s="241" t="str">
        <f>podzim!D75</f>
        <v>Ledenice</v>
      </c>
      <c r="Q40" s="241">
        <f>podzim!E75</f>
        <v>6</v>
      </c>
      <c r="R40" s="241">
        <f>podzim!F75</f>
        <v>1</v>
      </c>
      <c r="S40" s="241">
        <f>podzim!G75</f>
        <v>4</v>
      </c>
      <c r="T40" s="241">
        <f>podzim!H75</f>
        <v>1</v>
      </c>
      <c r="U40" s="241" t="str">
        <f>podzim!I75</f>
        <v>12:11</v>
      </c>
      <c r="V40" s="675" t="str">
        <f t="shared" si="29"/>
        <v>12</v>
      </c>
      <c r="W40" s="675" t="str">
        <f t="shared" si="30"/>
        <v>11</v>
      </c>
      <c r="X40" s="241">
        <f>podzim!J75</f>
        <v>7</v>
      </c>
      <c r="AW40" s="243" t="s">
        <v>111</v>
      </c>
      <c r="AX40" s="241" t="s">
        <v>221</v>
      </c>
      <c r="AY40" s="242">
        <f t="shared" si="31"/>
        <v>6</v>
      </c>
      <c r="AZ40" s="242">
        <f t="shared" si="32"/>
        <v>3</v>
      </c>
      <c r="BA40" s="242">
        <f t="shared" si="33"/>
        <v>1</v>
      </c>
      <c r="BB40" s="242">
        <f t="shared" si="34"/>
        <v>2</v>
      </c>
      <c r="BC40" s="662" t="str">
        <f t="shared" si="35"/>
        <v>19:13</v>
      </c>
      <c r="BD40" s="168">
        <f t="shared" si="38"/>
        <v>19</v>
      </c>
      <c r="BE40" s="168">
        <f t="shared" si="39"/>
        <v>13</v>
      </c>
      <c r="BF40" s="242">
        <f t="shared" si="40"/>
        <v>10</v>
      </c>
      <c r="BG40" s="202"/>
    </row>
    <row r="41" spans="1:59" ht="15" x14ac:dyDescent="0.25">
      <c r="B41" s="243" t="s">
        <v>115</v>
      </c>
      <c r="C41" s="241" t="str">
        <f>celkem!D40</f>
        <v>Lomnice /Luž.</v>
      </c>
      <c r="D41" s="241">
        <f>celkem!E40</f>
        <v>12</v>
      </c>
      <c r="E41" s="241">
        <f>celkem!F40</f>
        <v>6</v>
      </c>
      <c r="F41" s="241">
        <f>celkem!G40</f>
        <v>1</v>
      </c>
      <c r="G41" s="241">
        <f>celkem!H40</f>
        <v>5</v>
      </c>
      <c r="H41" s="693" t="str">
        <f>celkem!I40</f>
        <v>23:18</v>
      </c>
      <c r="I41" s="673" t="str">
        <f t="shared" si="27"/>
        <v>23</v>
      </c>
      <c r="J41" s="673" t="str">
        <f t="shared" si="28"/>
        <v>18</v>
      </c>
      <c r="K41" s="241">
        <f>celkem!J40</f>
        <v>19</v>
      </c>
      <c r="L41" s="680"/>
      <c r="O41" s="243" t="s">
        <v>115</v>
      </c>
      <c r="P41" s="241" t="str">
        <f>podzim!D72</f>
        <v>Lomnice /Luž.</v>
      </c>
      <c r="Q41" s="241">
        <f>podzim!E72</f>
        <v>6</v>
      </c>
      <c r="R41" s="241">
        <f>podzim!F72</f>
        <v>4</v>
      </c>
      <c r="S41" s="241">
        <f>podzim!G72</f>
        <v>0</v>
      </c>
      <c r="T41" s="241">
        <f>podzim!H72</f>
        <v>2</v>
      </c>
      <c r="U41" s="241" t="str">
        <f>podzim!I72</f>
        <v>15:07</v>
      </c>
      <c r="V41" s="675" t="str">
        <f t="shared" si="29"/>
        <v>15</v>
      </c>
      <c r="W41" s="675" t="str">
        <f t="shared" si="30"/>
        <v>07</v>
      </c>
      <c r="X41" s="241">
        <f>podzim!J72</f>
        <v>12</v>
      </c>
      <c r="AW41" s="243" t="s">
        <v>115</v>
      </c>
      <c r="AX41" s="241" t="s">
        <v>208</v>
      </c>
      <c r="AY41" s="242">
        <f t="shared" si="31"/>
        <v>6</v>
      </c>
      <c r="AZ41" s="242">
        <f t="shared" si="32"/>
        <v>2</v>
      </c>
      <c r="BA41" s="242">
        <f t="shared" si="33"/>
        <v>1</v>
      </c>
      <c r="BB41" s="242">
        <f t="shared" si="34"/>
        <v>3</v>
      </c>
      <c r="BC41" s="662" t="str">
        <f t="shared" si="35"/>
        <v>8:11</v>
      </c>
      <c r="BD41" s="168">
        <f t="shared" si="38"/>
        <v>8</v>
      </c>
      <c r="BE41" s="168">
        <f t="shared" si="39"/>
        <v>11</v>
      </c>
      <c r="BF41" s="242">
        <f t="shared" si="40"/>
        <v>7</v>
      </c>
      <c r="BG41" s="202"/>
    </row>
    <row r="42" spans="1:59" ht="15" x14ac:dyDescent="0.25">
      <c r="B42" s="243" t="s">
        <v>118</v>
      </c>
      <c r="C42" s="241" t="str">
        <f>celkem!D45</f>
        <v>Mladé</v>
      </c>
      <c r="D42" s="241">
        <f>celkem!E45</f>
        <v>12</v>
      </c>
      <c r="E42" s="241">
        <f>celkem!F45</f>
        <v>3</v>
      </c>
      <c r="F42" s="241">
        <f>celkem!G45</f>
        <v>3</v>
      </c>
      <c r="G42" s="241">
        <f>celkem!H45</f>
        <v>6</v>
      </c>
      <c r="H42" s="693" t="str">
        <f>celkem!I45</f>
        <v>20:29</v>
      </c>
      <c r="I42" s="673" t="str">
        <f t="shared" si="27"/>
        <v>20</v>
      </c>
      <c r="J42" s="673" t="str">
        <f t="shared" si="28"/>
        <v>29</v>
      </c>
      <c r="K42" s="241">
        <f>celkem!J45</f>
        <v>12</v>
      </c>
      <c r="L42" s="680"/>
      <c r="O42" s="243" t="s">
        <v>118</v>
      </c>
      <c r="P42" s="241" t="str">
        <f>podzim!D78</f>
        <v>Mladé</v>
      </c>
      <c r="Q42" s="241">
        <f>podzim!E78</f>
        <v>6</v>
      </c>
      <c r="R42" s="241">
        <f>podzim!F78</f>
        <v>2</v>
      </c>
      <c r="S42" s="241">
        <f>podzim!G78</f>
        <v>1</v>
      </c>
      <c r="T42" s="241">
        <f>podzim!H78</f>
        <v>3</v>
      </c>
      <c r="U42" s="241" t="str">
        <f>podzim!I78</f>
        <v>09:13</v>
      </c>
      <c r="V42" s="675" t="str">
        <f t="shared" si="29"/>
        <v>09</v>
      </c>
      <c r="W42" s="675" t="str">
        <f t="shared" si="30"/>
        <v>13</v>
      </c>
      <c r="X42" s="241">
        <f>podzim!J78</f>
        <v>7</v>
      </c>
      <c r="AW42" s="243" t="s">
        <v>118</v>
      </c>
      <c r="AX42" s="241" t="s">
        <v>210</v>
      </c>
      <c r="AY42" s="242">
        <f t="shared" si="31"/>
        <v>6</v>
      </c>
      <c r="AZ42" s="242">
        <f t="shared" si="32"/>
        <v>1</v>
      </c>
      <c r="BA42" s="242">
        <f t="shared" si="33"/>
        <v>2</v>
      </c>
      <c r="BB42" s="242">
        <f t="shared" si="34"/>
        <v>3</v>
      </c>
      <c r="BC42" s="662" t="str">
        <f t="shared" si="35"/>
        <v>11:16</v>
      </c>
      <c r="BD42" s="168">
        <f t="shared" si="38"/>
        <v>11</v>
      </c>
      <c r="BE42" s="168">
        <f t="shared" si="39"/>
        <v>16</v>
      </c>
      <c r="BF42" s="242">
        <f t="shared" si="40"/>
        <v>5</v>
      </c>
      <c r="BG42" s="202"/>
    </row>
    <row r="43" spans="1:59" ht="15" x14ac:dyDescent="0.25">
      <c r="B43" s="243" t="s">
        <v>122</v>
      </c>
      <c r="C43" s="241" t="str">
        <f>celkem!D48</f>
        <v>N. Bystřice</v>
      </c>
      <c r="D43" s="241">
        <f>celkem!E48</f>
        <v>12</v>
      </c>
      <c r="E43" s="241">
        <f>celkem!F48</f>
        <v>2</v>
      </c>
      <c r="F43" s="241">
        <f>celkem!G48</f>
        <v>1</v>
      </c>
      <c r="G43" s="241">
        <f>celkem!H48</f>
        <v>9</v>
      </c>
      <c r="H43" s="693" t="str">
        <f>celkem!I48</f>
        <v>20:42</v>
      </c>
      <c r="I43" s="673" t="str">
        <f t="shared" si="27"/>
        <v>20</v>
      </c>
      <c r="J43" s="673" t="str">
        <f t="shared" si="28"/>
        <v>42</v>
      </c>
      <c r="K43" s="241">
        <f>celkem!J48</f>
        <v>7</v>
      </c>
      <c r="L43" s="680"/>
      <c r="O43" s="243" t="s">
        <v>122</v>
      </c>
      <c r="P43" s="241" t="str">
        <f>podzim!D84</f>
        <v>N. Bystřice</v>
      </c>
      <c r="Q43" s="241">
        <f>podzim!E84</f>
        <v>5</v>
      </c>
      <c r="R43" s="241">
        <f>podzim!F84</f>
        <v>0</v>
      </c>
      <c r="S43" s="241">
        <f>podzim!G84</f>
        <v>1</v>
      </c>
      <c r="T43" s="241">
        <f>podzim!H84</f>
        <v>4</v>
      </c>
      <c r="U43" s="241" t="str">
        <f>podzim!I84</f>
        <v>09:23</v>
      </c>
      <c r="V43" s="675" t="str">
        <f t="shared" si="29"/>
        <v>09</v>
      </c>
      <c r="W43" s="675" t="str">
        <f t="shared" si="30"/>
        <v>23</v>
      </c>
      <c r="X43" s="241">
        <f>podzim!J84</f>
        <v>1</v>
      </c>
      <c r="AW43" s="243" t="s">
        <v>122</v>
      </c>
      <c r="AX43" s="241" t="s">
        <v>225</v>
      </c>
      <c r="AY43" s="242">
        <f t="shared" si="31"/>
        <v>7</v>
      </c>
      <c r="AZ43" s="242">
        <f t="shared" si="32"/>
        <v>2</v>
      </c>
      <c r="BA43" s="242">
        <f t="shared" si="33"/>
        <v>0</v>
      </c>
      <c r="BB43" s="242">
        <f t="shared" si="34"/>
        <v>5</v>
      </c>
      <c r="BC43" s="662" t="str">
        <f t="shared" si="35"/>
        <v>11:19</v>
      </c>
      <c r="BD43" s="168">
        <f t="shared" si="38"/>
        <v>11</v>
      </c>
      <c r="BE43" s="168">
        <f t="shared" si="39"/>
        <v>19</v>
      </c>
      <c r="BF43" s="242">
        <f t="shared" si="40"/>
        <v>6</v>
      </c>
      <c r="BG43" s="202"/>
    </row>
    <row r="44" spans="1:59" ht="15" x14ac:dyDescent="0.25">
      <c r="B44" s="243" t="s">
        <v>124</v>
      </c>
      <c r="C44" s="241" t="str">
        <f>celkem!D39</f>
        <v>Olešnice</v>
      </c>
      <c r="D44" s="241">
        <f>celkem!E39</f>
        <v>12</v>
      </c>
      <c r="E44" s="241">
        <f>celkem!F39</f>
        <v>6</v>
      </c>
      <c r="F44" s="241">
        <f>celkem!G39</f>
        <v>2</v>
      </c>
      <c r="G44" s="241">
        <f>celkem!H39</f>
        <v>4</v>
      </c>
      <c r="H44" s="693" t="str">
        <f>celkem!I39</f>
        <v>25:25</v>
      </c>
      <c r="I44" s="673" t="str">
        <f t="shared" si="27"/>
        <v>25</v>
      </c>
      <c r="J44" s="673" t="str">
        <f t="shared" si="28"/>
        <v>25</v>
      </c>
      <c r="K44" s="241">
        <f>celkem!J39</f>
        <v>20</v>
      </c>
      <c r="L44" s="680"/>
      <c r="O44" s="243" t="s">
        <v>124</v>
      </c>
      <c r="P44" s="241" t="str">
        <f>podzim!D77</f>
        <v>Olešnice</v>
      </c>
      <c r="Q44" s="241">
        <f>podzim!E77</f>
        <v>5</v>
      </c>
      <c r="R44" s="241">
        <f>podzim!F77</f>
        <v>2</v>
      </c>
      <c r="S44" s="241">
        <f>podzim!G77</f>
        <v>1</v>
      </c>
      <c r="T44" s="241">
        <f>podzim!H77</f>
        <v>2</v>
      </c>
      <c r="U44" s="241" t="str">
        <f>podzim!I77</f>
        <v>07:10</v>
      </c>
      <c r="V44" s="675" t="str">
        <f t="shared" si="29"/>
        <v>07</v>
      </c>
      <c r="W44" s="675" t="str">
        <f t="shared" si="30"/>
        <v>10</v>
      </c>
      <c r="X44" s="241">
        <f>podzim!J77</f>
        <v>7</v>
      </c>
      <c r="AW44" s="243" t="s">
        <v>124</v>
      </c>
      <c r="AX44" s="241" t="s">
        <v>205</v>
      </c>
      <c r="AY44" s="242">
        <f t="shared" si="31"/>
        <v>7</v>
      </c>
      <c r="AZ44" s="242">
        <f t="shared" si="32"/>
        <v>4</v>
      </c>
      <c r="BA44" s="242">
        <f t="shared" si="33"/>
        <v>1</v>
      </c>
      <c r="BB44" s="242">
        <f t="shared" si="34"/>
        <v>2</v>
      </c>
      <c r="BC44" s="662" t="str">
        <f t="shared" si="35"/>
        <v>18:15</v>
      </c>
      <c r="BD44" s="168">
        <f t="shared" si="38"/>
        <v>18</v>
      </c>
      <c r="BE44" s="168">
        <f t="shared" si="39"/>
        <v>15</v>
      </c>
      <c r="BF44" s="242">
        <f t="shared" si="40"/>
        <v>13</v>
      </c>
      <c r="BG44" s="202"/>
    </row>
    <row r="45" spans="1:59" ht="15" x14ac:dyDescent="0.25">
      <c r="B45" s="243" t="s">
        <v>128</v>
      </c>
      <c r="C45" s="241" t="str">
        <f>celkem!D47</f>
        <v>Slavonice</v>
      </c>
      <c r="D45" s="241">
        <f>celkem!E47</f>
        <v>12</v>
      </c>
      <c r="E45" s="241">
        <f>celkem!F47</f>
        <v>2</v>
      </c>
      <c r="F45" s="241">
        <f>celkem!G47</f>
        <v>2</v>
      </c>
      <c r="G45" s="241">
        <f>celkem!H47</f>
        <v>8</v>
      </c>
      <c r="H45" s="693" t="str">
        <f>celkem!I47</f>
        <v>11:34</v>
      </c>
      <c r="I45" s="673" t="str">
        <f t="shared" si="27"/>
        <v>11</v>
      </c>
      <c r="J45" s="673" t="str">
        <f t="shared" si="28"/>
        <v>34</v>
      </c>
      <c r="K45" s="241">
        <f>celkem!J47</f>
        <v>8</v>
      </c>
      <c r="L45" s="680"/>
      <c r="O45" s="243" t="s">
        <v>128</v>
      </c>
      <c r="P45" s="241" t="str">
        <f>podzim!D80</f>
        <v>Slavonice</v>
      </c>
      <c r="Q45" s="241">
        <f>podzim!E80</f>
        <v>7</v>
      </c>
      <c r="R45" s="241">
        <f>podzim!F80</f>
        <v>1</v>
      </c>
      <c r="S45" s="241">
        <f>podzim!G80</f>
        <v>1</v>
      </c>
      <c r="T45" s="241">
        <f>podzim!H80</f>
        <v>5</v>
      </c>
      <c r="U45" s="241" t="str">
        <f>podzim!I80</f>
        <v>09:18</v>
      </c>
      <c r="V45" s="675" t="str">
        <f t="shared" si="29"/>
        <v>09</v>
      </c>
      <c r="W45" s="675" t="str">
        <f t="shared" si="30"/>
        <v>18</v>
      </c>
      <c r="X45" s="241">
        <f>podzim!J80</f>
        <v>4</v>
      </c>
      <c r="AW45" s="243" t="s">
        <v>128</v>
      </c>
      <c r="AX45" s="241" t="s">
        <v>215</v>
      </c>
      <c r="AY45" s="242">
        <f t="shared" si="31"/>
        <v>5</v>
      </c>
      <c r="AZ45" s="242">
        <f t="shared" si="32"/>
        <v>1</v>
      </c>
      <c r="BA45" s="242">
        <f t="shared" si="33"/>
        <v>1</v>
      </c>
      <c r="BB45" s="242">
        <f t="shared" si="34"/>
        <v>3</v>
      </c>
      <c r="BC45" s="662" t="str">
        <f t="shared" si="35"/>
        <v>2:16</v>
      </c>
      <c r="BD45" s="168">
        <f t="shared" si="38"/>
        <v>2</v>
      </c>
      <c r="BE45" s="168">
        <f t="shared" si="39"/>
        <v>16</v>
      </c>
      <c r="BF45" s="242">
        <f t="shared" si="40"/>
        <v>4</v>
      </c>
      <c r="BG45" s="202"/>
    </row>
    <row r="46" spans="1:59" ht="15" x14ac:dyDescent="0.25">
      <c r="B46" s="243" t="s">
        <v>132</v>
      </c>
      <c r="C46" s="241" t="str">
        <f>celkem!D46</f>
        <v>Studená</v>
      </c>
      <c r="D46" s="241">
        <f>celkem!E46</f>
        <v>12</v>
      </c>
      <c r="E46" s="241">
        <f>celkem!F46</f>
        <v>2</v>
      </c>
      <c r="F46" s="241">
        <f>celkem!G46</f>
        <v>3</v>
      </c>
      <c r="G46" s="241">
        <f>celkem!H46</f>
        <v>7</v>
      </c>
      <c r="H46" s="693" t="str">
        <f>celkem!I46</f>
        <v>08:26</v>
      </c>
      <c r="I46" s="673" t="str">
        <f t="shared" si="27"/>
        <v>08</v>
      </c>
      <c r="J46" s="673" t="str">
        <f t="shared" si="28"/>
        <v>26</v>
      </c>
      <c r="K46" s="241">
        <f>celkem!J46</f>
        <v>9</v>
      </c>
      <c r="L46" s="680"/>
      <c r="O46" s="243" t="s">
        <v>132</v>
      </c>
      <c r="P46" s="241" t="str">
        <f>podzim!D79</f>
        <v>Studená</v>
      </c>
      <c r="Q46" s="241">
        <f>podzim!E79</f>
        <v>7</v>
      </c>
      <c r="R46" s="241">
        <f>podzim!F79</f>
        <v>2</v>
      </c>
      <c r="S46" s="241">
        <f>podzim!G79</f>
        <v>1</v>
      </c>
      <c r="T46" s="241">
        <f>podzim!H79</f>
        <v>4</v>
      </c>
      <c r="U46" s="241" t="str">
        <f>podzim!I79</f>
        <v>05:15</v>
      </c>
      <c r="V46" s="675" t="str">
        <f t="shared" si="29"/>
        <v>05</v>
      </c>
      <c r="W46" s="675" t="str">
        <f t="shared" si="30"/>
        <v>15</v>
      </c>
      <c r="X46" s="241">
        <f>podzim!J79</f>
        <v>7</v>
      </c>
      <c r="AW46" s="243" t="s">
        <v>132</v>
      </c>
      <c r="AX46" s="241" t="s">
        <v>211</v>
      </c>
      <c r="AY46" s="242">
        <f t="shared" si="31"/>
        <v>5</v>
      </c>
      <c r="AZ46" s="242">
        <f t="shared" si="32"/>
        <v>0</v>
      </c>
      <c r="BA46" s="242">
        <f t="shared" si="33"/>
        <v>2</v>
      </c>
      <c r="BB46" s="242">
        <f t="shared" si="34"/>
        <v>3</v>
      </c>
      <c r="BC46" s="662" t="str">
        <f t="shared" si="35"/>
        <v>3:11</v>
      </c>
      <c r="BD46" s="168">
        <f t="shared" si="38"/>
        <v>3</v>
      </c>
      <c r="BE46" s="168">
        <f t="shared" si="39"/>
        <v>11</v>
      </c>
      <c r="BF46" s="242">
        <f t="shared" si="40"/>
        <v>2</v>
      </c>
      <c r="BG46" s="202"/>
    </row>
    <row r="47" spans="1:59" ht="15" x14ac:dyDescent="0.25">
      <c r="B47" s="243" t="s">
        <v>136</v>
      </c>
      <c r="C47" s="241" t="str">
        <f>celkem!D41</f>
        <v>Suchdol / Luž.</v>
      </c>
      <c r="D47" s="241">
        <f>celkem!E41</f>
        <v>12</v>
      </c>
      <c r="E47" s="241">
        <f>celkem!F41</f>
        <v>6</v>
      </c>
      <c r="F47" s="241">
        <f>celkem!G41</f>
        <v>0</v>
      </c>
      <c r="G47" s="241">
        <f>celkem!H41</f>
        <v>6</v>
      </c>
      <c r="H47" s="693" t="str">
        <f>celkem!I41</f>
        <v>24:25</v>
      </c>
      <c r="I47" s="673" t="str">
        <f t="shared" si="27"/>
        <v>24</v>
      </c>
      <c r="J47" s="673" t="str">
        <f t="shared" si="28"/>
        <v>25</v>
      </c>
      <c r="K47" s="241">
        <f>celkem!J41</f>
        <v>18</v>
      </c>
      <c r="L47" s="680"/>
      <c r="O47" s="243" t="s">
        <v>136</v>
      </c>
      <c r="P47" s="241" t="str">
        <f>podzim!D73</f>
        <v>Suchdol / Luž.</v>
      </c>
      <c r="Q47" s="241">
        <f>podzim!E73</f>
        <v>6</v>
      </c>
      <c r="R47" s="241">
        <f>podzim!F73</f>
        <v>4</v>
      </c>
      <c r="S47" s="241">
        <f>podzim!G73</f>
        <v>0</v>
      </c>
      <c r="T47" s="241">
        <f>podzim!H73</f>
        <v>2</v>
      </c>
      <c r="U47" s="241" t="str">
        <f>podzim!I73</f>
        <v>16:12</v>
      </c>
      <c r="V47" s="675" t="str">
        <f t="shared" si="29"/>
        <v>16</v>
      </c>
      <c r="W47" s="675" t="str">
        <f t="shared" si="30"/>
        <v>12</v>
      </c>
      <c r="X47" s="241">
        <f>podzim!J73</f>
        <v>12</v>
      </c>
      <c r="AW47" s="243" t="s">
        <v>136</v>
      </c>
      <c r="AX47" s="241" t="s">
        <v>199</v>
      </c>
      <c r="AY47" s="242">
        <f t="shared" si="31"/>
        <v>6</v>
      </c>
      <c r="AZ47" s="242">
        <f t="shared" si="32"/>
        <v>2</v>
      </c>
      <c r="BA47" s="242">
        <f t="shared" si="33"/>
        <v>0</v>
      </c>
      <c r="BB47" s="242">
        <f t="shared" si="34"/>
        <v>4</v>
      </c>
      <c r="BC47" s="662" t="str">
        <f t="shared" si="35"/>
        <v>8:13</v>
      </c>
      <c r="BD47" s="168">
        <f t="shared" si="38"/>
        <v>8</v>
      </c>
      <c r="BE47" s="168">
        <f t="shared" si="39"/>
        <v>13</v>
      </c>
      <c r="BF47" s="242">
        <f t="shared" si="40"/>
        <v>6</v>
      </c>
      <c r="BG47" s="202"/>
    </row>
    <row r="48" spans="1:59" ht="15" x14ac:dyDescent="0.25">
      <c r="B48" s="243" t="s">
        <v>140</v>
      </c>
      <c r="C48" s="241" t="str">
        <f>celkem!D43</f>
        <v>Třebětice</v>
      </c>
      <c r="D48" s="241">
        <f>celkem!E43</f>
        <v>12</v>
      </c>
      <c r="E48" s="241">
        <f>celkem!F43</f>
        <v>4</v>
      </c>
      <c r="F48" s="241">
        <f>celkem!G43</f>
        <v>4</v>
      </c>
      <c r="G48" s="241">
        <f>celkem!H43</f>
        <v>4</v>
      </c>
      <c r="H48" s="693" t="str">
        <f>celkem!I43</f>
        <v>21:23</v>
      </c>
      <c r="I48" s="673" t="str">
        <f t="shared" si="27"/>
        <v>21</v>
      </c>
      <c r="J48" s="673" t="str">
        <f t="shared" si="28"/>
        <v>23</v>
      </c>
      <c r="K48" s="241">
        <f>celkem!J43</f>
        <v>16</v>
      </c>
      <c r="L48" s="680"/>
      <c r="O48" s="243" t="s">
        <v>140</v>
      </c>
      <c r="P48" s="241" t="str">
        <f>podzim!D74</f>
        <v>Třebětice</v>
      </c>
      <c r="Q48" s="241">
        <f>podzim!E74</f>
        <v>7</v>
      </c>
      <c r="R48" s="241">
        <f>podzim!F74</f>
        <v>3</v>
      </c>
      <c r="S48" s="241">
        <f>podzim!G74</f>
        <v>2</v>
      </c>
      <c r="T48" s="241">
        <f>podzim!H74</f>
        <v>2</v>
      </c>
      <c r="U48" s="241" t="str">
        <f>podzim!I74</f>
        <v>12:14</v>
      </c>
      <c r="V48" s="675" t="str">
        <f t="shared" si="29"/>
        <v>12</v>
      </c>
      <c r="W48" s="675" t="str">
        <f t="shared" si="30"/>
        <v>14</v>
      </c>
      <c r="X48" s="241">
        <f>podzim!J74</f>
        <v>11</v>
      </c>
      <c r="AW48" s="243" t="s">
        <v>140</v>
      </c>
      <c r="AX48" s="241" t="s">
        <v>202</v>
      </c>
      <c r="AY48" s="242">
        <f t="shared" si="31"/>
        <v>5</v>
      </c>
      <c r="AZ48" s="242">
        <f t="shared" si="32"/>
        <v>1</v>
      </c>
      <c r="BA48" s="242">
        <f t="shared" si="33"/>
        <v>2</v>
      </c>
      <c r="BB48" s="242">
        <f t="shared" si="34"/>
        <v>2</v>
      </c>
      <c r="BC48" s="662" t="str">
        <f t="shared" si="35"/>
        <v>9:9</v>
      </c>
      <c r="BD48" s="168">
        <f t="shared" si="38"/>
        <v>9</v>
      </c>
      <c r="BE48" s="168">
        <f t="shared" si="39"/>
        <v>9</v>
      </c>
      <c r="BF48" s="242">
        <f t="shared" si="40"/>
        <v>5</v>
      </c>
      <c r="BG48" s="202"/>
    </row>
    <row r="49" spans="2:59" ht="15" x14ac:dyDescent="0.25">
      <c r="B49" s="243" t="s">
        <v>144</v>
      </c>
      <c r="C49" s="241" t="str">
        <f>celkem!D51</f>
        <v>Třeboň "B</v>
      </c>
      <c r="D49" s="241">
        <f>celkem!E51</f>
        <v>12</v>
      </c>
      <c r="E49" s="241">
        <f>celkem!F51</f>
        <v>1</v>
      </c>
      <c r="F49" s="241">
        <f>celkem!G51</f>
        <v>2</v>
      </c>
      <c r="G49" s="241">
        <f>celkem!H51</f>
        <v>9</v>
      </c>
      <c r="H49" s="693" t="str">
        <f>celkem!I51</f>
        <v>14:39</v>
      </c>
      <c r="I49" s="673" t="str">
        <f t="shared" si="27"/>
        <v>14</v>
      </c>
      <c r="J49" s="673" t="str">
        <f t="shared" si="28"/>
        <v>39</v>
      </c>
      <c r="K49" s="241">
        <f>celkem!J51</f>
        <v>5</v>
      </c>
      <c r="L49" s="680"/>
      <c r="O49" s="243" t="s">
        <v>144</v>
      </c>
      <c r="P49" s="241" t="str">
        <f>podzim!D83</f>
        <v>Třeboň "B</v>
      </c>
      <c r="Q49" s="241">
        <f>podzim!E83</f>
        <v>5</v>
      </c>
      <c r="R49" s="241">
        <f>podzim!F83</f>
        <v>0</v>
      </c>
      <c r="S49" s="241">
        <f>podzim!G83</f>
        <v>1</v>
      </c>
      <c r="T49" s="241">
        <f>podzim!H83</f>
        <v>4</v>
      </c>
      <c r="U49" s="241" t="str">
        <f>podzim!I83</f>
        <v>07:16</v>
      </c>
      <c r="V49" s="675" t="str">
        <f t="shared" si="29"/>
        <v>07</v>
      </c>
      <c r="W49" s="675" t="str">
        <f t="shared" si="30"/>
        <v>16</v>
      </c>
      <c r="X49" s="241">
        <f>podzim!J83</f>
        <v>1</v>
      </c>
      <c r="AW49" s="243" t="s">
        <v>144</v>
      </c>
      <c r="AX49" s="241" t="s">
        <v>213</v>
      </c>
      <c r="AY49" s="242">
        <f t="shared" si="31"/>
        <v>7</v>
      </c>
      <c r="AZ49" s="242">
        <f t="shared" si="32"/>
        <v>1</v>
      </c>
      <c r="BA49" s="242">
        <f t="shared" si="33"/>
        <v>1</v>
      </c>
      <c r="BB49" s="242">
        <f t="shared" si="34"/>
        <v>5</v>
      </c>
      <c r="BC49" s="662" t="str">
        <f t="shared" si="35"/>
        <v>7:23</v>
      </c>
      <c r="BD49" s="168">
        <f t="shared" si="38"/>
        <v>7</v>
      </c>
      <c r="BE49" s="168">
        <f t="shared" si="39"/>
        <v>23</v>
      </c>
      <c r="BF49" s="242">
        <f t="shared" si="40"/>
        <v>4</v>
      </c>
      <c r="BG49" s="202"/>
    </row>
    <row r="50" spans="2:59" ht="15.75" thickBot="1" x14ac:dyDescent="0.3">
      <c r="B50" s="244" t="s">
        <v>151</v>
      </c>
      <c r="C50" s="241">
        <f>celkem!D52</f>
        <v>0</v>
      </c>
      <c r="D50" s="241">
        <f>celkem!E52</f>
        <v>0</v>
      </c>
      <c r="E50" s="241">
        <f>celkem!F52</f>
        <v>0</v>
      </c>
      <c r="F50" s="241">
        <f>celkem!G52</f>
        <v>0</v>
      </c>
      <c r="G50" s="241">
        <f>celkem!H52</f>
        <v>0</v>
      </c>
      <c r="H50" s="690">
        <f>celkem!I52</f>
        <v>0</v>
      </c>
      <c r="I50" s="673" t="str">
        <f t="shared" ref="I50" si="41">MID(H50,1,2)</f>
        <v>0</v>
      </c>
      <c r="J50" s="673" t="str">
        <f>MID(I50,1,2)</f>
        <v>0</v>
      </c>
      <c r="K50" s="241">
        <f>celkem!J52</f>
        <v>0</v>
      </c>
      <c r="L50" s="680"/>
      <c r="O50" s="244" t="s">
        <v>151</v>
      </c>
      <c r="P50" s="241">
        <f>podzim!D85</f>
        <v>0</v>
      </c>
      <c r="Q50" s="241">
        <f>podzim!E85</f>
        <v>0</v>
      </c>
      <c r="R50" s="241">
        <f>podzim!F85</f>
        <v>0</v>
      </c>
      <c r="S50" s="241">
        <f>podzim!G85</f>
        <v>0</v>
      </c>
      <c r="T50" s="241">
        <f>podzim!H85</f>
        <v>0</v>
      </c>
      <c r="U50" s="691">
        <f>podzim!I85</f>
        <v>0</v>
      </c>
      <c r="V50" s="675"/>
      <c r="W50" s="675"/>
      <c r="X50" s="241">
        <f>podzim!J85</f>
        <v>0</v>
      </c>
      <c r="AW50" s="244" t="s">
        <v>151</v>
      </c>
      <c r="AX50" s="245"/>
      <c r="AY50" s="246"/>
      <c r="AZ50" s="246"/>
      <c r="BA50" s="246"/>
      <c r="BB50" s="246"/>
      <c r="BC50" s="246"/>
      <c r="BD50" s="687"/>
      <c r="BE50" s="687"/>
      <c r="BF50" s="247"/>
      <c r="BG50" s="202"/>
    </row>
    <row r="51" spans="2:59" x14ac:dyDescent="0.2">
      <c r="BG51" s="202"/>
    </row>
    <row r="52" spans="2:59" x14ac:dyDescent="0.2">
      <c r="BG52" s="210"/>
    </row>
    <row r="53" spans="2:59" x14ac:dyDescent="0.2">
      <c r="BG53" s="239"/>
    </row>
    <row r="54" spans="2:59" x14ac:dyDescent="0.2">
      <c r="BG54" s="239"/>
    </row>
    <row r="55" spans="2:59" x14ac:dyDescent="0.2">
      <c r="BG55" s="239"/>
    </row>
    <row r="56" spans="2:59" x14ac:dyDescent="0.2">
      <c r="BG56" s="239"/>
    </row>
    <row r="57" spans="2:59" x14ac:dyDescent="0.2">
      <c r="BG57" s="239"/>
    </row>
    <row r="58" spans="2:59" x14ac:dyDescent="0.2">
      <c r="BG58" s="239"/>
    </row>
    <row r="59" spans="2:59" x14ac:dyDescent="0.2">
      <c r="BG59" s="239"/>
    </row>
    <row r="60" spans="2:59" x14ac:dyDescent="0.2">
      <c r="BG60" s="239"/>
    </row>
    <row r="61" spans="2:59" x14ac:dyDescent="0.2">
      <c r="BG61" s="239"/>
    </row>
    <row r="62" spans="2:59" x14ac:dyDescent="0.2">
      <c r="BG62" s="239"/>
    </row>
    <row r="63" spans="2:59" x14ac:dyDescent="0.2">
      <c r="BG63" s="239"/>
    </row>
    <row r="64" spans="2:59" x14ac:dyDescent="0.2">
      <c r="BG64" s="35"/>
    </row>
    <row r="65" spans="59:59" x14ac:dyDescent="0.2">
      <c r="BG65" s="35"/>
    </row>
    <row r="66" spans="59:59" x14ac:dyDescent="0.2">
      <c r="BG66" s="35"/>
    </row>
    <row r="67" spans="59:59" x14ac:dyDescent="0.2">
      <c r="BG67" s="35"/>
    </row>
  </sheetData>
  <sortState ref="C37:K49">
    <sortCondition ref="C37:C49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FFFF00"/>
  </sheetPr>
  <dimension ref="A1:AMK607"/>
  <sheetViews>
    <sheetView tabSelected="1" zoomScaleNormal="100" workbookViewId="0">
      <selection activeCell="AA1" sqref="AA1"/>
    </sheetView>
  </sheetViews>
  <sheetFormatPr defaultRowHeight="12" customHeight="1" x14ac:dyDescent="0.2"/>
  <cols>
    <col min="1" max="1" width="7.7109375" style="32" customWidth="1"/>
    <col min="2" max="2" width="25.140625" style="42" customWidth="1"/>
    <col min="3" max="3" width="7.5703125" style="32" customWidth="1"/>
    <col min="4" max="4" width="6.5703125" style="42" customWidth="1"/>
    <col min="5" max="6" width="4.7109375" style="42" customWidth="1"/>
    <col min="7" max="7" width="6.85546875" style="42" customWidth="1"/>
    <col min="8" max="9" width="4.7109375" style="42" customWidth="1"/>
    <col min="10" max="10" width="34.140625" style="42" customWidth="1"/>
    <col min="11" max="11" width="8.5703125" style="43" customWidth="1"/>
    <col min="12" max="14" width="8.5703125" style="38" customWidth="1"/>
    <col min="15" max="15" width="8.5703125" style="42" customWidth="1"/>
    <col min="16" max="16" width="8.85546875" style="38" customWidth="1"/>
    <col min="17" max="17" width="2.7109375" style="38" customWidth="1"/>
    <col min="18" max="18" width="7.42578125" style="38" customWidth="1"/>
    <col min="19" max="19" width="8.42578125" style="38" customWidth="1"/>
    <col min="20" max="20" width="9.5703125" style="38" customWidth="1"/>
    <col min="21" max="21" width="6.7109375" style="38" customWidth="1"/>
    <col min="22" max="22" width="9.140625" style="253" customWidth="1"/>
    <col min="23" max="23" width="21" style="211" customWidth="1"/>
    <col min="24" max="24" width="3" style="211" customWidth="1"/>
    <col min="25" max="25" width="2.140625" style="211" customWidth="1"/>
    <col min="26" max="27" width="2" style="211" customWidth="1"/>
    <col min="28" max="28" width="6" style="211" customWidth="1"/>
    <col min="29" max="29" width="2.85546875" style="211" customWidth="1"/>
    <col min="30" max="30" width="3" style="211" customWidth="1"/>
    <col min="31" max="31" width="9.140625" style="211" customWidth="1"/>
    <col min="32" max="1025" width="9.140625" style="38" customWidth="1"/>
  </cols>
  <sheetData>
    <row r="1" spans="1:31" ht="12" customHeight="1" x14ac:dyDescent="0.2">
      <c r="A1" s="254" t="s">
        <v>187</v>
      </c>
      <c r="B1" s="255" t="str">
        <f>MID(A2,4,2)</f>
        <v>02</v>
      </c>
      <c r="C1" s="118"/>
      <c r="D1" s="256"/>
      <c r="E1" s="257" t="s">
        <v>251</v>
      </c>
      <c r="F1" s="256"/>
      <c r="G1" s="258" t="s">
        <v>252</v>
      </c>
      <c r="H1" s="256"/>
      <c r="I1" s="256"/>
      <c r="K1" s="259" t="s">
        <v>253</v>
      </c>
      <c r="L1" s="14"/>
      <c r="M1" s="14"/>
      <c r="N1" s="14"/>
      <c r="O1" s="46"/>
      <c r="V1" s="260"/>
      <c r="W1" s="261"/>
      <c r="X1" s="262"/>
      <c r="Y1" s="262"/>
      <c r="Z1" s="262"/>
      <c r="AA1" s="262"/>
      <c r="AB1" s="262"/>
      <c r="AC1" s="262"/>
      <c r="AD1" s="262"/>
      <c r="AE1" s="38"/>
    </row>
    <row r="2" spans="1:31" ht="12" customHeight="1" x14ac:dyDescent="0.2">
      <c r="A2" s="263" t="s">
        <v>254</v>
      </c>
      <c r="B2" s="264" t="s">
        <v>245</v>
      </c>
      <c r="C2" s="263"/>
      <c r="D2" s="264" t="s">
        <v>255</v>
      </c>
      <c r="E2" s="264" t="s">
        <v>256</v>
      </c>
      <c r="F2" s="264"/>
      <c r="G2" s="264"/>
      <c r="H2" s="264"/>
      <c r="I2" s="264"/>
      <c r="J2" s="265"/>
      <c r="L2" s="266" t="str">
        <f>IF(R2="","",         R2)</f>
        <v>Koupil</v>
      </c>
      <c r="M2" s="14"/>
      <c r="N2" s="14"/>
      <c r="O2" s="46"/>
      <c r="Q2" s="38">
        <v>1</v>
      </c>
      <c r="R2" s="38" t="s">
        <v>257</v>
      </c>
      <c r="S2" s="38" t="str">
        <f>R11</f>
        <v>Bastl P.</v>
      </c>
      <c r="T2" s="38" t="s">
        <v>258</v>
      </c>
      <c r="U2" s="38" t="str">
        <f>R3</f>
        <v>Chvátal T.</v>
      </c>
      <c r="V2" s="260"/>
      <c r="W2" s="268"/>
      <c r="X2" s="267"/>
      <c r="Y2" s="267"/>
      <c r="Z2" s="267"/>
      <c r="AA2" s="267"/>
      <c r="AB2" s="269"/>
      <c r="AC2" s="270"/>
      <c r="AD2" s="267"/>
      <c r="AE2" s="38"/>
    </row>
    <row r="3" spans="1:31" ht="12" customHeight="1" x14ac:dyDescent="0.2">
      <c r="A3" s="118" t="s">
        <v>259</v>
      </c>
      <c r="B3" s="256" t="s">
        <v>246</v>
      </c>
      <c r="C3" s="118"/>
      <c r="D3" s="256" t="s">
        <v>260</v>
      </c>
      <c r="E3" s="256" t="s">
        <v>261</v>
      </c>
      <c r="F3" s="256"/>
      <c r="G3" s="256"/>
      <c r="H3" s="256"/>
      <c r="I3" s="256"/>
      <c r="K3" s="28" t="str">
        <f>IF(R3="","",R3)</f>
        <v>Chvátal T.</v>
      </c>
      <c r="L3" s="28" t="str">
        <f>IF(R4="","",R4)</f>
        <v>Černý</v>
      </c>
      <c r="M3" s="28" t="str">
        <f>IF(R5="","",R5)</f>
        <v>Urbánek</v>
      </c>
      <c r="N3" s="28" t="str">
        <f>IF(R6="","",R6)</f>
        <v>Novák V.</v>
      </c>
      <c r="O3" s="30"/>
      <c r="Q3" s="38">
        <v>2</v>
      </c>
      <c r="R3" s="38" t="s">
        <v>262</v>
      </c>
      <c r="S3" s="38" t="str">
        <f>R12</f>
        <v>Šťastný</v>
      </c>
      <c r="T3" s="38" t="s">
        <v>263</v>
      </c>
      <c r="V3" s="260"/>
      <c r="W3" s="268"/>
      <c r="X3" s="267"/>
      <c r="Y3" s="267"/>
      <c r="Z3" s="267"/>
      <c r="AA3" s="267"/>
      <c r="AB3" s="269"/>
      <c r="AC3" s="270"/>
      <c r="AD3" s="267"/>
      <c r="AE3" s="38"/>
    </row>
    <row r="4" spans="1:31" ht="12" customHeight="1" x14ac:dyDescent="0.2">
      <c r="A4" s="118" t="s">
        <v>264</v>
      </c>
      <c r="B4" s="256" t="s">
        <v>247</v>
      </c>
      <c r="C4" s="118"/>
      <c r="D4" s="256" t="s">
        <v>255</v>
      </c>
      <c r="E4" s="256" t="s">
        <v>265</v>
      </c>
      <c r="F4" s="256"/>
      <c r="G4" s="256"/>
      <c r="H4" s="256"/>
      <c r="I4" s="256"/>
      <c r="K4" s="28" t="str">
        <f>IF(R7="","",R7)</f>
        <v>Bastl V.</v>
      </c>
      <c r="L4" s="28" t="str">
        <f>IF(R8="","",R8)</f>
        <v>Kelbler P.</v>
      </c>
      <c r="M4" s="28" t="str">
        <f>IF(R9="","",R9)</f>
        <v>Tříletý R.</v>
      </c>
      <c r="N4" s="28" t="str">
        <f>IF(R10="","",R10)</f>
        <v>ZejdaT.</v>
      </c>
      <c r="O4" s="30"/>
      <c r="P4" s="120"/>
      <c r="Q4" s="38">
        <v>3</v>
      </c>
      <c r="R4" s="38" t="s">
        <v>266</v>
      </c>
      <c r="S4" s="38" t="str">
        <f>R12</f>
        <v>Šťastný</v>
      </c>
      <c r="T4" s="38" t="str">
        <f>R3</f>
        <v>Chvátal T.</v>
      </c>
      <c r="V4" s="260"/>
      <c r="W4" s="268"/>
      <c r="X4" s="267"/>
      <c r="Y4" s="267"/>
      <c r="Z4" s="267"/>
      <c r="AA4" s="267"/>
      <c r="AB4" s="269"/>
      <c r="AC4" s="270"/>
      <c r="AD4" s="267"/>
      <c r="AE4" s="38"/>
    </row>
    <row r="5" spans="1:31" ht="12" customHeight="1" x14ac:dyDescent="0.2">
      <c r="A5" s="118" t="s">
        <v>267</v>
      </c>
      <c r="B5" s="256" t="s">
        <v>248</v>
      </c>
      <c r="C5" s="118"/>
      <c r="D5" s="256" t="s">
        <v>255</v>
      </c>
      <c r="E5" s="256" t="s">
        <v>268</v>
      </c>
      <c r="F5" s="256"/>
      <c r="G5" s="256"/>
      <c r="H5" s="256"/>
      <c r="I5" s="256"/>
      <c r="K5" s="28"/>
      <c r="L5" s="28" t="str">
        <f>IF(R11="","",R11)</f>
        <v>Bastl P.</v>
      </c>
      <c r="M5" s="28" t="str">
        <f>IF(R12="","",R12)</f>
        <v>Šťastný</v>
      </c>
      <c r="N5" s="271"/>
      <c r="O5" s="271"/>
      <c r="P5" s="272"/>
      <c r="Q5" s="38">
        <v>4</v>
      </c>
      <c r="R5" s="38" t="s">
        <v>269</v>
      </c>
      <c r="S5" s="38" t="str">
        <f>R3</f>
        <v>Chvátal T.</v>
      </c>
      <c r="T5" s="38" t="s">
        <v>263</v>
      </c>
      <c r="V5" s="260"/>
      <c r="W5" s="268"/>
      <c r="X5" s="267"/>
      <c r="Y5" s="267"/>
      <c r="Z5" s="267"/>
      <c r="AA5" s="267"/>
      <c r="AB5" s="269"/>
      <c r="AC5" s="270"/>
      <c r="AD5" s="267"/>
      <c r="AE5" s="38"/>
    </row>
    <row r="6" spans="1:31" ht="12" customHeight="1" x14ac:dyDescent="0.2">
      <c r="A6" s="118" t="s">
        <v>270</v>
      </c>
      <c r="B6" s="256" t="s">
        <v>249</v>
      </c>
      <c r="C6" s="118"/>
      <c r="D6" s="256" t="s">
        <v>255</v>
      </c>
      <c r="E6" s="256" t="s">
        <v>271</v>
      </c>
      <c r="F6" s="256"/>
      <c r="G6" s="256"/>
      <c r="H6" s="256"/>
      <c r="I6" s="256"/>
      <c r="P6" s="272"/>
      <c r="Q6" s="38">
        <v>5</v>
      </c>
      <c r="R6" s="38" t="s">
        <v>272</v>
      </c>
      <c r="V6" s="273"/>
      <c r="W6" s="268"/>
      <c r="X6" s="267"/>
      <c r="Y6" s="267"/>
      <c r="Z6" s="267"/>
      <c r="AA6" s="267"/>
      <c r="AB6" s="269"/>
      <c r="AC6" s="270"/>
      <c r="AD6" s="267"/>
      <c r="AE6" s="38"/>
    </row>
    <row r="7" spans="1:31" ht="12" customHeight="1" x14ac:dyDescent="0.2">
      <c r="A7" s="118" t="s">
        <v>273</v>
      </c>
      <c r="B7" s="256" t="s">
        <v>1508</v>
      </c>
      <c r="C7" s="118"/>
      <c r="D7" s="256" t="s">
        <v>255</v>
      </c>
      <c r="E7" s="256" t="s">
        <v>274</v>
      </c>
      <c r="F7" s="256"/>
      <c r="G7" s="256"/>
      <c r="H7" s="256"/>
      <c r="I7" s="256"/>
      <c r="K7" s="259" t="s">
        <v>275</v>
      </c>
      <c r="L7" s="75" t="s">
        <v>276</v>
      </c>
      <c r="M7" s="14" t="s">
        <v>196</v>
      </c>
      <c r="Q7" s="38">
        <v>6</v>
      </c>
      <c r="R7" s="38" t="s">
        <v>263</v>
      </c>
      <c r="V7" s="260"/>
      <c r="W7" s="268"/>
      <c r="X7" s="267"/>
      <c r="Y7" s="267"/>
      <c r="Z7" s="267"/>
      <c r="AA7" s="267"/>
      <c r="AB7" s="269"/>
      <c r="AC7" s="270"/>
      <c r="AD7" s="267"/>
      <c r="AE7" s="38"/>
    </row>
    <row r="8" spans="1:31" ht="12" customHeight="1" x14ac:dyDescent="0.2">
      <c r="A8" s="118" t="s">
        <v>105</v>
      </c>
      <c r="B8" s="256" t="s">
        <v>250</v>
      </c>
      <c r="C8" s="118"/>
      <c r="D8" s="256" t="s">
        <v>260</v>
      </c>
      <c r="E8" s="256" t="s">
        <v>277</v>
      </c>
      <c r="F8" s="256"/>
      <c r="G8" s="256"/>
      <c r="K8" s="43" t="s">
        <v>278</v>
      </c>
      <c r="L8" s="38" t="str">
        <f>IF(S13="","",S13)</f>
        <v>Bastl P.</v>
      </c>
      <c r="M8" s="274" t="str">
        <f>IF(R13="","",R13)</f>
        <v>Kelbler D.</v>
      </c>
      <c r="Q8" s="38">
        <v>7</v>
      </c>
      <c r="R8" s="38" t="s">
        <v>279</v>
      </c>
      <c r="V8" s="260"/>
      <c r="W8" s="268"/>
      <c r="X8" s="267"/>
      <c r="Y8" s="267"/>
      <c r="Z8" s="267"/>
      <c r="AA8" s="267"/>
      <c r="AB8" s="269"/>
      <c r="AC8" s="270"/>
      <c r="AD8" s="267"/>
      <c r="AE8" s="38"/>
    </row>
    <row r="9" spans="1:31" ht="12" customHeight="1" thickBot="1" x14ac:dyDescent="0.25">
      <c r="A9" s="275" t="s">
        <v>280</v>
      </c>
      <c r="B9" s="276" t="s">
        <v>235</v>
      </c>
      <c r="C9" s="275" t="s">
        <v>195</v>
      </c>
      <c r="D9" s="275" t="s">
        <v>196</v>
      </c>
      <c r="E9" s="275">
        <v>0</v>
      </c>
      <c r="F9" s="275" t="s">
        <v>197</v>
      </c>
      <c r="G9" s="275" t="s">
        <v>198</v>
      </c>
      <c r="H9" s="275" t="s">
        <v>18</v>
      </c>
      <c r="I9" s="277"/>
      <c r="K9" s="43" t="s">
        <v>281</v>
      </c>
      <c r="L9" s="38" t="str">
        <f>IF(S14="","",S14)</f>
        <v>Novák V.</v>
      </c>
      <c r="M9" s="274" t="str">
        <f>IF(R14="","",R14)</f>
        <v>Pospíchal</v>
      </c>
      <c r="Q9" s="38">
        <v>8</v>
      </c>
      <c r="R9" s="38" t="s">
        <v>282</v>
      </c>
      <c r="V9" s="273"/>
      <c r="W9" s="268"/>
      <c r="X9" s="267"/>
      <c r="Y9" s="267"/>
      <c r="Z9" s="267"/>
      <c r="AA9" s="267"/>
      <c r="AB9" s="269"/>
      <c r="AC9" s="270"/>
      <c r="AD9" s="267"/>
      <c r="AE9" s="38"/>
    </row>
    <row r="10" spans="1:31" ht="12" customHeight="1" thickTop="1" x14ac:dyDescent="0.2">
      <c r="A10" s="206" t="s">
        <v>192</v>
      </c>
      <c r="B10" s="195" t="s">
        <v>286</v>
      </c>
      <c r="C10" s="174">
        <v>1</v>
      </c>
      <c r="D10" s="174">
        <v>1</v>
      </c>
      <c r="E10" s="174">
        <v>0</v>
      </c>
      <c r="F10" s="174">
        <v>0</v>
      </c>
      <c r="G10" s="175" t="s">
        <v>242</v>
      </c>
      <c r="H10" s="194">
        <v>3</v>
      </c>
      <c r="I10" s="281"/>
      <c r="K10" s="43" t="s">
        <v>284</v>
      </c>
      <c r="L10" s="38" t="str">
        <f>IF(S15="","",S15)</f>
        <v>Zejda T.</v>
      </c>
      <c r="M10" s="274" t="str">
        <f>IF(R15="","",R15)</f>
        <v>Šmahel</v>
      </c>
      <c r="Q10" s="38">
        <v>9</v>
      </c>
      <c r="R10" s="38" t="s">
        <v>285</v>
      </c>
      <c r="T10" s="211"/>
      <c r="U10" s="211"/>
      <c r="V10" s="273"/>
      <c r="W10" s="268"/>
      <c r="X10" s="267"/>
      <c r="Y10" s="267"/>
      <c r="Z10" s="267"/>
      <c r="AA10" s="267"/>
      <c r="AB10" s="269"/>
      <c r="AC10" s="270"/>
      <c r="AD10" s="267"/>
      <c r="AE10" s="38"/>
    </row>
    <row r="11" spans="1:31" ht="12" customHeight="1" x14ac:dyDescent="0.2">
      <c r="A11" s="174" t="s">
        <v>103</v>
      </c>
      <c r="B11" s="195" t="s">
        <v>288</v>
      </c>
      <c r="C11" s="174">
        <v>1</v>
      </c>
      <c r="D11" s="174">
        <v>1</v>
      </c>
      <c r="E11" s="174">
        <v>0</v>
      </c>
      <c r="F11" s="174">
        <v>0</v>
      </c>
      <c r="G11" s="175" t="s">
        <v>244</v>
      </c>
      <c r="H11" s="194">
        <v>3</v>
      </c>
      <c r="I11" s="281"/>
      <c r="L11" s="38" t="str">
        <f>IF(S16="","",S16)</f>
        <v/>
      </c>
      <c r="M11" s="274" t="str">
        <f>IF(R16="","",R16)</f>
        <v/>
      </c>
      <c r="N11" s="283"/>
      <c r="O11" s="283"/>
      <c r="Q11" s="38">
        <v>10</v>
      </c>
      <c r="R11" s="38" t="s">
        <v>287</v>
      </c>
      <c r="T11" s="211"/>
      <c r="U11" s="211"/>
      <c r="V11" s="273"/>
      <c r="W11" s="268"/>
      <c r="X11" s="267"/>
      <c r="Y11" s="267"/>
      <c r="Z11" s="267"/>
      <c r="AA11" s="267"/>
      <c r="AB11" s="269"/>
      <c r="AC11" s="270"/>
      <c r="AD11" s="267"/>
      <c r="AE11" s="38"/>
    </row>
    <row r="12" spans="1:31" ht="12" customHeight="1" x14ac:dyDescent="0.2">
      <c r="A12" s="174" t="s">
        <v>107</v>
      </c>
      <c r="B12" s="195" t="s">
        <v>291</v>
      </c>
      <c r="C12" s="174">
        <v>1</v>
      </c>
      <c r="D12" s="174">
        <v>1</v>
      </c>
      <c r="E12" s="174">
        <v>0</v>
      </c>
      <c r="F12" s="174">
        <v>0</v>
      </c>
      <c r="G12" s="175" t="s">
        <v>241</v>
      </c>
      <c r="H12" s="194">
        <v>3</v>
      </c>
      <c r="I12" s="281"/>
      <c r="K12" s="259" t="s">
        <v>289</v>
      </c>
      <c r="L12" s="75" t="s">
        <v>4</v>
      </c>
      <c r="M12" s="284" t="s">
        <v>5</v>
      </c>
      <c r="N12" s="283"/>
      <c r="O12" s="283"/>
      <c r="Q12" s="38">
        <v>11</v>
      </c>
      <c r="R12" s="38" t="s">
        <v>290</v>
      </c>
      <c r="T12" s="211"/>
      <c r="U12" s="211"/>
      <c r="V12" s="273"/>
      <c r="W12" s="268"/>
      <c r="X12" s="267"/>
      <c r="Y12" s="267"/>
      <c r="Z12" s="267"/>
      <c r="AA12" s="267"/>
      <c r="AB12" s="269"/>
      <c r="AC12" s="270"/>
      <c r="AD12" s="267"/>
      <c r="AE12" s="38"/>
    </row>
    <row r="13" spans="1:31" ht="12" customHeight="1" x14ac:dyDescent="0.2">
      <c r="A13" s="174" t="s">
        <v>111</v>
      </c>
      <c r="B13" s="195" t="s">
        <v>294</v>
      </c>
      <c r="C13" s="174">
        <v>1</v>
      </c>
      <c r="D13" s="174">
        <v>1</v>
      </c>
      <c r="E13" s="174">
        <v>0</v>
      </c>
      <c r="F13" s="174">
        <v>0</v>
      </c>
      <c r="G13" s="175" t="s">
        <v>1460</v>
      </c>
      <c r="H13" s="194">
        <v>3</v>
      </c>
      <c r="I13" s="281"/>
      <c r="K13" s="43" t="s">
        <v>292</v>
      </c>
      <c r="L13" s="285" t="str">
        <f t="shared" ref="L13:M16" si="0">IF(S2="","",S2)</f>
        <v>Bastl P.</v>
      </c>
      <c r="M13" s="285" t="str">
        <f t="shared" si="0"/>
        <v>Novák. V</v>
      </c>
      <c r="N13" s="14"/>
      <c r="O13" s="46"/>
      <c r="Q13" s="38">
        <v>12</v>
      </c>
      <c r="R13" s="38" t="s">
        <v>293</v>
      </c>
      <c r="S13" s="38" t="s">
        <v>287</v>
      </c>
      <c r="T13" s="211"/>
      <c r="U13" s="204"/>
      <c r="V13" s="330"/>
      <c r="W13" s="330"/>
      <c r="X13" s="330"/>
      <c r="Y13" s="330"/>
      <c r="Z13" s="359"/>
      <c r="AA13" s="330"/>
      <c r="AB13" s="269"/>
      <c r="AC13" s="270"/>
      <c r="AD13" s="267"/>
      <c r="AE13" s="38"/>
    </row>
    <row r="14" spans="1:31" ht="12" customHeight="1" x14ac:dyDescent="0.2">
      <c r="A14" s="174" t="s">
        <v>115</v>
      </c>
      <c r="B14" s="195" t="s">
        <v>297</v>
      </c>
      <c r="C14" s="174">
        <v>1</v>
      </c>
      <c r="D14" s="174">
        <v>0</v>
      </c>
      <c r="E14" s="174">
        <v>1</v>
      </c>
      <c r="F14" s="174">
        <v>0</v>
      </c>
      <c r="G14" s="175" t="s">
        <v>240</v>
      </c>
      <c r="H14" s="194">
        <v>1</v>
      </c>
      <c r="I14" s="281"/>
      <c r="K14" s="43" t="s">
        <v>295</v>
      </c>
      <c r="L14" s="285" t="str">
        <f t="shared" si="0"/>
        <v>Šťastný</v>
      </c>
      <c r="M14" s="285" t="str">
        <f t="shared" si="0"/>
        <v>Bastl V.</v>
      </c>
      <c r="N14" s="283"/>
      <c r="O14" s="283"/>
      <c r="Q14" s="38">
        <v>13</v>
      </c>
      <c r="R14" s="38" t="s">
        <v>296</v>
      </c>
      <c r="S14" s="38" t="s">
        <v>272</v>
      </c>
      <c r="T14" s="211"/>
      <c r="U14" s="211"/>
      <c r="V14" s="273"/>
      <c r="W14" s="268"/>
      <c r="X14" s="267"/>
      <c r="Y14" s="267"/>
      <c r="Z14" s="267"/>
      <c r="AA14" s="267"/>
      <c r="AB14" s="269"/>
      <c r="AC14" s="270"/>
      <c r="AD14" s="267"/>
      <c r="AE14" s="38"/>
    </row>
    <row r="15" spans="1:31" ht="12" customHeight="1" x14ac:dyDescent="0.2">
      <c r="A15" s="174" t="s">
        <v>118</v>
      </c>
      <c r="B15" s="195" t="s">
        <v>301</v>
      </c>
      <c r="C15" s="174">
        <v>1</v>
      </c>
      <c r="D15" s="174">
        <v>0</v>
      </c>
      <c r="E15" s="174">
        <v>1</v>
      </c>
      <c r="F15" s="174">
        <v>0</v>
      </c>
      <c r="G15" s="175" t="s">
        <v>240</v>
      </c>
      <c r="H15" s="194">
        <v>1</v>
      </c>
      <c r="I15" s="281"/>
      <c r="K15" s="43" t="s">
        <v>298</v>
      </c>
      <c r="L15" s="285" t="str">
        <f t="shared" si="0"/>
        <v>Šťastný</v>
      </c>
      <c r="M15" s="285" t="str">
        <f t="shared" si="0"/>
        <v>Chvátal T.</v>
      </c>
      <c r="N15" s="14"/>
      <c r="O15" s="46"/>
      <c r="Q15" s="38">
        <v>14</v>
      </c>
      <c r="R15" s="38" t="s">
        <v>299</v>
      </c>
      <c r="S15" s="38" t="s">
        <v>300</v>
      </c>
      <c r="T15" s="211"/>
      <c r="U15" s="211"/>
      <c r="V15" s="273"/>
      <c r="W15" s="268"/>
      <c r="X15" s="267"/>
      <c r="Y15" s="267"/>
      <c r="Z15" s="267"/>
      <c r="AA15" s="267"/>
      <c r="AB15" s="269"/>
      <c r="AC15" s="270"/>
      <c r="AD15" s="267"/>
      <c r="AE15" s="38"/>
    </row>
    <row r="16" spans="1:31" ht="12" customHeight="1" x14ac:dyDescent="0.2">
      <c r="A16" s="174" t="s">
        <v>122</v>
      </c>
      <c r="B16" s="195" t="s">
        <v>303</v>
      </c>
      <c r="C16" s="174">
        <v>1</v>
      </c>
      <c r="D16" s="174">
        <v>0</v>
      </c>
      <c r="E16" s="174">
        <v>1</v>
      </c>
      <c r="F16" s="174">
        <v>0</v>
      </c>
      <c r="G16" s="175" t="s">
        <v>239</v>
      </c>
      <c r="H16" s="194">
        <v>1</v>
      </c>
      <c r="I16" s="281"/>
      <c r="K16" s="43" t="s">
        <v>302</v>
      </c>
      <c r="L16" s="285" t="str">
        <f t="shared" si="0"/>
        <v>Chvátal T.</v>
      </c>
      <c r="M16" s="285" t="str">
        <f t="shared" si="0"/>
        <v>Bastl V.</v>
      </c>
      <c r="N16" s="15"/>
      <c r="O16" s="249"/>
      <c r="Q16" s="38">
        <v>15</v>
      </c>
      <c r="T16" s="211"/>
      <c r="U16" s="211"/>
      <c r="V16" s="273"/>
      <c r="AE16" s="38"/>
    </row>
    <row r="17" spans="1:33" ht="12" customHeight="1" x14ac:dyDescent="0.2">
      <c r="A17" s="174" t="s">
        <v>124</v>
      </c>
      <c r="B17" s="195" t="s">
        <v>304</v>
      </c>
      <c r="C17" s="174">
        <v>1</v>
      </c>
      <c r="D17" s="174">
        <v>0</v>
      </c>
      <c r="E17" s="174">
        <v>1</v>
      </c>
      <c r="F17" s="174">
        <v>0</v>
      </c>
      <c r="G17" s="175" t="s">
        <v>239</v>
      </c>
      <c r="H17" s="194">
        <v>1</v>
      </c>
      <c r="I17" s="281"/>
      <c r="L17" s="285"/>
      <c r="M17" s="286"/>
      <c r="N17" s="14"/>
      <c r="O17" s="46"/>
      <c r="T17" s="211"/>
      <c r="U17" s="211"/>
      <c r="V17" s="273"/>
    </row>
    <row r="18" spans="1:33" ht="12" customHeight="1" x14ac:dyDescent="0.2">
      <c r="A18" s="174" t="s">
        <v>128</v>
      </c>
      <c r="B18" s="195" t="s">
        <v>307</v>
      </c>
      <c r="C18" s="174">
        <v>1</v>
      </c>
      <c r="D18" s="174">
        <v>0</v>
      </c>
      <c r="E18" s="174">
        <v>0</v>
      </c>
      <c r="F18" s="174">
        <v>1</v>
      </c>
      <c r="G18" s="175" t="s">
        <v>237</v>
      </c>
      <c r="H18" s="194">
        <v>0</v>
      </c>
      <c r="I18" s="281"/>
      <c r="K18" s="287" t="s">
        <v>305</v>
      </c>
      <c r="L18" s="288" t="s">
        <v>306</v>
      </c>
      <c r="M18" s="289" t="s">
        <v>13</v>
      </c>
      <c r="N18" s="42"/>
      <c r="V18" s="273"/>
    </row>
    <row r="19" spans="1:33" ht="12" customHeight="1" x14ac:dyDescent="0.2">
      <c r="A19" s="174" t="s">
        <v>132</v>
      </c>
      <c r="B19" s="195" t="s">
        <v>308</v>
      </c>
      <c r="C19" s="174">
        <v>1</v>
      </c>
      <c r="D19" s="174">
        <v>0</v>
      </c>
      <c r="E19" s="174">
        <v>0</v>
      </c>
      <c r="F19" s="174">
        <v>1</v>
      </c>
      <c r="G19" s="175" t="s">
        <v>1457</v>
      </c>
      <c r="H19" s="194">
        <v>0</v>
      </c>
      <c r="I19" s="281"/>
      <c r="K19" s="28"/>
      <c r="L19" s="285" t="str">
        <f>IF(U2="","",U2)</f>
        <v>Chvátal T.</v>
      </c>
      <c r="M19" s="285"/>
      <c r="N19" s="274"/>
      <c r="O19" s="274"/>
      <c r="V19" s="260"/>
    </row>
    <row r="20" spans="1:33" ht="12" customHeight="1" x14ac:dyDescent="0.2">
      <c r="A20" s="174" t="s">
        <v>136</v>
      </c>
      <c r="B20" s="195" t="s">
        <v>309</v>
      </c>
      <c r="C20" s="174">
        <v>1</v>
      </c>
      <c r="D20" s="174">
        <v>0</v>
      </c>
      <c r="E20" s="174">
        <v>0</v>
      </c>
      <c r="F20" s="174">
        <v>1</v>
      </c>
      <c r="G20" s="175" t="s">
        <v>1458</v>
      </c>
      <c r="H20" s="194">
        <v>0</v>
      </c>
      <c r="I20" s="281"/>
      <c r="L20" s="285" t="str">
        <f>IF(U3="","",U3)</f>
        <v/>
      </c>
      <c r="M20" s="285"/>
      <c r="N20" s="274"/>
      <c r="O20" s="274"/>
      <c r="V20" s="260"/>
    </row>
    <row r="21" spans="1:33" ht="12" customHeight="1" x14ac:dyDescent="0.2">
      <c r="A21" s="174" t="s">
        <v>140</v>
      </c>
      <c r="B21" s="195" t="s">
        <v>310</v>
      </c>
      <c r="C21" s="174">
        <v>1</v>
      </c>
      <c r="D21" s="174">
        <v>0</v>
      </c>
      <c r="E21" s="174">
        <v>0</v>
      </c>
      <c r="F21" s="174">
        <v>1</v>
      </c>
      <c r="G21" s="175" t="s">
        <v>1459</v>
      </c>
      <c r="H21" s="194">
        <v>0</v>
      </c>
      <c r="I21" s="281"/>
      <c r="L21" s="285" t="str">
        <f>IF(U4="","",U4)</f>
        <v/>
      </c>
      <c r="M21" s="285"/>
      <c r="N21" s="274"/>
      <c r="O21" s="274"/>
      <c r="V21" s="273"/>
    </row>
    <row r="22" spans="1:33" ht="12" customHeight="1" x14ac:dyDescent="0.2">
      <c r="A22" s="174" t="s">
        <v>144</v>
      </c>
      <c r="B22" s="278" t="s">
        <v>283</v>
      </c>
      <c r="C22" s="206">
        <v>0</v>
      </c>
      <c r="D22" s="206">
        <v>0</v>
      </c>
      <c r="E22" s="206">
        <v>0</v>
      </c>
      <c r="F22" s="206">
        <v>0</v>
      </c>
      <c r="G22" s="387" t="s">
        <v>1509</v>
      </c>
      <c r="H22" s="280">
        <v>0</v>
      </c>
      <c r="I22" s="281"/>
      <c r="L22" s="285" t="str">
        <f>IF(U5="","",U5)</f>
        <v/>
      </c>
      <c r="M22" s="285" t="str">
        <f>IF(V5="","",V5)</f>
        <v/>
      </c>
      <c r="N22" s="274"/>
      <c r="O22" s="274"/>
      <c r="V22" s="260"/>
    </row>
    <row r="23" spans="1:33" ht="12" customHeight="1" x14ac:dyDescent="0.2">
      <c r="A23" s="174" t="s">
        <v>151</v>
      </c>
      <c r="B23" s="195"/>
      <c r="C23" s="174"/>
      <c r="D23" s="174"/>
      <c r="E23" s="174"/>
      <c r="F23" s="174"/>
      <c r="G23" s="175"/>
      <c r="H23" s="194"/>
      <c r="I23" s="281"/>
      <c r="M23" s="28"/>
      <c r="N23" s="274"/>
      <c r="O23" s="274"/>
      <c r="V23" s="260"/>
    </row>
    <row r="24" spans="1:33" ht="12" customHeight="1" x14ac:dyDescent="0.2">
      <c r="A24" s="118" t="s">
        <v>187</v>
      </c>
      <c r="B24" s="118" t="str">
        <f>MID(A25,4,2)</f>
        <v>03</v>
      </c>
      <c r="C24" s="290"/>
      <c r="D24" s="267"/>
      <c r="E24" s="267"/>
      <c r="F24" s="267"/>
      <c r="G24" s="269"/>
      <c r="H24" s="267"/>
      <c r="I24" s="267"/>
      <c r="V24" s="260"/>
    </row>
    <row r="25" spans="1:33" ht="12" customHeight="1" x14ac:dyDescent="0.2">
      <c r="A25" s="292" t="s">
        <v>110</v>
      </c>
      <c r="B25" s="293" t="s">
        <v>311</v>
      </c>
      <c r="C25" s="292"/>
      <c r="D25" s="293" t="s">
        <v>312</v>
      </c>
      <c r="E25" s="136" t="s">
        <v>313</v>
      </c>
      <c r="F25" s="136"/>
      <c r="G25" s="136"/>
      <c r="H25" s="136"/>
      <c r="I25" s="136"/>
      <c r="P25" s="84"/>
      <c r="Q25" s="84">
        <v>1</v>
      </c>
      <c r="R25" s="84" t="s">
        <v>257</v>
      </c>
      <c r="S25" s="84" t="str">
        <f>R31</f>
        <v>Kelbler</v>
      </c>
      <c r="T25" s="84" t="str">
        <f>R35</f>
        <v>Bastl P</v>
      </c>
      <c r="U25" s="84" t="str">
        <f>R25</f>
        <v>Koupil</v>
      </c>
      <c r="V25" s="260"/>
    </row>
    <row r="26" spans="1:33" ht="12" customHeight="1" x14ac:dyDescent="0.2">
      <c r="A26" s="292" t="s">
        <v>314</v>
      </c>
      <c r="B26" s="293" t="s">
        <v>315</v>
      </c>
      <c r="C26" s="292"/>
      <c r="D26" s="293" t="s">
        <v>316</v>
      </c>
      <c r="E26" s="136" t="s">
        <v>317</v>
      </c>
      <c r="F26" s="136"/>
      <c r="G26" s="136"/>
      <c r="H26" s="136"/>
      <c r="I26" s="136"/>
      <c r="K26" s="291" t="s">
        <v>253</v>
      </c>
      <c r="L26" s="16"/>
      <c r="M26" s="16"/>
      <c r="N26" s="16"/>
      <c r="O26" s="48"/>
      <c r="P26" s="272"/>
      <c r="Q26" s="84">
        <v>2</v>
      </c>
      <c r="R26" s="84" t="s">
        <v>318</v>
      </c>
      <c r="S26" s="84"/>
      <c r="T26" s="84"/>
      <c r="U26" s="84" t="str">
        <f>R31</f>
        <v>Kelbler</v>
      </c>
      <c r="V26" s="260"/>
    </row>
    <row r="27" spans="1:33" ht="12" customHeight="1" x14ac:dyDescent="0.2">
      <c r="A27" s="292" t="s">
        <v>319</v>
      </c>
      <c r="B27" s="293" t="s">
        <v>320</v>
      </c>
      <c r="C27" s="292"/>
      <c r="D27" s="293" t="s">
        <v>316</v>
      </c>
      <c r="E27" s="136" t="s">
        <v>321</v>
      </c>
      <c r="F27" s="136"/>
      <c r="G27" s="136"/>
      <c r="H27" s="136"/>
      <c r="I27" s="136"/>
      <c r="K27" s="63"/>
      <c r="L27" s="63" t="str">
        <f>IF(R25="","",         R25)</f>
        <v>Koupil</v>
      </c>
      <c r="M27" s="16"/>
      <c r="N27" s="16"/>
      <c r="O27" s="48"/>
      <c r="P27" s="272"/>
      <c r="Q27" s="84">
        <v>3</v>
      </c>
      <c r="R27" s="84" t="s">
        <v>266</v>
      </c>
      <c r="S27" s="84"/>
      <c r="T27" s="84"/>
      <c r="U27" s="84" t="s">
        <v>266</v>
      </c>
      <c r="V27" s="260"/>
    </row>
    <row r="28" spans="1:33" ht="12" customHeight="1" x14ac:dyDescent="0.2">
      <c r="A28" s="292" t="s">
        <v>322</v>
      </c>
      <c r="B28" s="293" t="s">
        <v>323</v>
      </c>
      <c r="C28" s="292"/>
      <c r="D28" s="293" t="s">
        <v>324</v>
      </c>
      <c r="E28" s="136" t="s">
        <v>325</v>
      </c>
      <c r="F28" s="136"/>
      <c r="G28" s="136"/>
      <c r="H28" s="136"/>
      <c r="I28" s="136"/>
      <c r="K28" s="63" t="str">
        <f>IF(R26="","",R26)</f>
        <v>Chvátal T</v>
      </c>
      <c r="L28" s="63" t="str">
        <f>IF(R27="","",R27)</f>
        <v>Černý</v>
      </c>
      <c r="M28" s="63" t="str">
        <f>IF(R28="","",R28)</f>
        <v>Novák V.</v>
      </c>
      <c r="N28" s="63" t="str">
        <f>IF(R29="","",R29)</f>
        <v>HabrS</v>
      </c>
      <c r="O28" s="72"/>
      <c r="P28" s="272"/>
      <c r="Q28" s="84">
        <v>4</v>
      </c>
      <c r="R28" s="84" t="s">
        <v>272</v>
      </c>
      <c r="S28" s="84"/>
      <c r="T28" s="84"/>
      <c r="U28" s="84"/>
      <c r="V28" s="260"/>
    </row>
    <row r="29" spans="1:33" ht="12" customHeight="1" x14ac:dyDescent="0.2">
      <c r="A29" s="292" t="s">
        <v>326</v>
      </c>
      <c r="B29" s="293" t="s">
        <v>327</v>
      </c>
      <c r="C29" s="292"/>
      <c r="D29" s="293" t="s">
        <v>316</v>
      </c>
      <c r="E29" s="136" t="s">
        <v>328</v>
      </c>
      <c r="F29" s="136"/>
      <c r="G29" s="136"/>
      <c r="H29" s="136"/>
      <c r="I29" s="136"/>
      <c r="K29" s="63" t="str">
        <f>IF(R30="","",R30)</f>
        <v>bastl V.</v>
      </c>
      <c r="L29" s="63" t="str">
        <f>IF(R31="","",R31)</f>
        <v>Kelbler</v>
      </c>
      <c r="M29" s="63" t="str">
        <f>IF(R32="","",R32)</f>
        <v>Šťastný</v>
      </c>
      <c r="N29" s="63" t="str">
        <f>IF(R33="","",R33)</f>
        <v>ZejdaT..</v>
      </c>
      <c r="O29" s="72"/>
      <c r="P29" s="84"/>
      <c r="Q29" s="84">
        <v>5</v>
      </c>
      <c r="R29" s="84" t="s">
        <v>329</v>
      </c>
      <c r="S29" s="84"/>
      <c r="T29" s="84"/>
      <c r="U29" s="84"/>
      <c r="V29" s="273"/>
    </row>
    <row r="30" spans="1:33" ht="12" customHeight="1" x14ac:dyDescent="0.2">
      <c r="A30" s="292" t="s">
        <v>330</v>
      </c>
      <c r="B30" s="293" t="s">
        <v>331</v>
      </c>
      <c r="C30" s="292"/>
      <c r="D30" s="293" t="s">
        <v>324</v>
      </c>
      <c r="E30" s="252" t="s">
        <v>332</v>
      </c>
      <c r="F30" s="252"/>
      <c r="G30" s="252"/>
      <c r="H30" s="252"/>
      <c r="I30" s="252"/>
      <c r="K30" s="63"/>
      <c r="L30" s="63" t="str">
        <f>IF(R34="","",R34)</f>
        <v>Habr V.</v>
      </c>
      <c r="M30" s="63" t="str">
        <f>IF(R35="","",R35)</f>
        <v>Bastl P</v>
      </c>
      <c r="N30" s="294"/>
      <c r="O30" s="379"/>
      <c r="P30" s="84"/>
      <c r="Q30" s="84">
        <v>6</v>
      </c>
      <c r="R30" s="84" t="s">
        <v>333</v>
      </c>
      <c r="S30" s="84"/>
      <c r="T30" s="84"/>
      <c r="U30" s="84"/>
      <c r="V30" s="260"/>
    </row>
    <row r="31" spans="1:33" s="14" customFormat="1" ht="12" customHeight="1" x14ac:dyDescent="0.2">
      <c r="A31" s="292" t="s">
        <v>334</v>
      </c>
      <c r="B31" s="293" t="s">
        <v>335</v>
      </c>
      <c r="C31" s="292"/>
      <c r="D31" s="293" t="s">
        <v>324</v>
      </c>
      <c r="E31" s="136" t="s">
        <v>336</v>
      </c>
      <c r="F31" s="136"/>
      <c r="G31" s="136"/>
      <c r="H31" s="136"/>
      <c r="I31" s="136"/>
      <c r="J31" s="42"/>
      <c r="K31" s="63"/>
      <c r="L31" s="16"/>
      <c r="M31" s="16"/>
      <c r="N31" s="16"/>
      <c r="O31" s="48"/>
      <c r="P31" s="84"/>
      <c r="Q31" s="84">
        <v>7</v>
      </c>
      <c r="R31" s="84" t="s">
        <v>338</v>
      </c>
      <c r="S31" s="84"/>
      <c r="T31" s="84"/>
      <c r="U31" s="84"/>
      <c r="V31" s="260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3" ht="12" customHeight="1" thickBot="1" x14ac:dyDescent="0.25">
      <c r="A32" s="296" t="s">
        <v>280</v>
      </c>
      <c r="B32" s="297" t="s">
        <v>235</v>
      </c>
      <c r="C32" s="296" t="s">
        <v>195</v>
      </c>
      <c r="D32" s="296" t="s">
        <v>196</v>
      </c>
      <c r="E32" s="296">
        <v>0</v>
      </c>
      <c r="F32" s="296" t="s">
        <v>197</v>
      </c>
      <c r="G32" s="296" t="s">
        <v>198</v>
      </c>
      <c r="H32" s="296" t="s">
        <v>18</v>
      </c>
      <c r="I32" s="277"/>
      <c r="J32" s="46"/>
      <c r="K32" s="291" t="s">
        <v>275</v>
      </c>
      <c r="L32" s="24" t="s">
        <v>276</v>
      </c>
      <c r="M32" s="16" t="s">
        <v>196</v>
      </c>
      <c r="N32" s="16"/>
      <c r="O32" s="48"/>
      <c r="P32" s="84"/>
      <c r="Q32" s="84">
        <v>8</v>
      </c>
      <c r="R32" s="84" t="s">
        <v>290</v>
      </c>
      <c r="S32" s="84"/>
      <c r="T32" s="84"/>
      <c r="U32" s="84"/>
      <c r="V32" s="273"/>
      <c r="AF32" s="211"/>
      <c r="AG32" s="211"/>
    </row>
    <row r="33" spans="1:33" s="38" customFormat="1" ht="12" customHeight="1" thickTop="1" x14ac:dyDescent="0.2">
      <c r="A33" s="298">
        <v>1</v>
      </c>
      <c r="B33" s="299" t="s">
        <v>286</v>
      </c>
      <c r="C33" s="298">
        <v>2</v>
      </c>
      <c r="D33" s="298">
        <v>2</v>
      </c>
      <c r="E33" s="298">
        <v>0</v>
      </c>
      <c r="F33" s="298">
        <v>0</v>
      </c>
      <c r="G33" s="633" t="s">
        <v>1461</v>
      </c>
      <c r="H33" s="301">
        <v>6</v>
      </c>
      <c r="I33" s="281"/>
      <c r="J33" s="42"/>
      <c r="K33" s="63" t="s">
        <v>337</v>
      </c>
      <c r="L33" s="295" t="str">
        <f>IF(S36="","",S36)</f>
        <v>Habr V.</v>
      </c>
      <c r="M33" s="84" t="str">
        <f>IF(R36="","",R36)</f>
        <v>Pokorný</v>
      </c>
      <c r="N33" s="16"/>
      <c r="O33" s="48"/>
      <c r="P33" s="84"/>
      <c r="Q33" s="84">
        <v>9</v>
      </c>
      <c r="R33" s="84" t="s">
        <v>340</v>
      </c>
      <c r="S33" s="84"/>
      <c r="T33" s="84"/>
      <c r="U33" s="84"/>
      <c r="V33" s="273"/>
      <c r="W33" s="630"/>
      <c r="X33" s="629"/>
      <c r="Y33" s="629"/>
      <c r="Z33" s="629"/>
      <c r="AA33" s="629"/>
      <c r="AB33" s="641"/>
      <c r="AC33" s="629"/>
      <c r="AD33" s="211"/>
      <c r="AE33" s="211"/>
      <c r="AF33" s="211"/>
      <c r="AG33" s="211"/>
    </row>
    <row r="34" spans="1:33" s="38" customFormat="1" ht="12" customHeight="1" x14ac:dyDescent="0.2">
      <c r="A34" s="302">
        <v>2</v>
      </c>
      <c r="B34" s="303" t="s">
        <v>288</v>
      </c>
      <c r="C34" s="302">
        <v>2</v>
      </c>
      <c r="D34" s="302">
        <v>2</v>
      </c>
      <c r="E34" s="302">
        <v>0</v>
      </c>
      <c r="F34" s="302">
        <v>0</v>
      </c>
      <c r="G34" s="634" t="s">
        <v>1462</v>
      </c>
      <c r="H34" s="305">
        <v>6</v>
      </c>
      <c r="I34" s="281"/>
      <c r="J34" s="42"/>
      <c r="K34" s="63" t="s">
        <v>302</v>
      </c>
      <c r="L34" s="295" t="str">
        <f>IF(S37="","",S37)</f>
        <v>Novák V.</v>
      </c>
      <c r="M34" s="84" t="str">
        <f>IF(R37="","",R37)</f>
        <v>Novák B.</v>
      </c>
      <c r="N34" s="16"/>
      <c r="O34" s="48"/>
      <c r="P34" s="84"/>
      <c r="Q34" s="84">
        <v>10</v>
      </c>
      <c r="R34" s="84" t="s">
        <v>341</v>
      </c>
      <c r="S34" s="84"/>
      <c r="T34" s="84"/>
      <c r="U34" s="84"/>
      <c r="V34" s="273"/>
      <c r="W34" s="630"/>
      <c r="X34" s="629"/>
      <c r="Y34" s="629"/>
      <c r="Z34" s="629"/>
      <c r="AA34" s="629"/>
      <c r="AB34" s="641"/>
      <c r="AC34" s="629"/>
      <c r="AD34" s="211"/>
      <c r="AE34" s="211"/>
      <c r="AF34" s="211"/>
      <c r="AG34" s="211"/>
    </row>
    <row r="35" spans="1:33" s="38" customFormat="1" ht="12" customHeight="1" x14ac:dyDescent="0.2">
      <c r="A35" s="302">
        <v>3</v>
      </c>
      <c r="B35" s="303" t="s">
        <v>304</v>
      </c>
      <c r="C35" s="302">
        <v>2</v>
      </c>
      <c r="D35" s="302">
        <v>1</v>
      </c>
      <c r="E35" s="302">
        <v>1</v>
      </c>
      <c r="F35" s="302">
        <v>0</v>
      </c>
      <c r="G35" s="634" t="s">
        <v>1463</v>
      </c>
      <c r="H35" s="305">
        <v>4</v>
      </c>
      <c r="I35" s="281"/>
      <c r="J35" s="42"/>
      <c r="K35" s="63" t="s">
        <v>339</v>
      </c>
      <c r="L35" s="295" t="str">
        <f>IF(S38="","",S38)</f>
        <v>Bastl P</v>
      </c>
      <c r="M35" s="84" t="str">
        <f>IF(R38="","",R38)</f>
        <v>Kelbler D.</v>
      </c>
      <c r="N35" s="16"/>
      <c r="O35" s="48"/>
      <c r="P35" s="84"/>
      <c r="Q35" s="84">
        <v>11</v>
      </c>
      <c r="R35" s="84" t="s">
        <v>342</v>
      </c>
      <c r="S35" s="84"/>
      <c r="T35" s="84"/>
      <c r="U35" s="84"/>
      <c r="V35" s="273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</row>
    <row r="36" spans="1:33" s="38" customFormat="1" ht="12" customHeight="1" x14ac:dyDescent="0.2">
      <c r="A36" s="302">
        <v>4</v>
      </c>
      <c r="B36" s="303" t="s">
        <v>297</v>
      </c>
      <c r="C36" s="302">
        <v>2</v>
      </c>
      <c r="D36" s="302">
        <v>1</v>
      </c>
      <c r="E36" s="302">
        <v>1</v>
      </c>
      <c r="F36" s="302">
        <v>0</v>
      </c>
      <c r="G36" s="634" t="s">
        <v>1464</v>
      </c>
      <c r="H36" s="305">
        <v>4</v>
      </c>
      <c r="I36" s="281"/>
      <c r="J36" s="42"/>
      <c r="K36" s="63"/>
      <c r="L36" s="295" t="str">
        <f>IF(S39="","",S39)</f>
        <v/>
      </c>
      <c r="M36" s="84" t="str">
        <f>IF(R39="","",R39)</f>
        <v/>
      </c>
      <c r="N36" s="306"/>
      <c r="O36" s="377"/>
      <c r="P36" s="84"/>
      <c r="Q36" s="84">
        <v>12</v>
      </c>
      <c r="R36" s="84" t="s">
        <v>344</v>
      </c>
      <c r="S36" s="84" t="str">
        <f>R34</f>
        <v>Habr V.</v>
      </c>
      <c r="T36" s="84"/>
      <c r="U36" s="84"/>
      <c r="V36" s="273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</row>
    <row r="37" spans="1:33" s="38" customFormat="1" ht="12" customHeight="1" x14ac:dyDescent="0.2">
      <c r="A37" s="302">
        <v>5</v>
      </c>
      <c r="B37" s="303" t="s">
        <v>291</v>
      </c>
      <c r="C37" s="302">
        <v>2</v>
      </c>
      <c r="D37" s="302">
        <v>1</v>
      </c>
      <c r="E37" s="302">
        <v>0</v>
      </c>
      <c r="F37" s="302">
        <v>1</v>
      </c>
      <c r="G37" s="634" t="s">
        <v>1460</v>
      </c>
      <c r="H37" s="305">
        <v>3</v>
      </c>
      <c r="I37" s="281"/>
      <c r="J37" s="42"/>
      <c r="K37" s="307" t="s">
        <v>289</v>
      </c>
      <c r="L37" s="308" t="s">
        <v>4</v>
      </c>
      <c r="M37" s="308" t="s">
        <v>5</v>
      </c>
      <c r="N37" s="306"/>
      <c r="O37" s="377"/>
      <c r="P37" s="84"/>
      <c r="Q37" s="84">
        <v>13</v>
      </c>
      <c r="R37" s="84" t="s">
        <v>345</v>
      </c>
      <c r="S37" s="84" t="str">
        <f>R28</f>
        <v>Novák V.</v>
      </c>
      <c r="T37" s="84"/>
      <c r="U37" s="84"/>
      <c r="V37" s="273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</row>
    <row r="38" spans="1:33" s="38" customFormat="1" ht="12" customHeight="1" x14ac:dyDescent="0.2">
      <c r="A38" s="302">
        <v>6</v>
      </c>
      <c r="B38" s="303" t="s">
        <v>308</v>
      </c>
      <c r="C38" s="302">
        <v>2</v>
      </c>
      <c r="D38" s="302">
        <v>1</v>
      </c>
      <c r="E38" s="302">
        <v>0</v>
      </c>
      <c r="F38" s="302">
        <v>1</v>
      </c>
      <c r="G38" s="634" t="s">
        <v>1465</v>
      </c>
      <c r="H38" s="305">
        <v>3</v>
      </c>
      <c r="I38" s="281"/>
      <c r="J38" s="42"/>
      <c r="K38" s="309" t="s">
        <v>343</v>
      </c>
      <c r="L38" s="84" t="str">
        <f t="shared" ref="L38:M40" si="1">IF(S25="","",S25)</f>
        <v>Kelbler</v>
      </c>
      <c r="M38" s="84" t="str">
        <f t="shared" si="1"/>
        <v>Bastl P</v>
      </c>
      <c r="N38" s="16"/>
      <c r="O38" s="48"/>
      <c r="P38" s="84"/>
      <c r="Q38" s="84">
        <v>14</v>
      </c>
      <c r="R38" s="84" t="s">
        <v>293</v>
      </c>
      <c r="S38" s="84" t="str">
        <f>R35</f>
        <v>Bastl P</v>
      </c>
      <c r="T38" s="84"/>
      <c r="U38" s="84"/>
      <c r="V38" s="273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</row>
    <row r="39" spans="1:33" s="38" customFormat="1" ht="12" customHeight="1" x14ac:dyDescent="0.2">
      <c r="A39" s="302">
        <v>7</v>
      </c>
      <c r="B39" s="303" t="s">
        <v>294</v>
      </c>
      <c r="C39" s="302">
        <v>2</v>
      </c>
      <c r="D39" s="302">
        <v>1</v>
      </c>
      <c r="E39" s="302">
        <v>0</v>
      </c>
      <c r="F39" s="302">
        <v>1</v>
      </c>
      <c r="G39" s="634" t="s">
        <v>1465</v>
      </c>
      <c r="H39" s="305">
        <v>3</v>
      </c>
      <c r="I39" s="281"/>
      <c r="J39" s="42"/>
      <c r="K39" s="63"/>
      <c r="L39" s="84" t="str">
        <f t="shared" si="1"/>
        <v/>
      </c>
      <c r="M39" s="84" t="str">
        <f t="shared" si="1"/>
        <v/>
      </c>
      <c r="N39" s="306"/>
      <c r="O39" s="377"/>
      <c r="P39" s="84"/>
      <c r="Q39" s="84">
        <v>15</v>
      </c>
      <c r="R39" s="84"/>
      <c r="S39" s="84"/>
      <c r="T39" s="84"/>
      <c r="U39" s="84"/>
      <c r="V39" s="260"/>
    </row>
    <row r="40" spans="1:33" s="38" customFormat="1" ht="12" customHeight="1" x14ac:dyDescent="0.2">
      <c r="A40" s="302">
        <v>8</v>
      </c>
      <c r="B40" s="303" t="s">
        <v>307</v>
      </c>
      <c r="C40" s="302">
        <v>2</v>
      </c>
      <c r="D40" s="302">
        <v>0</v>
      </c>
      <c r="E40" s="302">
        <v>1</v>
      </c>
      <c r="F40" s="302">
        <v>1</v>
      </c>
      <c r="G40" s="634" t="s">
        <v>1466</v>
      </c>
      <c r="H40" s="305">
        <v>1</v>
      </c>
      <c r="I40" s="281"/>
      <c r="J40" s="42"/>
      <c r="K40" s="63"/>
      <c r="L40" s="84" t="str">
        <f t="shared" si="1"/>
        <v/>
      </c>
      <c r="M40" s="84" t="str">
        <f t="shared" si="1"/>
        <v/>
      </c>
      <c r="N40" s="16"/>
      <c r="O40" s="48"/>
      <c r="P40" s="84"/>
      <c r="Q40" s="84"/>
      <c r="R40" s="84"/>
      <c r="S40" s="84"/>
      <c r="T40" s="84"/>
      <c r="U40" s="84"/>
      <c r="V40" s="260"/>
    </row>
    <row r="41" spans="1:33" s="38" customFormat="1" ht="12" customHeight="1" x14ac:dyDescent="0.2">
      <c r="A41" s="302">
        <v>9</v>
      </c>
      <c r="B41" s="303" t="s">
        <v>303</v>
      </c>
      <c r="C41" s="302">
        <v>2</v>
      </c>
      <c r="D41" s="302">
        <v>0</v>
      </c>
      <c r="E41" s="302">
        <v>1</v>
      </c>
      <c r="F41" s="302">
        <v>1</v>
      </c>
      <c r="G41" s="634" t="s">
        <v>237</v>
      </c>
      <c r="H41" s="305">
        <v>1</v>
      </c>
      <c r="I41" s="281"/>
      <c r="J41" s="42"/>
      <c r="K41" s="311" t="s">
        <v>305</v>
      </c>
      <c r="L41" s="312" t="s">
        <v>306</v>
      </c>
      <c r="M41" s="313" t="s">
        <v>13</v>
      </c>
      <c r="N41" s="24"/>
      <c r="O41" s="24"/>
      <c r="V41" s="260"/>
    </row>
    <row r="42" spans="1:33" s="38" customFormat="1" ht="12" customHeight="1" x14ac:dyDescent="0.2">
      <c r="A42" s="302">
        <v>10</v>
      </c>
      <c r="B42" s="303" t="s">
        <v>309</v>
      </c>
      <c r="C42" s="302">
        <v>2</v>
      </c>
      <c r="D42" s="302">
        <v>0</v>
      </c>
      <c r="E42" s="302">
        <v>1</v>
      </c>
      <c r="F42" s="302">
        <v>1</v>
      </c>
      <c r="G42" s="634" t="s">
        <v>1467</v>
      </c>
      <c r="H42" s="305">
        <v>1</v>
      </c>
      <c r="I42" s="281"/>
      <c r="J42" s="42"/>
      <c r="K42" s="63" t="s">
        <v>346</v>
      </c>
      <c r="L42" s="16" t="str">
        <f t="shared" ref="L42:M44" si="2">IF(U25="","",U25)</f>
        <v>Koupil</v>
      </c>
      <c r="M42" s="16" t="str">
        <f t="shared" si="2"/>
        <v/>
      </c>
      <c r="N42" s="16"/>
      <c r="O42" s="48"/>
      <c r="V42" s="273"/>
    </row>
    <row r="43" spans="1:33" s="38" customFormat="1" ht="12" customHeight="1" x14ac:dyDescent="0.2">
      <c r="A43" s="302">
        <v>11</v>
      </c>
      <c r="B43" s="303" t="s">
        <v>301</v>
      </c>
      <c r="C43" s="302">
        <v>2</v>
      </c>
      <c r="D43" s="302">
        <v>0</v>
      </c>
      <c r="E43" s="302">
        <v>1</v>
      </c>
      <c r="F43" s="302">
        <v>1</v>
      </c>
      <c r="G43" s="634" t="s">
        <v>1468</v>
      </c>
      <c r="H43" s="305">
        <v>1</v>
      </c>
      <c r="I43" s="281"/>
      <c r="J43" s="42"/>
      <c r="K43" s="63" t="s">
        <v>347</v>
      </c>
      <c r="L43" s="16" t="str">
        <f t="shared" si="2"/>
        <v>Kelbler</v>
      </c>
      <c r="M43" s="16" t="str">
        <f t="shared" si="2"/>
        <v/>
      </c>
      <c r="N43" s="16"/>
      <c r="O43" s="48"/>
      <c r="V43" s="260"/>
    </row>
    <row r="44" spans="1:33" s="38" customFormat="1" ht="12" customHeight="1" x14ac:dyDescent="0.2">
      <c r="A44" s="302">
        <v>12</v>
      </c>
      <c r="B44" s="303" t="s">
        <v>310</v>
      </c>
      <c r="C44" s="302">
        <v>1</v>
      </c>
      <c r="D44" s="302">
        <v>0</v>
      </c>
      <c r="E44" s="302">
        <v>0</v>
      </c>
      <c r="F44" s="302">
        <v>1</v>
      </c>
      <c r="G44" s="634" t="s">
        <v>1459</v>
      </c>
      <c r="H44" s="305">
        <v>0</v>
      </c>
      <c r="I44" s="281"/>
      <c r="J44" s="42"/>
      <c r="K44" s="63" t="s">
        <v>348</v>
      </c>
      <c r="L44" s="16" t="str">
        <f t="shared" si="2"/>
        <v>Černý</v>
      </c>
      <c r="M44" s="16" t="str">
        <f t="shared" si="2"/>
        <v/>
      </c>
      <c r="N44" s="306"/>
      <c r="O44" s="377"/>
      <c r="V44" s="260"/>
    </row>
    <row r="45" spans="1:33" s="38" customFormat="1" ht="12" customHeight="1" x14ac:dyDescent="0.2">
      <c r="A45" s="302">
        <v>13</v>
      </c>
      <c r="B45" s="303" t="s">
        <v>283</v>
      </c>
      <c r="C45" s="302">
        <v>1</v>
      </c>
      <c r="D45" s="302">
        <v>0</v>
      </c>
      <c r="E45" s="302">
        <v>0</v>
      </c>
      <c r="F45" s="302">
        <v>1</v>
      </c>
      <c r="G45" s="634" t="s">
        <v>1510</v>
      </c>
      <c r="H45" s="305">
        <v>0</v>
      </c>
      <c r="I45" s="281"/>
      <c r="J45" s="42"/>
      <c r="N45" s="306"/>
      <c r="O45" s="377"/>
      <c r="V45" s="273"/>
    </row>
    <row r="46" spans="1:33" s="38" customFormat="1" ht="12" customHeight="1" x14ac:dyDescent="0.2">
      <c r="A46" s="302">
        <v>14</v>
      </c>
      <c r="B46" s="303"/>
      <c r="C46" s="302"/>
      <c r="D46" s="302"/>
      <c r="E46" s="302"/>
      <c r="F46" s="302"/>
      <c r="G46" s="634"/>
      <c r="H46" s="305"/>
      <c r="I46" s="281"/>
      <c r="J46" s="42"/>
      <c r="K46" s="309"/>
      <c r="L46" s="84"/>
      <c r="M46" s="84"/>
      <c r="N46" s="84"/>
      <c r="O46" s="320"/>
      <c r="V46" s="260"/>
    </row>
    <row r="47" spans="1:33" s="38" customFormat="1" ht="12" customHeight="1" x14ac:dyDescent="0.2">
      <c r="A47" s="118" t="s">
        <v>187</v>
      </c>
      <c r="B47" s="118" t="str">
        <f>MID(A48,4,2)</f>
        <v>04</v>
      </c>
      <c r="C47" s="118"/>
      <c r="D47" s="256"/>
      <c r="E47" s="314"/>
      <c r="F47" s="314"/>
      <c r="G47" s="315"/>
      <c r="H47" s="314"/>
      <c r="I47" s="314"/>
      <c r="J47" s="42"/>
      <c r="K47" s="43"/>
      <c r="O47" s="42"/>
      <c r="V47" s="260"/>
    </row>
    <row r="48" spans="1:33" s="38" customFormat="1" ht="12" customHeight="1" x14ac:dyDescent="0.2">
      <c r="A48" s="316" t="s">
        <v>349</v>
      </c>
      <c r="B48" s="317" t="s">
        <v>350</v>
      </c>
      <c r="C48" s="317"/>
      <c r="D48" s="317" t="s">
        <v>351</v>
      </c>
      <c r="E48" s="318" t="s">
        <v>352</v>
      </c>
      <c r="F48" s="256"/>
      <c r="G48" s="256"/>
      <c r="H48" s="256"/>
      <c r="I48" s="256"/>
      <c r="J48" s="42"/>
      <c r="O48" s="42"/>
      <c r="V48" s="260"/>
    </row>
    <row r="49" spans="1:22" s="38" customFormat="1" ht="12" customHeight="1" x14ac:dyDescent="0.2">
      <c r="A49" s="316" t="s">
        <v>353</v>
      </c>
      <c r="B49" s="317" t="s">
        <v>354</v>
      </c>
      <c r="C49" s="317"/>
      <c r="D49" s="317" t="s">
        <v>351</v>
      </c>
      <c r="E49" s="318" t="s">
        <v>355</v>
      </c>
      <c r="F49" s="256"/>
      <c r="G49" s="256"/>
      <c r="H49" s="256"/>
      <c r="I49" s="256"/>
      <c r="J49" s="42"/>
      <c r="O49" s="42"/>
      <c r="Q49" s="38">
        <v>1</v>
      </c>
      <c r="R49" s="38" t="s">
        <v>257</v>
      </c>
      <c r="S49" s="38" t="str">
        <f>R56</f>
        <v>Habr V.</v>
      </c>
      <c r="T49" s="38" t="str">
        <f>R54</f>
        <v>Bastl V.</v>
      </c>
      <c r="U49" s="38" t="str">
        <f>R54</f>
        <v>Bastl V.</v>
      </c>
      <c r="V49" s="273"/>
    </row>
    <row r="50" spans="1:22" s="38" customFormat="1" ht="12" customHeight="1" x14ac:dyDescent="0.2">
      <c r="A50" s="316" t="s">
        <v>356</v>
      </c>
      <c r="B50" s="317" t="s">
        <v>357</v>
      </c>
      <c r="C50" s="317"/>
      <c r="D50" s="317" t="s">
        <v>351</v>
      </c>
      <c r="E50" s="318" t="s">
        <v>358</v>
      </c>
      <c r="F50" s="256"/>
      <c r="G50" s="256"/>
      <c r="H50" s="256"/>
      <c r="I50" s="256"/>
      <c r="J50" s="42"/>
      <c r="O50" s="42"/>
      <c r="Q50" s="38">
        <v>2</v>
      </c>
      <c r="R50" s="38" t="s">
        <v>359</v>
      </c>
      <c r="S50" s="38" t="str">
        <f>R62</f>
        <v>Šťatný</v>
      </c>
      <c r="T50" s="38" t="str">
        <f>R57</f>
        <v>ZejdaT..</v>
      </c>
      <c r="V50" s="260"/>
    </row>
    <row r="51" spans="1:22" s="38" customFormat="1" ht="12" customHeight="1" x14ac:dyDescent="0.2">
      <c r="A51" s="316" t="s">
        <v>360</v>
      </c>
      <c r="B51" s="317" t="s">
        <v>361</v>
      </c>
      <c r="C51" s="317"/>
      <c r="D51" s="317" t="s">
        <v>351</v>
      </c>
      <c r="E51" s="318" t="s">
        <v>362</v>
      </c>
      <c r="F51" s="256"/>
      <c r="G51" s="256"/>
      <c r="H51" s="256"/>
      <c r="I51" s="256"/>
      <c r="J51" s="42"/>
      <c r="K51" s="259" t="s">
        <v>253</v>
      </c>
      <c r="L51" s="14"/>
      <c r="M51" s="14"/>
      <c r="N51" s="14"/>
      <c r="O51" s="46"/>
      <c r="P51" s="120"/>
      <c r="Q51" s="38">
        <v>3</v>
      </c>
      <c r="R51" s="38" t="s">
        <v>266</v>
      </c>
      <c r="V51" s="260"/>
    </row>
    <row r="52" spans="1:22" s="38" customFormat="1" ht="12" customHeight="1" x14ac:dyDescent="0.2">
      <c r="A52" s="316" t="s">
        <v>363</v>
      </c>
      <c r="B52" s="317" t="s">
        <v>1507</v>
      </c>
      <c r="C52" s="317"/>
      <c r="D52" s="317" t="s">
        <v>351</v>
      </c>
      <c r="E52" s="318"/>
      <c r="F52" s="256"/>
      <c r="G52" s="256"/>
      <c r="H52" s="256"/>
      <c r="I52" s="256"/>
      <c r="J52" s="42"/>
      <c r="K52" s="43"/>
      <c r="L52" s="266" t="str">
        <f>IF(R49="","",         R49)</f>
        <v>Koupil</v>
      </c>
      <c r="M52" s="14"/>
      <c r="N52" s="14"/>
      <c r="O52" s="46"/>
      <c r="P52" s="272"/>
      <c r="Q52" s="38">
        <v>4</v>
      </c>
      <c r="R52" s="38" t="s">
        <v>364</v>
      </c>
      <c r="V52" s="273"/>
    </row>
    <row r="53" spans="1:22" s="38" customFormat="1" ht="12" customHeight="1" x14ac:dyDescent="0.2">
      <c r="A53" s="316" t="s">
        <v>365</v>
      </c>
      <c r="B53" s="317" t="s">
        <v>366</v>
      </c>
      <c r="C53" s="317"/>
      <c r="D53" s="317" t="s">
        <v>367</v>
      </c>
      <c r="E53" s="318" t="s">
        <v>368</v>
      </c>
      <c r="F53" s="256"/>
      <c r="G53" s="256"/>
      <c r="H53" s="256"/>
      <c r="I53" s="256"/>
      <c r="J53" s="42"/>
      <c r="K53" s="28" t="str">
        <f>IF(R50="","",R50)</f>
        <v>Havlík M.</v>
      </c>
      <c r="L53" s="28" t="str">
        <f>IF(R51="","",R51)</f>
        <v>Černý</v>
      </c>
      <c r="M53" s="28" t="str">
        <f>IF(R52="","",R52)</f>
        <v>Novák B..</v>
      </c>
      <c r="N53" s="28" t="str">
        <f>IF(R53="","",R53)</f>
        <v>Novák V.</v>
      </c>
      <c r="O53" s="30"/>
      <c r="P53" s="272"/>
      <c r="Q53" s="38">
        <v>5</v>
      </c>
      <c r="R53" s="38" t="s">
        <v>272</v>
      </c>
      <c r="V53" s="260"/>
    </row>
    <row r="54" spans="1:22" s="38" customFormat="1" ht="12" customHeight="1" x14ac:dyDescent="0.2">
      <c r="A54" s="316" t="s">
        <v>114</v>
      </c>
      <c r="B54" s="317" t="s">
        <v>369</v>
      </c>
      <c r="C54" s="317"/>
      <c r="D54" s="317" t="s">
        <v>367</v>
      </c>
      <c r="E54" s="318" t="s">
        <v>370</v>
      </c>
      <c r="F54" s="256"/>
      <c r="G54" s="256"/>
      <c r="H54" s="256"/>
      <c r="I54" s="256"/>
      <c r="J54" s="42"/>
      <c r="K54" s="28" t="str">
        <f>IF(R54="","",R54)</f>
        <v>Bastl V.</v>
      </c>
      <c r="L54" s="28" t="str">
        <f>IF(R55="","",R55)</f>
        <v>Kelbler</v>
      </c>
      <c r="M54" s="28" t="str">
        <f>IF(R56="","",R56)</f>
        <v>Habr V.</v>
      </c>
      <c r="N54" s="28" t="str">
        <f>IF(R57="","",R57)</f>
        <v>ZejdaT..</v>
      </c>
      <c r="O54" s="30"/>
      <c r="Q54" s="38">
        <v>6</v>
      </c>
      <c r="R54" s="38" t="s">
        <v>263</v>
      </c>
      <c r="V54" s="260"/>
    </row>
    <row r="55" spans="1:22" s="38" customFormat="1" ht="12" customHeight="1" thickBot="1" x14ac:dyDescent="0.25">
      <c r="A55" s="275" t="s">
        <v>280</v>
      </c>
      <c r="B55" s="276" t="s">
        <v>235</v>
      </c>
      <c r="C55" s="275" t="s">
        <v>195</v>
      </c>
      <c r="D55" s="275" t="s">
        <v>196</v>
      </c>
      <c r="E55" s="275">
        <v>0</v>
      </c>
      <c r="F55" s="275" t="s">
        <v>197</v>
      </c>
      <c r="G55" s="275" t="s">
        <v>198</v>
      </c>
      <c r="H55" s="275" t="s">
        <v>18</v>
      </c>
      <c r="I55" s="256"/>
      <c r="J55" s="42"/>
      <c r="K55" s="28"/>
      <c r="L55" s="28" t="str">
        <f>IF(R58="","",R58)</f>
        <v>Pokorný</v>
      </c>
      <c r="M55" s="28" t="str">
        <f>IF(R59="","",R59)</f>
        <v>Bastl P</v>
      </c>
      <c r="N55" s="271"/>
      <c r="O55" s="271"/>
      <c r="Q55" s="38">
        <v>7</v>
      </c>
      <c r="R55" s="38" t="s">
        <v>338</v>
      </c>
      <c r="V55" s="273"/>
    </row>
    <row r="56" spans="1:22" s="38" customFormat="1" ht="12" customHeight="1" thickTop="1" x14ac:dyDescent="0.2">
      <c r="A56" s="206">
        <v>1</v>
      </c>
      <c r="B56" s="278" t="s">
        <v>304</v>
      </c>
      <c r="C56" s="206">
        <v>3</v>
      </c>
      <c r="D56" s="206">
        <v>2</v>
      </c>
      <c r="E56" s="206">
        <v>1</v>
      </c>
      <c r="F56" s="206">
        <v>0</v>
      </c>
      <c r="G56" s="387" t="s">
        <v>1469</v>
      </c>
      <c r="H56" s="280">
        <v>7</v>
      </c>
      <c r="I56" s="277"/>
      <c r="J56" s="42"/>
      <c r="K56" s="43"/>
      <c r="O56" s="42"/>
      <c r="Q56" s="38">
        <v>8</v>
      </c>
      <c r="R56" s="38" t="s">
        <v>341</v>
      </c>
      <c r="V56" s="260"/>
    </row>
    <row r="57" spans="1:22" s="38" customFormat="1" ht="12" customHeight="1" x14ac:dyDescent="0.2">
      <c r="A57" s="174">
        <v>2</v>
      </c>
      <c r="B57" s="195" t="s">
        <v>286</v>
      </c>
      <c r="C57" s="174">
        <v>3</v>
      </c>
      <c r="D57" s="174">
        <v>2</v>
      </c>
      <c r="E57" s="174">
        <v>1</v>
      </c>
      <c r="F57" s="174">
        <v>0</v>
      </c>
      <c r="G57" s="175" t="s">
        <v>1470</v>
      </c>
      <c r="H57" s="194">
        <v>7</v>
      </c>
      <c r="I57" s="281"/>
      <c r="J57" s="42"/>
      <c r="K57" s="259" t="s">
        <v>275</v>
      </c>
      <c r="L57" s="75" t="s">
        <v>276</v>
      </c>
      <c r="M57" s="14" t="s">
        <v>196</v>
      </c>
      <c r="O57" s="42"/>
      <c r="Q57" s="38">
        <v>9</v>
      </c>
      <c r="R57" s="38" t="s">
        <v>340</v>
      </c>
      <c r="V57" s="260"/>
    </row>
    <row r="58" spans="1:22" s="38" customFormat="1" ht="12" customHeight="1" x14ac:dyDescent="0.2">
      <c r="A58" s="174">
        <v>3</v>
      </c>
      <c r="B58" s="195" t="s">
        <v>288</v>
      </c>
      <c r="C58" s="174">
        <v>3</v>
      </c>
      <c r="D58" s="174">
        <v>2</v>
      </c>
      <c r="E58" s="174">
        <v>0</v>
      </c>
      <c r="F58" s="174">
        <v>1</v>
      </c>
      <c r="G58" s="175" t="s">
        <v>1471</v>
      </c>
      <c r="H58" s="194">
        <v>6</v>
      </c>
      <c r="I58" s="281"/>
      <c r="J58" s="42"/>
      <c r="K58" s="43" t="s">
        <v>371</v>
      </c>
      <c r="L58" s="38" t="str">
        <f>IF(S60="","",S60)</f>
        <v>Bastl P</v>
      </c>
      <c r="M58" s="274" t="str">
        <f>IF(R60="","",R60)</f>
        <v>Dolák</v>
      </c>
      <c r="O58" s="42"/>
      <c r="Q58" s="38">
        <v>10</v>
      </c>
      <c r="R58" s="38" t="s">
        <v>344</v>
      </c>
      <c r="V58" s="273"/>
    </row>
    <row r="59" spans="1:22" s="38" customFormat="1" ht="12.75" customHeight="1" x14ac:dyDescent="0.2">
      <c r="A59" s="174">
        <v>4</v>
      </c>
      <c r="B59" s="195" t="s">
        <v>291</v>
      </c>
      <c r="C59" s="174">
        <v>3</v>
      </c>
      <c r="D59" s="174">
        <v>2</v>
      </c>
      <c r="E59" s="174">
        <v>0</v>
      </c>
      <c r="F59" s="174">
        <v>1</v>
      </c>
      <c r="G59" s="175" t="s">
        <v>1469</v>
      </c>
      <c r="H59" s="194">
        <v>6</v>
      </c>
      <c r="I59" s="281"/>
      <c r="J59" s="42"/>
      <c r="K59" s="43" t="s">
        <v>372</v>
      </c>
      <c r="L59" s="38" t="str">
        <f>IF(S61="","",S61)</f>
        <v>Habr V.</v>
      </c>
      <c r="M59" s="274" t="str">
        <f>IF(R61="","",R61)</f>
        <v>Cvátal J.</v>
      </c>
      <c r="O59" s="42"/>
      <c r="Q59" s="38">
        <v>11</v>
      </c>
      <c r="R59" s="38" t="s">
        <v>342</v>
      </c>
      <c r="V59" s="260"/>
    </row>
    <row r="60" spans="1:22" s="647" customFormat="1" ht="12" customHeight="1" x14ac:dyDescent="0.2">
      <c r="A60" s="642">
        <v>5</v>
      </c>
      <c r="B60" s="643" t="s">
        <v>297</v>
      </c>
      <c r="C60" s="642">
        <v>3</v>
      </c>
      <c r="D60" s="642">
        <v>1</v>
      </c>
      <c r="E60" s="642">
        <v>2</v>
      </c>
      <c r="F60" s="642">
        <v>0</v>
      </c>
      <c r="G60" s="644" t="s">
        <v>1472</v>
      </c>
      <c r="H60" s="645">
        <v>5</v>
      </c>
      <c r="I60" s="646"/>
      <c r="K60" s="648" t="s">
        <v>373</v>
      </c>
      <c r="L60" s="647" t="str">
        <f>IF(S62="","",S62)</f>
        <v>Pokorný</v>
      </c>
      <c r="M60" s="649" t="str">
        <f>IF(R62="","",R62)</f>
        <v>Šťatný</v>
      </c>
      <c r="Q60" s="647">
        <v>12</v>
      </c>
      <c r="R60" s="647" t="s">
        <v>376</v>
      </c>
      <c r="S60" s="647" t="str">
        <f>R59</f>
        <v>Bastl P</v>
      </c>
      <c r="V60" s="650"/>
    </row>
    <row r="61" spans="1:22" s="38" customFormat="1" ht="12" customHeight="1" x14ac:dyDescent="0.2">
      <c r="A61" s="174">
        <v>6</v>
      </c>
      <c r="B61" s="195" t="s">
        <v>301</v>
      </c>
      <c r="C61" s="174">
        <v>3</v>
      </c>
      <c r="D61" s="174">
        <v>1</v>
      </c>
      <c r="E61" s="174">
        <v>1</v>
      </c>
      <c r="F61" s="174">
        <v>1</v>
      </c>
      <c r="G61" s="175" t="s">
        <v>1473</v>
      </c>
      <c r="H61" s="194">
        <v>4</v>
      </c>
      <c r="I61" s="281"/>
      <c r="J61" s="42"/>
      <c r="K61" s="43" t="s">
        <v>374</v>
      </c>
      <c r="L61" s="38" t="str">
        <f>IF(S63="","",S63)</f>
        <v>ZejdaT..</v>
      </c>
      <c r="M61" s="274" t="str">
        <f>IF(R63="","",R63)</f>
        <v>Kelbler D.</v>
      </c>
      <c r="N61" s="283"/>
      <c r="O61" s="283"/>
      <c r="Q61" s="38">
        <v>13</v>
      </c>
      <c r="R61" s="38" t="s">
        <v>378</v>
      </c>
      <c r="S61" s="38" t="str">
        <f>R56</f>
        <v>Habr V.</v>
      </c>
      <c r="V61" s="273"/>
    </row>
    <row r="62" spans="1:22" s="647" customFormat="1" ht="12" customHeight="1" x14ac:dyDescent="0.2">
      <c r="A62" s="642">
        <v>7</v>
      </c>
      <c r="B62" s="643" t="s">
        <v>307</v>
      </c>
      <c r="C62" s="642">
        <v>3</v>
      </c>
      <c r="D62" s="642">
        <v>1</v>
      </c>
      <c r="E62" s="642">
        <v>1</v>
      </c>
      <c r="F62" s="642">
        <v>1</v>
      </c>
      <c r="G62" s="644" t="s">
        <v>1474</v>
      </c>
      <c r="H62" s="645">
        <v>4</v>
      </c>
      <c r="I62" s="646"/>
      <c r="K62" s="651" t="s">
        <v>289</v>
      </c>
      <c r="L62" s="652" t="s">
        <v>4</v>
      </c>
      <c r="M62" s="653" t="s">
        <v>5</v>
      </c>
      <c r="N62" s="654"/>
      <c r="O62" s="654"/>
      <c r="Q62" s="647">
        <v>14</v>
      </c>
      <c r="R62" s="647" t="s">
        <v>379</v>
      </c>
      <c r="S62" s="647" t="str">
        <f>R58</f>
        <v>Pokorný</v>
      </c>
      <c r="V62" s="650"/>
    </row>
    <row r="63" spans="1:22" s="38" customFormat="1" ht="12" customHeight="1" x14ac:dyDescent="0.2">
      <c r="A63" s="174">
        <v>8</v>
      </c>
      <c r="B63" s="643" t="s">
        <v>294</v>
      </c>
      <c r="C63" s="642">
        <v>2</v>
      </c>
      <c r="D63" s="642">
        <v>1</v>
      </c>
      <c r="E63" s="642">
        <v>0</v>
      </c>
      <c r="F63" s="642">
        <v>1</v>
      </c>
      <c r="G63" s="644" t="s">
        <v>1465</v>
      </c>
      <c r="H63" s="645">
        <v>3</v>
      </c>
      <c r="I63" s="281"/>
      <c r="J63" s="42"/>
      <c r="K63" s="28" t="s">
        <v>375</v>
      </c>
      <c r="L63" s="285" t="str">
        <f t="shared" ref="L63:M65" si="3">IF(S49="","",S49)</f>
        <v>Habr V.</v>
      </c>
      <c r="M63" s="285" t="str">
        <f t="shared" si="3"/>
        <v>Bastl V.</v>
      </c>
      <c r="N63" s="14"/>
      <c r="O63" s="46"/>
      <c r="Q63" s="38">
        <v>15</v>
      </c>
      <c r="R63" s="38" t="s">
        <v>293</v>
      </c>
      <c r="S63" s="38" t="str">
        <f>R57</f>
        <v>ZejdaT..</v>
      </c>
      <c r="V63" s="260"/>
    </row>
    <row r="64" spans="1:22" ht="12" customHeight="1" x14ac:dyDescent="0.2">
      <c r="A64" s="174">
        <v>9</v>
      </c>
      <c r="B64" s="195" t="s">
        <v>308</v>
      </c>
      <c r="C64" s="174">
        <v>3</v>
      </c>
      <c r="D64" s="174">
        <v>1</v>
      </c>
      <c r="E64" s="174">
        <v>0</v>
      </c>
      <c r="F64" s="174">
        <v>2</v>
      </c>
      <c r="G64" s="175" t="s">
        <v>1492</v>
      </c>
      <c r="H64" s="194">
        <v>3</v>
      </c>
      <c r="I64" s="281"/>
      <c r="K64" s="28" t="s">
        <v>377</v>
      </c>
      <c r="L64" s="285" t="str">
        <f t="shared" si="3"/>
        <v>Šťatný</v>
      </c>
      <c r="M64" s="285" t="str">
        <f t="shared" si="3"/>
        <v>ZejdaT..</v>
      </c>
      <c r="N64" s="283"/>
      <c r="O64" s="283"/>
      <c r="V64" s="273"/>
    </row>
    <row r="65" spans="1:31" ht="12" customHeight="1" x14ac:dyDescent="0.2">
      <c r="A65" s="642">
        <v>10</v>
      </c>
      <c r="B65" s="195" t="s">
        <v>309</v>
      </c>
      <c r="C65" s="174">
        <v>3</v>
      </c>
      <c r="D65" s="174">
        <v>0</v>
      </c>
      <c r="E65" s="174">
        <v>2</v>
      </c>
      <c r="F65" s="174">
        <v>1</v>
      </c>
      <c r="G65" s="175" t="s">
        <v>1482</v>
      </c>
      <c r="H65" s="194">
        <v>2</v>
      </c>
      <c r="I65" s="281"/>
      <c r="K65" s="28"/>
      <c r="L65" s="285" t="str">
        <f t="shared" si="3"/>
        <v/>
      </c>
      <c r="M65" s="285" t="str">
        <f t="shared" si="3"/>
        <v/>
      </c>
      <c r="N65" s="14"/>
      <c r="O65" s="46"/>
      <c r="V65" s="260"/>
    </row>
    <row r="66" spans="1:31" ht="12" customHeight="1" x14ac:dyDescent="0.2">
      <c r="A66" s="174">
        <v>11</v>
      </c>
      <c r="B66" s="195" t="s">
        <v>303</v>
      </c>
      <c r="C66" s="174">
        <v>3</v>
      </c>
      <c r="D66" s="174">
        <v>0</v>
      </c>
      <c r="E66" s="174">
        <v>1</v>
      </c>
      <c r="F66" s="174">
        <v>2</v>
      </c>
      <c r="G66" s="175" t="s">
        <v>1484</v>
      </c>
      <c r="H66" s="194">
        <v>1</v>
      </c>
      <c r="I66" s="281"/>
      <c r="K66" s="287" t="s">
        <v>305</v>
      </c>
      <c r="L66" s="288" t="s">
        <v>306</v>
      </c>
      <c r="M66" s="289" t="s">
        <v>13</v>
      </c>
      <c r="N66" s="15"/>
      <c r="O66" s="249"/>
      <c r="V66" s="260"/>
    </row>
    <row r="67" spans="1:31" ht="12" customHeight="1" x14ac:dyDescent="0.2">
      <c r="A67" s="174">
        <v>12</v>
      </c>
      <c r="B67" s="643" t="s">
        <v>310</v>
      </c>
      <c r="C67" s="642">
        <v>2</v>
      </c>
      <c r="D67" s="642">
        <v>0</v>
      </c>
      <c r="E67" s="642">
        <v>1</v>
      </c>
      <c r="F67" s="642">
        <v>1</v>
      </c>
      <c r="G67" s="644" t="s">
        <v>1492</v>
      </c>
      <c r="H67" s="645">
        <v>1</v>
      </c>
      <c r="I67" s="281"/>
      <c r="K67" s="43" t="s">
        <v>380</v>
      </c>
      <c r="L67" s="14" t="str">
        <f>IF(U49="","",U49)</f>
        <v>Bastl V.</v>
      </c>
      <c r="M67" s="14" t="str">
        <f>IF(V49="","",V49)</f>
        <v/>
      </c>
      <c r="N67" s="14"/>
      <c r="O67" s="46"/>
      <c r="V67" s="273"/>
    </row>
    <row r="68" spans="1:31" ht="12" customHeight="1" x14ac:dyDescent="0.2">
      <c r="A68" s="174">
        <v>13</v>
      </c>
      <c r="B68" s="643" t="s">
        <v>283</v>
      </c>
      <c r="C68" s="642">
        <v>2</v>
      </c>
      <c r="D68" s="642">
        <v>0</v>
      </c>
      <c r="E68" s="642">
        <v>0</v>
      </c>
      <c r="F68" s="642">
        <v>2</v>
      </c>
      <c r="G68" s="644" t="s">
        <v>1467</v>
      </c>
      <c r="H68" s="645">
        <v>0</v>
      </c>
      <c r="I68" s="281"/>
      <c r="L68" s="14" t="str">
        <f>IF(U51="","",U51)</f>
        <v/>
      </c>
      <c r="M68" s="28" t="str">
        <f>IF(V51="","",V51)</f>
        <v/>
      </c>
      <c r="N68" s="274"/>
      <c r="O68" s="274"/>
      <c r="V68" s="260"/>
    </row>
    <row r="69" spans="1:31" ht="12" customHeight="1" x14ac:dyDescent="0.2">
      <c r="A69" s="174">
        <v>14</v>
      </c>
      <c r="B69" s="640"/>
      <c r="C69" s="198"/>
      <c r="D69" s="640"/>
      <c r="E69" s="640"/>
      <c r="F69" s="640"/>
      <c r="G69" s="640"/>
      <c r="H69" s="640"/>
      <c r="I69" s="281"/>
      <c r="L69" s="14" t="str">
        <f>IF(U52="","",U52)</f>
        <v/>
      </c>
      <c r="M69" s="28" t="str">
        <f>IF(V52="","",V52)</f>
        <v/>
      </c>
      <c r="N69" s="274"/>
      <c r="O69" s="274"/>
      <c r="V69" s="260"/>
    </row>
    <row r="70" spans="1:31" ht="12" customHeight="1" x14ac:dyDescent="0.2">
      <c r="A70" s="319" t="s">
        <v>187</v>
      </c>
      <c r="B70" s="319" t="str">
        <f>MID(A71,4,2)</f>
        <v>05</v>
      </c>
      <c r="C70" s="319"/>
      <c r="D70" s="136"/>
      <c r="E70" s="136"/>
      <c r="F70" s="136"/>
      <c r="G70" s="136"/>
      <c r="H70" s="136"/>
      <c r="I70" s="136"/>
      <c r="R70" s="84"/>
      <c r="S70" s="84"/>
      <c r="V70" s="260"/>
    </row>
    <row r="71" spans="1:31" s="84" customFormat="1" ht="12" customHeight="1" x14ac:dyDescent="0.2">
      <c r="A71" s="319" t="s">
        <v>381</v>
      </c>
      <c r="B71" s="136" t="s">
        <v>382</v>
      </c>
      <c r="C71" s="136"/>
      <c r="D71" s="136" t="s">
        <v>383</v>
      </c>
      <c r="E71" s="84" t="s">
        <v>384</v>
      </c>
      <c r="F71" s="136"/>
      <c r="G71" s="136"/>
      <c r="H71" s="136"/>
      <c r="I71" s="136"/>
      <c r="J71" s="320"/>
      <c r="O71" s="320"/>
      <c r="Q71" s="84">
        <v>1</v>
      </c>
      <c r="R71" s="84" t="s">
        <v>385</v>
      </c>
      <c r="S71" s="84" t="str">
        <f>R83</f>
        <v>Dolák</v>
      </c>
      <c r="T71" s="84" t="str">
        <f>R80</f>
        <v>Habr V.</v>
      </c>
      <c r="U71" s="84" t="str">
        <f>R74</f>
        <v>Novák B..</v>
      </c>
      <c r="V71" s="260"/>
      <c r="W71" s="322"/>
      <c r="X71" s="322"/>
      <c r="Y71" s="322"/>
      <c r="Z71" s="322"/>
      <c r="AA71" s="322"/>
      <c r="AB71" s="322"/>
      <c r="AC71" s="322"/>
      <c r="AD71" s="322"/>
      <c r="AE71" s="322"/>
    </row>
    <row r="72" spans="1:31" s="84" customFormat="1" ht="12" customHeight="1" x14ac:dyDescent="0.2">
      <c r="A72" s="319" t="s">
        <v>117</v>
      </c>
      <c r="B72" s="136" t="s">
        <v>386</v>
      </c>
      <c r="C72" s="136"/>
      <c r="D72" s="136" t="s">
        <v>383</v>
      </c>
      <c r="E72" s="84" t="s">
        <v>387</v>
      </c>
      <c r="F72" s="136"/>
      <c r="G72" s="136"/>
      <c r="H72" s="136"/>
      <c r="I72" s="136"/>
      <c r="J72" s="320"/>
      <c r="O72" s="320"/>
      <c r="P72" s="272"/>
      <c r="Q72" s="84">
        <v>2</v>
      </c>
      <c r="R72" s="84" t="s">
        <v>262</v>
      </c>
      <c r="S72" s="84" t="str">
        <f>R80</f>
        <v>Habr V.</v>
      </c>
      <c r="T72" s="84" t="str">
        <f>R77</f>
        <v>Tříletý R.</v>
      </c>
      <c r="V72" s="273"/>
      <c r="W72" s="322"/>
      <c r="X72" s="322"/>
      <c r="Y72" s="322"/>
      <c r="Z72" s="322"/>
      <c r="AA72" s="322"/>
      <c r="AB72" s="322"/>
      <c r="AC72" s="322"/>
      <c r="AD72" s="322"/>
      <c r="AE72" s="322"/>
    </row>
    <row r="73" spans="1:31" s="84" customFormat="1" ht="12" customHeight="1" x14ac:dyDescent="0.2">
      <c r="A73" s="319" t="s">
        <v>388</v>
      </c>
      <c r="B73" s="136" t="s">
        <v>389</v>
      </c>
      <c r="C73" s="136"/>
      <c r="D73" s="136" t="s">
        <v>390</v>
      </c>
      <c r="E73" s="84" t="s">
        <v>391</v>
      </c>
      <c r="F73" s="136"/>
      <c r="G73" s="136"/>
      <c r="H73" s="136"/>
      <c r="I73" s="136"/>
      <c r="J73" s="320"/>
      <c r="K73" s="291" t="s">
        <v>253</v>
      </c>
      <c r="L73" s="16"/>
      <c r="M73" s="16"/>
      <c r="N73" s="16"/>
      <c r="O73" s="48"/>
      <c r="P73" s="272"/>
      <c r="Q73" s="84">
        <v>3</v>
      </c>
      <c r="R73" s="84" t="s">
        <v>266</v>
      </c>
      <c r="V73" s="260"/>
      <c r="W73" s="322"/>
      <c r="X73" s="322"/>
      <c r="Y73" s="322"/>
      <c r="Z73" s="322"/>
      <c r="AA73" s="322"/>
      <c r="AB73" s="322"/>
      <c r="AC73" s="322"/>
      <c r="AD73" s="322"/>
      <c r="AE73" s="322"/>
    </row>
    <row r="74" spans="1:31" s="84" customFormat="1" ht="12" customHeight="1" x14ac:dyDescent="0.2">
      <c r="A74" s="319" t="s">
        <v>392</v>
      </c>
      <c r="B74" s="136" t="s">
        <v>393</v>
      </c>
      <c r="C74" s="136"/>
      <c r="D74" s="136" t="s">
        <v>383</v>
      </c>
      <c r="E74" s="323"/>
      <c r="F74" s="324"/>
      <c r="G74" s="324"/>
      <c r="H74" s="324"/>
      <c r="I74" s="324"/>
      <c r="J74" s="320"/>
      <c r="K74" s="63"/>
      <c r="L74" s="321" t="str">
        <f>IF(R71="","",         R71)</f>
        <v>Havlík R.</v>
      </c>
      <c r="M74" s="16"/>
      <c r="N74" s="16"/>
      <c r="O74" s="48"/>
      <c r="P74" s="272"/>
      <c r="Q74" s="84">
        <v>4</v>
      </c>
      <c r="R74" s="84" t="s">
        <v>364</v>
      </c>
      <c r="V74" s="260"/>
      <c r="W74" s="322"/>
      <c r="X74" s="322"/>
      <c r="Y74" s="322"/>
      <c r="Z74" s="322"/>
      <c r="AA74" s="322"/>
      <c r="AB74" s="322"/>
      <c r="AC74" s="322"/>
      <c r="AD74" s="322"/>
      <c r="AE74" s="322"/>
    </row>
    <row r="75" spans="1:31" s="84" customFormat="1" ht="12" customHeight="1" x14ac:dyDescent="0.2">
      <c r="A75" s="319" t="s">
        <v>394</v>
      </c>
      <c r="B75" s="136" t="s">
        <v>395</v>
      </c>
      <c r="C75" s="136"/>
      <c r="D75" s="136" t="s">
        <v>390</v>
      </c>
      <c r="E75" s="84" t="s">
        <v>396</v>
      </c>
      <c r="F75" s="136"/>
      <c r="G75" s="136"/>
      <c r="H75" s="136"/>
      <c r="I75" s="136"/>
      <c r="J75" s="320"/>
      <c r="K75" s="63" t="str">
        <f>IF(R72="","",R72)</f>
        <v>Chvátal T.</v>
      </c>
      <c r="L75" s="63" t="str">
        <f>IF(R73="","",R73)</f>
        <v>Černý</v>
      </c>
      <c r="M75" s="63" t="str">
        <f>IF(R74="","",R74)</f>
        <v>Novák B..</v>
      </c>
      <c r="N75" s="63" t="str">
        <f>IF(R75="","",R75)</f>
        <v>Zejda V.</v>
      </c>
      <c r="O75" s="72"/>
      <c r="Q75" s="84">
        <v>5</v>
      </c>
      <c r="R75" s="84" t="s">
        <v>397</v>
      </c>
      <c r="V75" s="273"/>
      <c r="W75" s="322"/>
      <c r="X75" s="322"/>
      <c r="Y75" s="322"/>
      <c r="Z75" s="322"/>
      <c r="AA75" s="322"/>
      <c r="AB75" s="322"/>
      <c r="AC75" s="322"/>
      <c r="AD75" s="322"/>
      <c r="AE75" s="322"/>
    </row>
    <row r="76" spans="1:31" s="84" customFormat="1" ht="12" customHeight="1" x14ac:dyDescent="0.2">
      <c r="A76" s="319" t="s">
        <v>398</v>
      </c>
      <c r="B76" s="136" t="s">
        <v>399</v>
      </c>
      <c r="C76" s="136"/>
      <c r="D76" s="136" t="s">
        <v>390</v>
      </c>
      <c r="E76" s="84" t="s">
        <v>400</v>
      </c>
      <c r="F76" s="136"/>
      <c r="G76" s="136"/>
      <c r="H76" s="136"/>
      <c r="I76" s="136"/>
      <c r="J76" s="320"/>
      <c r="K76" s="63" t="str">
        <f>IF(R76="","",R76)</f>
        <v>Bastl V.</v>
      </c>
      <c r="L76" s="63" t="str">
        <f>IF(R77="","",R77)</f>
        <v>Tříletý R.</v>
      </c>
      <c r="M76" s="63" t="str">
        <f>IF(R78="","",R78)</f>
        <v>Kelbler</v>
      </c>
      <c r="N76" s="63" t="str">
        <f>IF(R79="","",R79)</f>
        <v>ZejdaT..</v>
      </c>
      <c r="O76" s="72"/>
      <c r="Q76" s="84">
        <v>6</v>
      </c>
      <c r="R76" s="84" t="s">
        <v>263</v>
      </c>
      <c r="V76" s="260"/>
      <c r="W76" s="322"/>
      <c r="X76" s="322"/>
      <c r="Y76" s="322"/>
      <c r="Z76" s="322"/>
      <c r="AA76" s="322"/>
      <c r="AB76" s="322"/>
      <c r="AC76" s="322"/>
      <c r="AD76" s="322"/>
      <c r="AE76" s="322"/>
    </row>
    <row r="77" spans="1:31" s="84" customFormat="1" ht="12" customHeight="1" x14ac:dyDescent="0.2">
      <c r="A77" s="319" t="s">
        <v>401</v>
      </c>
      <c r="B77" s="136" t="s">
        <v>402</v>
      </c>
      <c r="C77" s="136"/>
      <c r="D77" s="136" t="s">
        <v>390</v>
      </c>
      <c r="E77" s="84" t="s">
        <v>403</v>
      </c>
      <c r="F77" s="325"/>
      <c r="G77" s="136"/>
      <c r="H77" s="136"/>
      <c r="I77" s="136"/>
      <c r="J77" s="320"/>
      <c r="K77" s="63"/>
      <c r="L77" s="63" t="str">
        <f>IF(R80="","",R80)</f>
        <v>Habr V.</v>
      </c>
      <c r="M77" s="63" t="str">
        <f>IF(R81="","",R81)</f>
        <v>Bastl P</v>
      </c>
      <c r="N77" s="294"/>
      <c r="O77" s="379"/>
      <c r="Q77" s="84">
        <v>7</v>
      </c>
      <c r="R77" s="84" t="s">
        <v>282</v>
      </c>
      <c r="V77" s="260"/>
      <c r="W77" s="322"/>
      <c r="X77" s="322"/>
      <c r="Y77" s="322"/>
      <c r="Z77" s="322"/>
      <c r="AA77" s="322"/>
      <c r="AB77" s="322"/>
      <c r="AC77" s="322"/>
      <c r="AD77" s="322"/>
      <c r="AE77" s="322"/>
    </row>
    <row r="78" spans="1:31" s="84" customFormat="1" ht="12" customHeight="1" thickBot="1" x14ac:dyDescent="0.25">
      <c r="A78" s="296" t="s">
        <v>280</v>
      </c>
      <c r="B78" s="297" t="s">
        <v>235</v>
      </c>
      <c r="C78" s="296" t="s">
        <v>195</v>
      </c>
      <c r="D78" s="296" t="s">
        <v>196</v>
      </c>
      <c r="E78" s="296">
        <v>0</v>
      </c>
      <c r="F78" s="296" t="s">
        <v>197</v>
      </c>
      <c r="G78" s="296" t="s">
        <v>198</v>
      </c>
      <c r="H78" s="296" t="s">
        <v>18</v>
      </c>
      <c r="I78" s="277"/>
      <c r="J78" s="320"/>
      <c r="K78" s="63"/>
      <c r="L78" s="16"/>
      <c r="M78" s="16"/>
      <c r="N78" s="16"/>
      <c r="O78" s="48"/>
      <c r="Q78" s="84">
        <v>8</v>
      </c>
      <c r="R78" s="84" t="s">
        <v>338</v>
      </c>
      <c r="V78" s="273"/>
      <c r="W78" s="322"/>
      <c r="X78" s="322"/>
      <c r="Y78" s="322"/>
      <c r="Z78" s="322"/>
      <c r="AA78" s="322"/>
      <c r="AB78" s="322"/>
      <c r="AC78" s="322"/>
      <c r="AD78" s="322"/>
      <c r="AE78" s="322"/>
    </row>
    <row r="79" spans="1:31" s="84" customFormat="1" ht="12" customHeight="1" thickTop="1" x14ac:dyDescent="0.2">
      <c r="A79" s="298">
        <v>1</v>
      </c>
      <c r="B79" s="299" t="s">
        <v>304</v>
      </c>
      <c r="C79" s="298">
        <v>4</v>
      </c>
      <c r="D79" s="298">
        <v>3</v>
      </c>
      <c r="E79" s="298">
        <v>1</v>
      </c>
      <c r="F79" s="298">
        <v>0</v>
      </c>
      <c r="G79" s="633" t="s">
        <v>1475</v>
      </c>
      <c r="H79" s="301">
        <v>10</v>
      </c>
      <c r="I79" s="281"/>
      <c r="J79" s="320"/>
      <c r="K79" s="63" t="s">
        <v>275</v>
      </c>
      <c r="L79" s="24" t="s">
        <v>276</v>
      </c>
      <c r="M79" s="16" t="s">
        <v>196</v>
      </c>
      <c r="N79" s="16"/>
      <c r="O79" s="48"/>
      <c r="Q79" s="84">
        <v>9</v>
      </c>
      <c r="R79" s="84" t="s">
        <v>340</v>
      </c>
      <c r="V79" s="260"/>
      <c r="W79" s="322"/>
      <c r="X79" s="322"/>
      <c r="Y79" s="322"/>
      <c r="Z79" s="322"/>
      <c r="AA79" s="322"/>
      <c r="AB79" s="322"/>
      <c r="AC79" s="322"/>
      <c r="AD79" s="322"/>
      <c r="AE79" s="322"/>
    </row>
    <row r="80" spans="1:31" s="84" customFormat="1" ht="12" customHeight="1" x14ac:dyDescent="0.2">
      <c r="A80" s="302">
        <v>2</v>
      </c>
      <c r="B80" s="303" t="s">
        <v>288</v>
      </c>
      <c r="C80" s="302">
        <v>4</v>
      </c>
      <c r="D80" s="302">
        <v>3</v>
      </c>
      <c r="E80" s="302">
        <v>0</v>
      </c>
      <c r="F80" s="302">
        <v>1</v>
      </c>
      <c r="G80" s="634" t="s">
        <v>1476</v>
      </c>
      <c r="H80" s="305">
        <v>9</v>
      </c>
      <c r="I80" s="281"/>
      <c r="J80" s="320"/>
      <c r="K80" s="63" t="s">
        <v>371</v>
      </c>
      <c r="L80" s="84" t="str">
        <f>IF(S82="","",S82)</f>
        <v>Havlík R.</v>
      </c>
      <c r="M80" s="306" t="str">
        <f>IF(R82="","",R82)</f>
        <v>Novák V.</v>
      </c>
      <c r="N80" s="16"/>
      <c r="O80" s="48"/>
      <c r="Q80" s="84">
        <v>10</v>
      </c>
      <c r="R80" s="84" t="s">
        <v>341</v>
      </c>
      <c r="V80" s="260"/>
      <c r="W80" s="322"/>
      <c r="X80" s="322"/>
      <c r="Y80" s="322"/>
      <c r="Z80" s="322"/>
      <c r="AA80" s="322"/>
      <c r="AB80" s="322"/>
      <c r="AC80" s="322"/>
      <c r="AD80" s="322"/>
      <c r="AE80" s="322"/>
    </row>
    <row r="81" spans="1:31" s="84" customFormat="1" ht="12" customHeight="1" x14ac:dyDescent="0.2">
      <c r="A81" s="302">
        <v>3</v>
      </c>
      <c r="B81" s="303" t="s">
        <v>286</v>
      </c>
      <c r="C81" s="302">
        <v>4</v>
      </c>
      <c r="D81" s="302">
        <v>2</v>
      </c>
      <c r="E81" s="302">
        <v>2</v>
      </c>
      <c r="F81" s="302">
        <v>0</v>
      </c>
      <c r="G81" s="634" t="s">
        <v>1477</v>
      </c>
      <c r="H81" s="305">
        <v>8</v>
      </c>
      <c r="I81" s="281"/>
      <c r="J81" s="320"/>
      <c r="K81" s="63" t="s">
        <v>404</v>
      </c>
      <c r="L81" s="84" t="str">
        <f>IF(S83="","",S83)</f>
        <v>Bastl P</v>
      </c>
      <c r="M81" s="306" t="str">
        <f>IF(R83="","",R83)</f>
        <v>Dolák</v>
      </c>
      <c r="N81" s="16"/>
      <c r="O81" s="48"/>
      <c r="Q81" s="84">
        <v>11</v>
      </c>
      <c r="R81" s="84" t="s">
        <v>342</v>
      </c>
      <c r="V81" s="273"/>
      <c r="W81" s="322"/>
      <c r="X81" s="322"/>
      <c r="Y81" s="322"/>
      <c r="Z81" s="322"/>
      <c r="AA81" s="322"/>
      <c r="AB81" s="322"/>
      <c r="AC81" s="322"/>
      <c r="AD81" s="322"/>
      <c r="AE81" s="322"/>
    </row>
    <row r="82" spans="1:31" s="84" customFormat="1" ht="12" customHeight="1" x14ac:dyDescent="0.2">
      <c r="A82" s="302">
        <v>4</v>
      </c>
      <c r="B82" s="303" t="s">
        <v>297</v>
      </c>
      <c r="C82" s="302">
        <v>4</v>
      </c>
      <c r="D82" s="302">
        <v>2</v>
      </c>
      <c r="E82" s="302">
        <v>2</v>
      </c>
      <c r="F82" s="302">
        <v>0</v>
      </c>
      <c r="G82" s="634" t="s">
        <v>1478</v>
      </c>
      <c r="H82" s="305">
        <v>8</v>
      </c>
      <c r="I82" s="281"/>
      <c r="J82" s="320"/>
      <c r="K82" s="63" t="s">
        <v>405</v>
      </c>
      <c r="L82" s="84" t="str">
        <f>IF(S84="","",S84)</f>
        <v>Tříletý R.</v>
      </c>
      <c r="M82" s="306" t="str">
        <f>IF(R84="","",R84)</f>
        <v>Kelbler D.</v>
      </c>
      <c r="N82" s="16"/>
      <c r="O82" s="48"/>
      <c r="Q82" s="84">
        <v>12</v>
      </c>
      <c r="R82" s="84" t="s">
        <v>272</v>
      </c>
      <c r="S82" s="84" t="str">
        <f>R71</f>
        <v>Havlík R.</v>
      </c>
      <c r="V82" s="260"/>
      <c r="W82" s="322"/>
      <c r="X82" s="322"/>
      <c r="Y82" s="322"/>
      <c r="Z82" s="322"/>
      <c r="AA82" s="322"/>
      <c r="AB82" s="322"/>
      <c r="AC82" s="322"/>
      <c r="AD82" s="322"/>
      <c r="AE82" s="322"/>
    </row>
    <row r="83" spans="1:31" s="84" customFormat="1" ht="12" customHeight="1" x14ac:dyDescent="0.2">
      <c r="A83" s="302">
        <v>5</v>
      </c>
      <c r="B83" s="303" t="s">
        <v>301</v>
      </c>
      <c r="C83" s="302">
        <v>4</v>
      </c>
      <c r="D83" s="302">
        <v>2</v>
      </c>
      <c r="E83" s="302">
        <v>1</v>
      </c>
      <c r="F83" s="302">
        <v>1</v>
      </c>
      <c r="G83" s="634" t="s">
        <v>1479</v>
      </c>
      <c r="H83" s="305">
        <v>7</v>
      </c>
      <c r="I83" s="281"/>
      <c r="J83" s="320"/>
      <c r="K83" s="63"/>
      <c r="L83" s="84" t="str">
        <f>IF(S85="","",S85)</f>
        <v/>
      </c>
      <c r="M83" s="306" t="str">
        <f>IF(R85="","",R85)</f>
        <v/>
      </c>
      <c r="N83" s="306"/>
      <c r="O83" s="377"/>
      <c r="Q83" s="84">
        <v>13</v>
      </c>
      <c r="R83" s="84" t="s">
        <v>376</v>
      </c>
      <c r="S83" s="84" t="str">
        <f>R81</f>
        <v>Bastl P</v>
      </c>
      <c r="V83" s="260"/>
      <c r="W83" s="322"/>
      <c r="X83" s="322"/>
      <c r="Y83" s="322"/>
      <c r="Z83" s="322"/>
      <c r="AA83" s="322"/>
      <c r="AB83" s="322"/>
      <c r="AC83" s="322"/>
      <c r="AD83" s="322"/>
      <c r="AE83" s="322"/>
    </row>
    <row r="84" spans="1:31" s="84" customFormat="1" ht="12" customHeight="1" x14ac:dyDescent="0.2">
      <c r="A84" s="302">
        <v>6</v>
      </c>
      <c r="B84" s="303" t="s">
        <v>291</v>
      </c>
      <c r="C84" s="302">
        <v>4</v>
      </c>
      <c r="D84" s="302">
        <v>2</v>
      </c>
      <c r="E84" s="302">
        <v>0</v>
      </c>
      <c r="F84" s="302">
        <v>2</v>
      </c>
      <c r="G84" s="634" t="s">
        <v>1471</v>
      </c>
      <c r="H84" s="305">
        <v>6</v>
      </c>
      <c r="I84" s="281"/>
      <c r="J84" s="320"/>
      <c r="K84" s="307" t="s">
        <v>289</v>
      </c>
      <c r="L84" s="308" t="s">
        <v>4</v>
      </c>
      <c r="M84" s="308" t="s">
        <v>5</v>
      </c>
      <c r="N84" s="306"/>
      <c r="O84" s="377"/>
      <c r="Q84" s="84">
        <v>14</v>
      </c>
      <c r="R84" s="84" t="s">
        <v>293</v>
      </c>
      <c r="S84" s="84" t="str">
        <f>R77</f>
        <v>Tříletý R.</v>
      </c>
      <c r="V84" s="273"/>
      <c r="W84" s="322"/>
      <c r="X84" s="322"/>
      <c r="Y84" s="322"/>
      <c r="Z84" s="322"/>
      <c r="AA84" s="322"/>
      <c r="AB84" s="322"/>
      <c r="AC84" s="322"/>
      <c r="AD84" s="322"/>
      <c r="AE84" s="322"/>
    </row>
    <row r="85" spans="1:31" s="84" customFormat="1" ht="12" customHeight="1" x14ac:dyDescent="0.2">
      <c r="A85" s="302">
        <v>7</v>
      </c>
      <c r="B85" s="303" t="s">
        <v>303</v>
      </c>
      <c r="C85" s="302">
        <v>4</v>
      </c>
      <c r="D85" s="302">
        <v>1</v>
      </c>
      <c r="E85" s="302">
        <v>1</v>
      </c>
      <c r="F85" s="302">
        <v>2</v>
      </c>
      <c r="G85" s="634" t="s">
        <v>1480</v>
      </c>
      <c r="H85" s="305">
        <v>4</v>
      </c>
      <c r="I85" s="281"/>
      <c r="J85" s="320"/>
      <c r="K85" s="309" t="s">
        <v>278</v>
      </c>
      <c r="L85" s="84" t="str">
        <f t="shared" ref="L85:M88" si="4">IF(S71="","",S71)</f>
        <v>Dolák</v>
      </c>
      <c r="M85" s="84" t="str">
        <f t="shared" si="4"/>
        <v>Habr V.</v>
      </c>
      <c r="N85" s="16"/>
      <c r="O85" s="48"/>
      <c r="Q85" s="84">
        <v>15</v>
      </c>
      <c r="V85" s="260"/>
      <c r="W85" s="322"/>
      <c r="X85" s="322"/>
      <c r="Y85" s="322"/>
      <c r="Z85" s="322"/>
      <c r="AA85" s="322"/>
      <c r="AB85" s="322"/>
      <c r="AC85" s="322"/>
      <c r="AD85" s="322"/>
      <c r="AE85" s="322"/>
    </row>
    <row r="86" spans="1:31" s="84" customFormat="1" ht="12" customHeight="1" x14ac:dyDescent="0.2">
      <c r="A86" s="302">
        <v>8</v>
      </c>
      <c r="B86" s="303" t="s">
        <v>308</v>
      </c>
      <c r="C86" s="302">
        <v>4</v>
      </c>
      <c r="D86" s="302">
        <v>1</v>
      </c>
      <c r="E86" s="302">
        <v>1</v>
      </c>
      <c r="F86" s="302">
        <v>2</v>
      </c>
      <c r="G86" s="634" t="s">
        <v>1492</v>
      </c>
      <c r="H86" s="305">
        <v>4</v>
      </c>
      <c r="I86" s="281"/>
      <c r="J86" s="320"/>
      <c r="K86" s="63" t="s">
        <v>406</v>
      </c>
      <c r="L86" s="84" t="str">
        <f t="shared" si="4"/>
        <v>Habr V.</v>
      </c>
      <c r="M86" s="84" t="str">
        <f t="shared" si="4"/>
        <v>Tříletý R.</v>
      </c>
      <c r="N86" s="306"/>
      <c r="O86" s="377"/>
      <c r="Q86" s="38"/>
      <c r="R86" s="38"/>
      <c r="S86" s="38"/>
      <c r="T86" s="38"/>
      <c r="U86" s="38"/>
      <c r="V86" s="260"/>
      <c r="W86" s="322"/>
      <c r="X86" s="322"/>
      <c r="Y86" s="322"/>
      <c r="Z86" s="322"/>
      <c r="AA86" s="322"/>
      <c r="AB86" s="322"/>
      <c r="AC86" s="322"/>
      <c r="AD86" s="322"/>
      <c r="AE86" s="322"/>
    </row>
    <row r="87" spans="1:31" s="84" customFormat="1" ht="12" customHeight="1" x14ac:dyDescent="0.2">
      <c r="A87" s="302">
        <v>9</v>
      </c>
      <c r="B87" s="303" t="s">
        <v>307</v>
      </c>
      <c r="C87" s="302">
        <v>4</v>
      </c>
      <c r="D87" s="302">
        <v>1</v>
      </c>
      <c r="E87" s="302">
        <v>1</v>
      </c>
      <c r="F87" s="302">
        <v>2</v>
      </c>
      <c r="G87" s="634" t="s">
        <v>1481</v>
      </c>
      <c r="H87" s="305">
        <v>4</v>
      </c>
      <c r="I87" s="281"/>
      <c r="J87" s="320"/>
      <c r="K87" s="63"/>
      <c r="L87" s="84" t="str">
        <f t="shared" si="4"/>
        <v/>
      </c>
      <c r="M87" s="84" t="str">
        <f t="shared" si="4"/>
        <v/>
      </c>
      <c r="N87" s="16"/>
      <c r="O87" s="48"/>
      <c r="P87" s="38"/>
      <c r="Q87" s="38"/>
      <c r="R87" s="38"/>
      <c r="S87" s="38"/>
      <c r="T87" s="38"/>
      <c r="U87" s="38"/>
      <c r="V87" s="273"/>
      <c r="W87" s="322"/>
      <c r="X87" s="322"/>
      <c r="Y87" s="322"/>
      <c r="Z87" s="322"/>
      <c r="AA87" s="322"/>
      <c r="AB87" s="322"/>
      <c r="AC87" s="322"/>
      <c r="AD87" s="322"/>
      <c r="AE87" s="322"/>
    </row>
    <row r="88" spans="1:31" s="84" customFormat="1" ht="12" customHeight="1" x14ac:dyDescent="0.2">
      <c r="A88" s="302">
        <v>10</v>
      </c>
      <c r="B88" s="303" t="s">
        <v>294</v>
      </c>
      <c r="C88" s="302">
        <v>3</v>
      </c>
      <c r="D88" s="302">
        <v>1</v>
      </c>
      <c r="E88" s="302">
        <v>0</v>
      </c>
      <c r="F88" s="302">
        <v>2</v>
      </c>
      <c r="G88" s="634" t="s">
        <v>1506</v>
      </c>
      <c r="H88" s="305">
        <v>3</v>
      </c>
      <c r="I88" s="281"/>
      <c r="J88" s="320"/>
      <c r="K88" s="63"/>
      <c r="L88" s="84" t="str">
        <f t="shared" si="4"/>
        <v/>
      </c>
      <c r="M88" s="84" t="str">
        <f t="shared" si="4"/>
        <v/>
      </c>
      <c r="N88" s="24"/>
      <c r="O88" s="24"/>
      <c r="P88" s="38"/>
      <c r="Q88" s="38"/>
      <c r="R88" s="38"/>
      <c r="S88" s="38"/>
      <c r="T88" s="38"/>
      <c r="U88" s="38"/>
      <c r="V88" s="260"/>
      <c r="W88" s="322"/>
      <c r="X88" s="322"/>
      <c r="Y88" s="322"/>
      <c r="Z88" s="322"/>
      <c r="AA88" s="322"/>
      <c r="AB88" s="322"/>
      <c r="AC88" s="322"/>
      <c r="AD88" s="322"/>
      <c r="AE88" s="322"/>
    </row>
    <row r="89" spans="1:31" s="84" customFormat="1" ht="12" customHeight="1" x14ac:dyDescent="0.2">
      <c r="A89" s="302">
        <v>11</v>
      </c>
      <c r="B89" s="303" t="s">
        <v>309</v>
      </c>
      <c r="C89" s="302">
        <v>3</v>
      </c>
      <c r="D89" s="302">
        <v>0</v>
      </c>
      <c r="E89" s="302">
        <v>2</v>
      </c>
      <c r="F89" s="302">
        <v>1</v>
      </c>
      <c r="G89" s="634" t="s">
        <v>1482</v>
      </c>
      <c r="H89" s="305">
        <v>2</v>
      </c>
      <c r="I89" s="281"/>
      <c r="J89" s="320"/>
      <c r="K89" s="307" t="s">
        <v>305</v>
      </c>
      <c r="L89" s="328" t="s">
        <v>306</v>
      </c>
      <c r="M89" s="329" t="s">
        <v>13</v>
      </c>
      <c r="N89" s="16"/>
      <c r="O89" s="48"/>
      <c r="P89" s="38"/>
      <c r="Q89" s="38"/>
      <c r="R89" s="38"/>
      <c r="S89" s="38"/>
      <c r="T89" s="38"/>
      <c r="U89" s="38"/>
      <c r="V89" s="260"/>
      <c r="W89" s="322"/>
      <c r="X89" s="322"/>
      <c r="Y89" s="322"/>
      <c r="Z89" s="322"/>
      <c r="AA89" s="322"/>
      <c r="AB89" s="322"/>
      <c r="AC89" s="322"/>
      <c r="AD89" s="322"/>
      <c r="AE89" s="322"/>
    </row>
    <row r="90" spans="1:31" s="84" customFormat="1" ht="12" customHeight="1" x14ac:dyDescent="0.2">
      <c r="A90" s="302">
        <v>12</v>
      </c>
      <c r="B90" s="303" t="s">
        <v>310</v>
      </c>
      <c r="C90" s="302">
        <v>3</v>
      </c>
      <c r="D90" s="302">
        <v>0</v>
      </c>
      <c r="E90" s="302">
        <v>1</v>
      </c>
      <c r="F90" s="302">
        <v>2</v>
      </c>
      <c r="G90" s="634" t="s">
        <v>1483</v>
      </c>
      <c r="H90" s="305">
        <v>1</v>
      </c>
      <c r="I90" s="281"/>
      <c r="J90" s="320"/>
      <c r="K90" s="327" t="s">
        <v>281</v>
      </c>
      <c r="L90" s="205" t="str">
        <f>U71</f>
        <v>Novák B..</v>
      </c>
      <c r="M90" s="327" t="str">
        <f>IF(V74="","",V74)</f>
        <v/>
      </c>
      <c r="N90" s="16"/>
      <c r="O90" s="48"/>
      <c r="P90" s="38"/>
      <c r="Q90" s="38"/>
      <c r="R90" s="38"/>
      <c r="S90" s="38"/>
      <c r="T90" s="38"/>
      <c r="U90" s="38"/>
      <c r="V90" s="273"/>
      <c r="W90" s="322"/>
      <c r="X90" s="322"/>
      <c r="Y90" s="322"/>
      <c r="Z90" s="322"/>
      <c r="AA90" s="322"/>
      <c r="AB90" s="322"/>
      <c r="AC90" s="322"/>
      <c r="AD90" s="322"/>
      <c r="AE90" s="322"/>
    </row>
    <row r="91" spans="1:31" s="84" customFormat="1" ht="12" customHeight="1" x14ac:dyDescent="0.2">
      <c r="A91" s="302">
        <v>13</v>
      </c>
      <c r="B91" s="303" t="s">
        <v>283</v>
      </c>
      <c r="C91" s="302">
        <v>3</v>
      </c>
      <c r="D91" s="302">
        <v>0</v>
      </c>
      <c r="E91" s="302">
        <v>0</v>
      </c>
      <c r="F91" s="302">
        <v>3</v>
      </c>
      <c r="G91" s="634" t="s">
        <v>1484</v>
      </c>
      <c r="H91" s="305">
        <v>0</v>
      </c>
      <c r="I91" s="281"/>
      <c r="J91" s="320"/>
      <c r="N91" s="306"/>
      <c r="O91" s="377"/>
      <c r="P91" s="38"/>
      <c r="Q91" s="38"/>
      <c r="R91" s="38"/>
      <c r="S91" s="38"/>
      <c r="T91" s="38"/>
      <c r="U91" s="38"/>
      <c r="V91" s="260"/>
      <c r="W91" s="322"/>
      <c r="X91" s="322"/>
      <c r="Y91" s="322"/>
      <c r="Z91" s="322"/>
      <c r="AA91" s="322"/>
      <c r="AB91" s="322"/>
      <c r="AC91" s="322"/>
      <c r="AD91" s="322"/>
      <c r="AE91" s="322"/>
    </row>
    <row r="92" spans="1:31" s="84" customFormat="1" ht="12" customHeight="1" x14ac:dyDescent="0.2">
      <c r="A92" s="302">
        <v>14</v>
      </c>
      <c r="B92" s="303"/>
      <c r="C92" s="302"/>
      <c r="D92" s="302"/>
      <c r="E92" s="302"/>
      <c r="F92" s="302"/>
      <c r="G92" s="634"/>
      <c r="H92" s="305"/>
      <c r="I92" s="281"/>
      <c r="J92" s="320"/>
      <c r="K92" s="309"/>
      <c r="N92" s="38"/>
      <c r="O92" s="42"/>
      <c r="P92" s="38"/>
      <c r="Q92" s="38"/>
      <c r="R92" s="38"/>
      <c r="S92" s="38"/>
      <c r="T92" s="38"/>
      <c r="U92" s="38"/>
      <c r="V92" s="260"/>
      <c r="W92" s="322"/>
      <c r="X92" s="322"/>
      <c r="Y92" s="322"/>
      <c r="Z92" s="322"/>
      <c r="AA92" s="322"/>
      <c r="AB92" s="322"/>
      <c r="AC92" s="322"/>
      <c r="AD92" s="322"/>
      <c r="AE92" s="322"/>
    </row>
    <row r="93" spans="1:31" s="84" customFormat="1" ht="12" customHeight="1" x14ac:dyDescent="0.2">
      <c r="A93" s="330" t="s">
        <v>187</v>
      </c>
      <c r="B93" s="330" t="str">
        <f>MID(A94,4,2)</f>
        <v>06</v>
      </c>
      <c r="C93" s="208"/>
      <c r="D93" s="209"/>
      <c r="E93" s="209"/>
      <c r="F93" s="209"/>
      <c r="G93" s="331"/>
      <c r="H93" s="209"/>
      <c r="I93" s="209"/>
      <c r="J93" s="320"/>
      <c r="O93" s="320"/>
      <c r="P93" s="38"/>
      <c r="Q93" s="38"/>
      <c r="R93" s="38"/>
      <c r="S93" s="38"/>
      <c r="T93" s="38"/>
      <c r="U93" s="38"/>
      <c r="V93" s="260"/>
      <c r="W93" s="322"/>
      <c r="X93" s="322"/>
      <c r="Y93" s="322"/>
      <c r="Z93" s="322"/>
      <c r="AA93" s="322"/>
      <c r="AB93" s="322"/>
      <c r="AC93" s="322"/>
      <c r="AD93" s="322"/>
      <c r="AE93" s="322"/>
    </row>
    <row r="94" spans="1:31" s="84" customFormat="1" ht="12" customHeight="1" x14ac:dyDescent="0.2">
      <c r="A94" s="118" t="s">
        <v>407</v>
      </c>
      <c r="B94" s="256" t="s">
        <v>408</v>
      </c>
      <c r="C94" s="118"/>
      <c r="D94" s="256" t="s">
        <v>409</v>
      </c>
      <c r="E94" s="256" t="s">
        <v>410</v>
      </c>
      <c r="F94" s="256"/>
      <c r="G94" s="256"/>
      <c r="H94" s="256"/>
      <c r="I94" s="256"/>
      <c r="J94" s="320"/>
      <c r="O94" s="320"/>
      <c r="Q94" s="38"/>
      <c r="R94" s="38"/>
      <c r="S94" s="38"/>
      <c r="T94" s="38"/>
      <c r="U94" s="38"/>
      <c r="V94" s="260"/>
      <c r="W94" s="322"/>
      <c r="X94" s="322"/>
      <c r="Y94" s="322"/>
      <c r="Z94" s="322"/>
      <c r="AA94" s="322"/>
      <c r="AB94" s="322"/>
      <c r="AC94" s="322"/>
      <c r="AD94" s="322"/>
      <c r="AE94" s="322"/>
    </row>
    <row r="95" spans="1:31" s="84" customFormat="1" ht="12" customHeight="1" x14ac:dyDescent="0.2">
      <c r="A95" s="118" t="s">
        <v>411</v>
      </c>
      <c r="B95" s="256" t="s">
        <v>412</v>
      </c>
      <c r="C95" s="118"/>
      <c r="D95" s="256" t="s">
        <v>409</v>
      </c>
      <c r="E95" s="256" t="s">
        <v>413</v>
      </c>
      <c r="F95" s="256"/>
      <c r="G95" s="256"/>
      <c r="H95" s="256"/>
      <c r="I95" s="256"/>
      <c r="J95" s="320"/>
      <c r="K95" s="259" t="s">
        <v>253</v>
      </c>
      <c r="L95" s="14"/>
      <c r="M95" s="14"/>
      <c r="N95" s="14"/>
      <c r="O95" s="46"/>
      <c r="Q95" s="38"/>
      <c r="R95" s="38"/>
      <c r="S95" s="38"/>
      <c r="T95" s="38"/>
      <c r="U95" s="38"/>
      <c r="V95" s="260"/>
      <c r="W95" s="322"/>
      <c r="X95" s="322"/>
      <c r="Y95" s="322"/>
      <c r="Z95" s="322"/>
      <c r="AA95" s="322"/>
      <c r="AB95" s="322"/>
      <c r="AC95" s="322"/>
      <c r="AD95" s="322"/>
      <c r="AE95" s="322"/>
    </row>
    <row r="96" spans="1:31" ht="12" customHeight="1" x14ac:dyDescent="0.2">
      <c r="A96" s="118" t="s">
        <v>414</v>
      </c>
      <c r="B96" s="256" t="s">
        <v>415</v>
      </c>
      <c r="C96" s="118"/>
      <c r="D96" s="256" t="s">
        <v>409</v>
      </c>
      <c r="E96" s="256" t="s">
        <v>416</v>
      </c>
      <c r="F96" s="332"/>
      <c r="G96" s="256"/>
      <c r="H96" s="256"/>
      <c r="I96" s="256"/>
      <c r="L96" s="266" t="str">
        <f>IF(R97="","",         R97)</f>
        <v>Koupil</v>
      </c>
      <c r="M96" s="14"/>
      <c r="N96" s="14"/>
      <c r="O96" s="46"/>
      <c r="V96" s="273"/>
    </row>
    <row r="97" spans="1:22" ht="12" customHeight="1" x14ac:dyDescent="0.2">
      <c r="A97" s="118" t="s">
        <v>417</v>
      </c>
      <c r="B97" s="256" t="s">
        <v>418</v>
      </c>
      <c r="C97" s="118"/>
      <c r="D97" s="256" t="s">
        <v>419</v>
      </c>
      <c r="E97" s="256" t="s">
        <v>420</v>
      </c>
      <c r="F97" s="256"/>
      <c r="G97" s="256"/>
      <c r="H97" s="256"/>
      <c r="I97" s="256"/>
      <c r="K97" s="28" t="str">
        <f>IF(R98="","",R98)</f>
        <v>Habr S.</v>
      </c>
      <c r="L97" s="28" t="str">
        <f>IF(R99="","",R99)</f>
        <v>Černý</v>
      </c>
      <c r="M97" s="28" t="str">
        <f>IF(R100="","",R100)</f>
        <v>Novák B..</v>
      </c>
      <c r="N97" s="28" t="str">
        <f>IF(R101="","",R101)</f>
        <v>Novák V.</v>
      </c>
      <c r="O97" s="30"/>
      <c r="Q97" s="38">
        <v>1</v>
      </c>
      <c r="R97" s="38" t="s">
        <v>257</v>
      </c>
      <c r="S97" s="38" t="str">
        <f>R104</f>
        <v>Habr V.</v>
      </c>
      <c r="T97" s="38" t="s">
        <v>197</v>
      </c>
      <c r="U97" s="38" t="str">
        <f>R104</f>
        <v>Habr V.</v>
      </c>
      <c r="V97" s="260"/>
    </row>
    <row r="98" spans="1:22" ht="12" customHeight="1" x14ac:dyDescent="0.2">
      <c r="A98" s="118" t="s">
        <v>121</v>
      </c>
      <c r="B98" s="256" t="s">
        <v>421</v>
      </c>
      <c r="C98" s="118"/>
      <c r="D98" s="256" t="s">
        <v>419</v>
      </c>
      <c r="E98" s="256" t="s">
        <v>422</v>
      </c>
      <c r="F98" s="256"/>
      <c r="G98" s="256"/>
      <c r="H98" s="256"/>
      <c r="I98" s="256"/>
      <c r="K98" s="28" t="str">
        <f>IF(R102="","",R102)</f>
        <v>Zejda T.</v>
      </c>
      <c r="L98" s="28" t="str">
        <f>IF(R103="","",R103)</f>
        <v>Kelbler P.</v>
      </c>
      <c r="M98" s="28" t="str">
        <f>IF(R104="","",R104)</f>
        <v>Habr V.</v>
      </c>
      <c r="N98" s="28" t="str">
        <f>IF(R105="","",R105)</f>
        <v>Dolák</v>
      </c>
      <c r="O98" s="30"/>
      <c r="Q98" s="38">
        <v>2</v>
      </c>
      <c r="R98" s="38" t="s">
        <v>423</v>
      </c>
      <c r="S98" s="38" t="str">
        <f>R107</f>
        <v>Šťastný</v>
      </c>
      <c r="T98" s="38" t="str">
        <f>R100</f>
        <v>Novák B..</v>
      </c>
      <c r="U98" s="38" t="s">
        <v>300</v>
      </c>
      <c r="V98" s="260"/>
    </row>
    <row r="99" spans="1:22" ht="12" customHeight="1" x14ac:dyDescent="0.2">
      <c r="A99" s="118" t="s">
        <v>424</v>
      </c>
      <c r="B99" s="256" t="s">
        <v>425</v>
      </c>
      <c r="C99" s="118"/>
      <c r="D99" s="256" t="s">
        <v>409</v>
      </c>
      <c r="E99" s="256" t="s">
        <v>426</v>
      </c>
      <c r="F99" s="256"/>
      <c r="G99" s="256"/>
      <c r="H99" s="256"/>
      <c r="I99" s="256"/>
      <c r="K99" s="28"/>
      <c r="L99" s="28" t="str">
        <f>IF(R106="","",R106)</f>
        <v>Bastl P</v>
      </c>
      <c r="M99" s="28" t="str">
        <f>IF(R107="","",R107)</f>
        <v>Šťastný</v>
      </c>
      <c r="N99" s="271"/>
      <c r="O99" s="271"/>
      <c r="P99" s="120"/>
      <c r="Q99" s="38">
        <v>3</v>
      </c>
      <c r="R99" s="38" t="s">
        <v>266</v>
      </c>
      <c r="S99" s="38" t="str">
        <f>R104</f>
        <v>Habr V.</v>
      </c>
      <c r="T99" s="38" t="s">
        <v>197</v>
      </c>
      <c r="V99" s="273"/>
    </row>
    <row r="100" spans="1:22" ht="12" customHeight="1" thickBot="1" x14ac:dyDescent="0.25">
      <c r="A100" s="275" t="s">
        <v>280</v>
      </c>
      <c r="B100" s="276" t="s">
        <v>235</v>
      </c>
      <c r="C100" s="275" t="s">
        <v>195</v>
      </c>
      <c r="D100" s="275" t="s">
        <v>196</v>
      </c>
      <c r="E100" s="275">
        <v>0</v>
      </c>
      <c r="F100" s="275" t="s">
        <v>197</v>
      </c>
      <c r="G100" s="275" t="s">
        <v>198</v>
      </c>
      <c r="H100" s="275" t="s">
        <v>18</v>
      </c>
      <c r="I100" s="256"/>
      <c r="P100" s="272"/>
      <c r="Q100" s="38">
        <v>4</v>
      </c>
      <c r="R100" s="38" t="s">
        <v>364</v>
      </c>
      <c r="S100" s="38" t="str">
        <f>R104</f>
        <v>Habr V.</v>
      </c>
      <c r="T100" s="38" t="s">
        <v>197</v>
      </c>
      <c r="V100" s="260"/>
    </row>
    <row r="101" spans="1:22" ht="12" customHeight="1" thickTop="1" x14ac:dyDescent="0.2">
      <c r="A101" s="206">
        <v>1</v>
      </c>
      <c r="B101" s="278" t="s">
        <v>288</v>
      </c>
      <c r="C101" s="206">
        <v>5</v>
      </c>
      <c r="D101" s="206">
        <v>4</v>
      </c>
      <c r="E101" s="206">
        <v>0</v>
      </c>
      <c r="F101" s="206">
        <v>1</v>
      </c>
      <c r="G101" s="387" t="s">
        <v>1485</v>
      </c>
      <c r="H101" s="635">
        <v>12</v>
      </c>
      <c r="I101" s="256"/>
      <c r="K101" s="259" t="s">
        <v>275</v>
      </c>
      <c r="L101" s="75" t="s">
        <v>276</v>
      </c>
      <c r="M101" s="14" t="s">
        <v>196</v>
      </c>
      <c r="P101" s="272"/>
      <c r="Q101" s="38">
        <v>5</v>
      </c>
      <c r="R101" s="38" t="s">
        <v>272</v>
      </c>
      <c r="V101" s="260"/>
    </row>
    <row r="102" spans="1:22" ht="12" customHeight="1" x14ac:dyDescent="0.2">
      <c r="A102" s="174">
        <v>2</v>
      </c>
      <c r="B102" s="195" t="s">
        <v>304</v>
      </c>
      <c r="C102" s="174">
        <v>5</v>
      </c>
      <c r="D102" s="174">
        <v>3</v>
      </c>
      <c r="E102" s="174">
        <v>2</v>
      </c>
      <c r="F102" s="174">
        <v>0</v>
      </c>
      <c r="G102" s="175" t="s">
        <v>1486</v>
      </c>
      <c r="H102" s="194">
        <v>11</v>
      </c>
      <c r="I102" s="277"/>
      <c r="K102" s="43" t="s">
        <v>427</v>
      </c>
      <c r="L102" s="38" t="str">
        <f>IF(S108="","",S108)</f>
        <v>Kelbler P.</v>
      </c>
      <c r="M102" s="274" t="str">
        <f>IF(R108="","",R108)</f>
        <v>Pokorný</v>
      </c>
      <c r="Q102" s="38">
        <v>6</v>
      </c>
      <c r="R102" s="38" t="s">
        <v>300</v>
      </c>
      <c r="V102" s="273"/>
    </row>
    <row r="103" spans="1:22" ht="12" customHeight="1" x14ac:dyDescent="0.2">
      <c r="A103" s="174">
        <v>3</v>
      </c>
      <c r="B103" s="195" t="s">
        <v>297</v>
      </c>
      <c r="C103" s="174">
        <v>5</v>
      </c>
      <c r="D103" s="174">
        <v>3</v>
      </c>
      <c r="E103" s="174">
        <v>2</v>
      </c>
      <c r="F103" s="174">
        <v>0</v>
      </c>
      <c r="G103" s="175" t="s">
        <v>1487</v>
      </c>
      <c r="H103" s="194">
        <v>11</v>
      </c>
      <c r="I103" s="281"/>
      <c r="K103" s="43" t="s">
        <v>428</v>
      </c>
      <c r="L103" s="38" t="str">
        <f>IF(S109="","",S109)</f>
        <v>Bastl P</v>
      </c>
      <c r="M103" s="274" t="str">
        <f>IF(R109="","",R109)</f>
        <v>Chvátal J.</v>
      </c>
      <c r="Q103" s="38">
        <v>7</v>
      </c>
      <c r="R103" s="38" t="s">
        <v>279</v>
      </c>
      <c r="V103" s="260"/>
    </row>
    <row r="104" spans="1:22" ht="12" customHeight="1" x14ac:dyDescent="0.2">
      <c r="A104" s="174">
        <v>4</v>
      </c>
      <c r="B104" s="195" t="s">
        <v>301</v>
      </c>
      <c r="C104" s="174">
        <v>5</v>
      </c>
      <c r="D104" s="174">
        <v>3</v>
      </c>
      <c r="E104" s="174">
        <v>1</v>
      </c>
      <c r="F104" s="174">
        <v>1</v>
      </c>
      <c r="G104" s="175" t="s">
        <v>1488</v>
      </c>
      <c r="H104" s="194">
        <v>10</v>
      </c>
      <c r="I104" s="281"/>
      <c r="K104" s="43" t="s">
        <v>429</v>
      </c>
      <c r="L104" s="38" t="str">
        <f>IF(S110="","",S110)</f>
        <v>Habr V.</v>
      </c>
      <c r="M104" s="274" t="str">
        <f>IF(R110="","",R110)</f>
        <v>Bastl V.</v>
      </c>
      <c r="Q104" s="38">
        <v>8</v>
      </c>
      <c r="R104" s="38" t="s">
        <v>341</v>
      </c>
      <c r="V104" s="260"/>
    </row>
    <row r="105" spans="1:22" ht="12" customHeight="1" x14ac:dyDescent="0.2">
      <c r="A105" s="174">
        <v>5</v>
      </c>
      <c r="B105" s="195" t="s">
        <v>286</v>
      </c>
      <c r="C105" s="174">
        <v>5</v>
      </c>
      <c r="D105" s="174">
        <v>2</v>
      </c>
      <c r="E105" s="174">
        <v>3</v>
      </c>
      <c r="F105" s="174">
        <v>0</v>
      </c>
      <c r="G105" s="175" t="s">
        <v>1489</v>
      </c>
      <c r="H105" s="636">
        <v>9</v>
      </c>
      <c r="I105" s="281"/>
      <c r="L105" s="38" t="str">
        <f>IF(S111="","",S111)</f>
        <v/>
      </c>
      <c r="M105" s="274" t="str">
        <f>IF(R111="","",R111)</f>
        <v/>
      </c>
      <c r="N105" s="283"/>
      <c r="O105" s="283"/>
      <c r="Q105" s="38">
        <v>9</v>
      </c>
      <c r="R105" s="38" t="s">
        <v>376</v>
      </c>
      <c r="V105" s="273"/>
    </row>
    <row r="106" spans="1:22" ht="12" customHeight="1" x14ac:dyDescent="0.2">
      <c r="A106" s="174">
        <v>6</v>
      </c>
      <c r="B106" s="195" t="s">
        <v>291</v>
      </c>
      <c r="C106" s="174">
        <v>5</v>
      </c>
      <c r="D106" s="174">
        <v>2</v>
      </c>
      <c r="E106" s="174">
        <v>1</v>
      </c>
      <c r="F106" s="174">
        <v>2</v>
      </c>
      <c r="G106" s="175" t="s">
        <v>1490</v>
      </c>
      <c r="H106" s="194">
        <v>7</v>
      </c>
      <c r="I106" s="281"/>
      <c r="K106" s="259" t="s">
        <v>289</v>
      </c>
      <c r="L106" s="75" t="s">
        <v>4</v>
      </c>
      <c r="M106" s="284" t="s">
        <v>5</v>
      </c>
      <c r="N106" s="283"/>
      <c r="O106" s="283"/>
      <c r="Q106" s="38">
        <v>10</v>
      </c>
      <c r="R106" s="38" t="s">
        <v>342</v>
      </c>
      <c r="V106" s="260"/>
    </row>
    <row r="107" spans="1:22" ht="12" customHeight="1" x14ac:dyDescent="0.2">
      <c r="A107" s="174">
        <v>7</v>
      </c>
      <c r="B107" s="195" t="s">
        <v>303</v>
      </c>
      <c r="C107" s="174">
        <v>5</v>
      </c>
      <c r="D107" s="174">
        <v>1</v>
      </c>
      <c r="E107" s="174">
        <v>2</v>
      </c>
      <c r="F107" s="174">
        <v>2</v>
      </c>
      <c r="G107" s="175" t="s">
        <v>1491</v>
      </c>
      <c r="H107" s="194">
        <v>5</v>
      </c>
      <c r="I107" s="281"/>
      <c r="K107" s="28" t="s">
        <v>430</v>
      </c>
      <c r="L107" s="285" t="str">
        <f t="shared" ref="L107:M111" si="5">IF(S97="","",S97)</f>
        <v>Habr V.</v>
      </c>
      <c r="M107" s="285" t="str">
        <f t="shared" si="5"/>
        <v>-</v>
      </c>
      <c r="N107" s="14"/>
      <c r="O107" s="46"/>
      <c r="Q107" s="38">
        <v>11</v>
      </c>
      <c r="R107" s="38" t="s">
        <v>290</v>
      </c>
      <c r="V107" s="260"/>
    </row>
    <row r="108" spans="1:22" ht="12" customHeight="1" x14ac:dyDescent="0.2">
      <c r="A108" s="174">
        <v>8</v>
      </c>
      <c r="B108" s="195" t="s">
        <v>308</v>
      </c>
      <c r="C108" s="174">
        <v>4</v>
      </c>
      <c r="D108" s="174">
        <v>1</v>
      </c>
      <c r="E108" s="174">
        <v>1</v>
      </c>
      <c r="F108" s="174">
        <v>2</v>
      </c>
      <c r="G108" s="175" t="s">
        <v>1492</v>
      </c>
      <c r="H108" s="194">
        <v>4</v>
      </c>
      <c r="I108" s="281"/>
      <c r="K108" s="28" t="s">
        <v>431</v>
      </c>
      <c r="L108" s="285" t="str">
        <f t="shared" si="5"/>
        <v>Šťastný</v>
      </c>
      <c r="M108" s="285" t="str">
        <f t="shared" si="5"/>
        <v>Novák B..</v>
      </c>
      <c r="N108" s="283"/>
      <c r="O108" s="283"/>
      <c r="Q108" s="38">
        <v>12</v>
      </c>
      <c r="R108" s="38" t="s">
        <v>344</v>
      </c>
      <c r="S108" s="38" t="str">
        <f>R103</f>
        <v>Kelbler P.</v>
      </c>
      <c r="V108" s="273"/>
    </row>
    <row r="109" spans="1:22" ht="12" customHeight="1" x14ac:dyDescent="0.2">
      <c r="A109" s="174">
        <v>9</v>
      </c>
      <c r="B109" s="195" t="s">
        <v>307</v>
      </c>
      <c r="C109" s="174">
        <v>5</v>
      </c>
      <c r="D109" s="174">
        <v>1</v>
      </c>
      <c r="E109" s="174">
        <v>1</v>
      </c>
      <c r="F109" s="174">
        <v>3</v>
      </c>
      <c r="G109" s="175" t="s">
        <v>1493</v>
      </c>
      <c r="H109" s="194">
        <v>4</v>
      </c>
      <c r="I109" s="281"/>
      <c r="K109" s="28" t="s">
        <v>433</v>
      </c>
      <c r="L109" s="285" t="str">
        <f t="shared" si="5"/>
        <v>Habr V.</v>
      </c>
      <c r="M109" s="285" t="str">
        <f t="shared" si="5"/>
        <v>-</v>
      </c>
      <c r="N109" s="14"/>
      <c r="O109" s="46"/>
      <c r="Q109" s="38">
        <v>13</v>
      </c>
      <c r="R109" s="38" t="s">
        <v>432</v>
      </c>
      <c r="S109" s="38" t="str">
        <f>R106</f>
        <v>Bastl P</v>
      </c>
      <c r="V109" s="260"/>
    </row>
    <row r="110" spans="1:22" ht="12" customHeight="1" x14ac:dyDescent="0.2">
      <c r="A110" s="174">
        <v>10</v>
      </c>
      <c r="B110" s="195" t="s">
        <v>294</v>
      </c>
      <c r="C110" s="174">
        <v>4</v>
      </c>
      <c r="D110" s="174">
        <v>1</v>
      </c>
      <c r="E110" s="174">
        <v>0</v>
      </c>
      <c r="F110" s="174">
        <v>3</v>
      </c>
      <c r="G110" s="175" t="s">
        <v>1494</v>
      </c>
      <c r="H110" s="194">
        <v>3</v>
      </c>
      <c r="I110" s="281"/>
      <c r="K110" s="43" t="s">
        <v>434</v>
      </c>
      <c r="L110" s="285" t="str">
        <f t="shared" si="5"/>
        <v>Habr V.</v>
      </c>
      <c r="M110" s="285" t="str">
        <f t="shared" si="5"/>
        <v>-</v>
      </c>
      <c r="N110" s="15"/>
      <c r="O110" s="249"/>
      <c r="Q110" s="38">
        <v>14</v>
      </c>
      <c r="R110" s="38" t="s">
        <v>263</v>
      </c>
      <c r="S110" s="38" t="str">
        <f>R104</f>
        <v>Habr V.</v>
      </c>
      <c r="V110" s="260"/>
    </row>
    <row r="111" spans="1:22" ht="12" customHeight="1" x14ac:dyDescent="0.2">
      <c r="A111" s="174">
        <v>11</v>
      </c>
      <c r="B111" s="195" t="s">
        <v>309</v>
      </c>
      <c r="C111" s="174">
        <v>4</v>
      </c>
      <c r="D111" s="174">
        <v>0</v>
      </c>
      <c r="E111" s="174">
        <v>2</v>
      </c>
      <c r="F111" s="174">
        <v>2</v>
      </c>
      <c r="G111" s="175" t="s">
        <v>1494</v>
      </c>
      <c r="H111" s="194">
        <v>2</v>
      </c>
      <c r="I111" s="281"/>
      <c r="L111" s="285" t="str">
        <f t="shared" si="5"/>
        <v/>
      </c>
      <c r="M111" s="285" t="str">
        <f t="shared" si="5"/>
        <v/>
      </c>
      <c r="N111" s="14"/>
      <c r="O111" s="46"/>
      <c r="Q111" s="38">
        <v>15</v>
      </c>
      <c r="V111" s="273"/>
    </row>
    <row r="112" spans="1:22" ht="12" customHeight="1" x14ac:dyDescent="0.2">
      <c r="A112" s="174">
        <v>12</v>
      </c>
      <c r="B112" s="195" t="s">
        <v>310</v>
      </c>
      <c r="C112" s="174">
        <v>4</v>
      </c>
      <c r="D112" s="174">
        <v>0</v>
      </c>
      <c r="E112" s="174">
        <v>2</v>
      </c>
      <c r="F112" s="174">
        <v>2</v>
      </c>
      <c r="G112" s="175" t="s">
        <v>1495</v>
      </c>
      <c r="H112" s="194">
        <v>2</v>
      </c>
      <c r="I112" s="281"/>
      <c r="K112" s="190" t="s">
        <v>305</v>
      </c>
      <c r="L112" s="334" t="s">
        <v>306</v>
      </c>
      <c r="M112" s="335" t="s">
        <v>13</v>
      </c>
      <c r="V112" s="260"/>
    </row>
    <row r="113" spans="1:1025" ht="12" customHeight="1" x14ac:dyDescent="0.2">
      <c r="A113" s="174">
        <v>13</v>
      </c>
      <c r="B113" s="195" t="s">
        <v>283</v>
      </c>
      <c r="C113" s="174">
        <v>4</v>
      </c>
      <c r="D113" s="174">
        <v>0</v>
      </c>
      <c r="E113" s="174">
        <v>1</v>
      </c>
      <c r="F113" s="174">
        <v>3</v>
      </c>
      <c r="G113" s="175" t="s">
        <v>1496</v>
      </c>
      <c r="H113" s="194">
        <v>1</v>
      </c>
      <c r="I113" s="281"/>
      <c r="K113" s="32" t="s">
        <v>295</v>
      </c>
      <c r="L113" s="32" t="str">
        <f>U97</f>
        <v>Habr V.</v>
      </c>
      <c r="M113" s="32" t="str">
        <f>IF(V99="","",V99)</f>
        <v/>
      </c>
      <c r="N113" s="274"/>
      <c r="O113" s="274"/>
      <c r="V113" s="260"/>
    </row>
    <row r="114" spans="1:1025" ht="12" customHeight="1" x14ac:dyDescent="0.2">
      <c r="A114" s="174"/>
      <c r="B114" s="195"/>
      <c r="C114" s="174"/>
      <c r="D114" s="174"/>
      <c r="E114" s="174"/>
      <c r="F114" s="174"/>
      <c r="G114" s="175"/>
      <c r="H114" s="194"/>
      <c r="I114" s="281"/>
      <c r="K114" s="32" t="s">
        <v>435</v>
      </c>
      <c r="L114" s="32" t="str">
        <f>U98</f>
        <v>Zejda T.</v>
      </c>
      <c r="M114" s="32"/>
      <c r="N114" s="274"/>
      <c r="O114" s="274"/>
      <c r="V114" s="273"/>
    </row>
    <row r="115" spans="1:1025" ht="12" customHeight="1" x14ac:dyDescent="0.2">
      <c r="A115" s="330"/>
      <c r="B115" s="204"/>
      <c r="C115" s="330"/>
      <c r="D115" s="330"/>
      <c r="E115" s="330"/>
      <c r="F115" s="330"/>
      <c r="G115" s="330"/>
      <c r="H115" s="330"/>
      <c r="I115" s="330"/>
      <c r="L115" s="42"/>
      <c r="M115" s="42"/>
      <c r="N115" s="42"/>
      <c r="P115" s="42"/>
      <c r="Q115" s="42"/>
      <c r="R115" s="42"/>
      <c r="S115" s="42"/>
      <c r="T115" s="42"/>
      <c r="U115" s="42"/>
      <c r="V115" s="273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  <c r="AMH115" s="42"/>
      <c r="AMI115" s="42"/>
      <c r="AMJ115" s="42"/>
      <c r="AMK115" s="42"/>
    </row>
    <row r="116" spans="1:1025" ht="12" customHeight="1" x14ac:dyDescent="0.2">
      <c r="A116" s="319" t="s">
        <v>187</v>
      </c>
      <c r="B116" s="319" t="str">
        <f>MID(A117,4,2)</f>
        <v>07</v>
      </c>
      <c r="C116" s="319"/>
      <c r="D116" s="136"/>
      <c r="E116" s="136"/>
      <c r="F116" s="136"/>
      <c r="G116" s="256"/>
      <c r="H116" s="256"/>
      <c r="I116" s="256"/>
      <c r="O116" s="48"/>
      <c r="V116" s="273"/>
    </row>
    <row r="117" spans="1:1025" ht="12" customHeight="1" x14ac:dyDescent="0.2">
      <c r="A117" s="319" t="s">
        <v>436</v>
      </c>
      <c r="B117" s="136" t="s">
        <v>437</v>
      </c>
      <c r="C117" s="319"/>
      <c r="D117" s="136" t="s">
        <v>438</v>
      </c>
      <c r="E117" s="136" t="s">
        <v>439</v>
      </c>
      <c r="F117" s="325"/>
      <c r="G117" s="256"/>
      <c r="H117" s="256"/>
      <c r="I117" s="256"/>
      <c r="K117" s="291" t="s">
        <v>253</v>
      </c>
      <c r="L117" s="16"/>
      <c r="M117" s="16"/>
      <c r="N117" s="16"/>
      <c r="O117" s="48"/>
      <c r="P117" s="84"/>
      <c r="Q117" s="84">
        <v>1</v>
      </c>
      <c r="R117" s="84" t="s">
        <v>257</v>
      </c>
      <c r="S117" s="84" t="str">
        <f>R126</f>
        <v>Dolák</v>
      </c>
      <c r="T117" s="84" t="str">
        <f>R122</f>
        <v>Bastl V</v>
      </c>
      <c r="U117" s="84" t="s">
        <v>272</v>
      </c>
      <c r="V117" s="260"/>
    </row>
    <row r="118" spans="1:1025" ht="12" customHeight="1" x14ac:dyDescent="0.2">
      <c r="A118" s="319" t="s">
        <v>440</v>
      </c>
      <c r="B118" s="136" t="s">
        <v>441</v>
      </c>
      <c r="C118" s="319"/>
      <c r="D118" s="136" t="s">
        <v>442</v>
      </c>
      <c r="E118" s="136" t="s">
        <v>443</v>
      </c>
      <c r="F118" s="325"/>
      <c r="G118" s="256"/>
      <c r="H118" s="256"/>
      <c r="I118" s="256"/>
      <c r="K118" s="63"/>
      <c r="L118" s="321" t="str">
        <f>IF(R117="","",         R117)</f>
        <v>Koupil</v>
      </c>
      <c r="M118" s="16"/>
      <c r="N118" s="16"/>
      <c r="O118" s="72"/>
      <c r="P118" s="272"/>
      <c r="Q118" s="84">
        <v>2</v>
      </c>
      <c r="R118" s="84" t="s">
        <v>262</v>
      </c>
      <c r="S118" s="84"/>
      <c r="T118" s="84"/>
      <c r="U118" s="84"/>
      <c r="V118" s="260"/>
    </row>
    <row r="119" spans="1:1025" s="84" customFormat="1" ht="12" customHeight="1" x14ac:dyDescent="0.2">
      <c r="A119" s="319" t="s">
        <v>123</v>
      </c>
      <c r="B119" s="136" t="s">
        <v>444</v>
      </c>
      <c r="C119" s="319"/>
      <c r="D119" s="136" t="s">
        <v>438</v>
      </c>
      <c r="E119" s="136" t="s">
        <v>445</v>
      </c>
      <c r="F119" s="325"/>
      <c r="G119" s="256"/>
      <c r="H119" s="256"/>
      <c r="I119" s="256"/>
      <c r="J119" s="320"/>
      <c r="K119" s="63" t="str">
        <f>IF(R118="","",R118)</f>
        <v>Chvátal T.</v>
      </c>
      <c r="L119" s="63" t="str">
        <f>IF(R119="","",R119)</f>
        <v>Černý</v>
      </c>
      <c r="M119" s="63" t="str">
        <f>IF(R120="","",R120)</f>
        <v>Zejda T.</v>
      </c>
      <c r="N119" s="63" t="str">
        <f>IF(R121="","",R121)</f>
        <v>Novák V.</v>
      </c>
      <c r="O119" s="72"/>
      <c r="P119" s="272"/>
      <c r="Q119" s="84">
        <v>3</v>
      </c>
      <c r="R119" s="84" t="s">
        <v>266</v>
      </c>
      <c r="V119" s="273"/>
      <c r="W119" s="322"/>
      <c r="X119" s="322"/>
      <c r="Y119" s="322"/>
      <c r="Z119" s="322"/>
      <c r="AA119" s="322"/>
      <c r="AB119" s="322"/>
      <c r="AC119" s="322"/>
      <c r="AD119" s="322"/>
      <c r="AE119" s="322"/>
    </row>
    <row r="120" spans="1:1025" s="84" customFormat="1" ht="12" customHeight="1" x14ac:dyDescent="0.2">
      <c r="A120" s="319" t="s">
        <v>446</v>
      </c>
      <c r="B120" s="136" t="s">
        <v>447</v>
      </c>
      <c r="C120" s="319"/>
      <c r="D120" s="136" t="s">
        <v>442</v>
      </c>
      <c r="E120" s="136" t="s">
        <v>448</v>
      </c>
      <c r="F120" s="325"/>
      <c r="G120" s="256"/>
      <c r="H120" s="256"/>
      <c r="I120" s="256"/>
      <c r="J120" s="320"/>
      <c r="K120" s="63" t="str">
        <f>IF(R122="","",R122)</f>
        <v>Bastl V</v>
      </c>
      <c r="L120" s="63" t="str">
        <f>IF(R123="","",R123)</f>
        <v>Kapinus</v>
      </c>
      <c r="M120" s="63" t="str">
        <f>IF(R124="","",R124)</f>
        <v>Habr V.</v>
      </c>
      <c r="N120" s="63" t="str">
        <f>IF(R125="","",R125)</f>
        <v>Pokorný</v>
      </c>
      <c r="O120" s="379"/>
      <c r="P120" s="272"/>
      <c r="Q120" s="84">
        <v>4</v>
      </c>
      <c r="R120" s="84" t="s">
        <v>300</v>
      </c>
      <c r="V120" s="260"/>
      <c r="W120" s="322"/>
      <c r="X120" s="322"/>
      <c r="Y120" s="322"/>
      <c r="Z120" s="322"/>
      <c r="AA120" s="322"/>
      <c r="AB120" s="322"/>
      <c r="AC120" s="322"/>
      <c r="AD120" s="322"/>
      <c r="AE120" s="322"/>
    </row>
    <row r="121" spans="1:1025" s="84" customFormat="1" ht="12" customHeight="1" x14ac:dyDescent="0.2">
      <c r="A121" s="319" t="s">
        <v>449</v>
      </c>
      <c r="B121" s="136" t="s">
        <v>450</v>
      </c>
      <c r="C121" s="319"/>
      <c r="D121" s="136" t="s">
        <v>442</v>
      </c>
      <c r="E121" s="136"/>
      <c r="F121" s="336"/>
      <c r="G121" s="256"/>
      <c r="H121" s="256"/>
      <c r="I121" s="256"/>
      <c r="J121" s="337"/>
      <c r="K121" s="63"/>
      <c r="L121" s="63" t="str">
        <f>IF(R126="","",R126)</f>
        <v>Dolák</v>
      </c>
      <c r="M121" s="63" t="str">
        <f>IF(R127="","",R127)</f>
        <v>Bastl P.</v>
      </c>
      <c r="N121" s="294"/>
      <c r="O121" s="48"/>
      <c r="Q121" s="84">
        <v>5</v>
      </c>
      <c r="R121" s="84" t="s">
        <v>272</v>
      </c>
      <c r="V121" s="260"/>
      <c r="W121" s="322"/>
      <c r="X121" s="322"/>
      <c r="Y121" s="322"/>
      <c r="Z121" s="322"/>
      <c r="AA121" s="322"/>
      <c r="AB121" s="322"/>
      <c r="AC121" s="322"/>
      <c r="AD121" s="322"/>
      <c r="AE121" s="322"/>
    </row>
    <row r="122" spans="1:1025" s="84" customFormat="1" ht="12" customHeight="1" x14ac:dyDescent="0.2">
      <c r="A122" s="319" t="s">
        <v>451</v>
      </c>
      <c r="B122" s="136" t="s">
        <v>452</v>
      </c>
      <c r="C122" s="319"/>
      <c r="D122" s="136" t="s">
        <v>438</v>
      </c>
      <c r="E122" s="136" t="s">
        <v>453</v>
      </c>
      <c r="F122" s="325"/>
      <c r="G122" s="256"/>
      <c r="H122" s="256"/>
      <c r="I122" s="256"/>
      <c r="J122" s="320"/>
      <c r="K122" s="63"/>
      <c r="L122" s="16"/>
      <c r="M122" s="16"/>
      <c r="N122" s="16"/>
      <c r="O122" s="48"/>
      <c r="Q122" s="84">
        <v>6</v>
      </c>
      <c r="R122" s="84" t="s">
        <v>454</v>
      </c>
      <c r="V122" s="273"/>
      <c r="W122" s="322"/>
      <c r="X122" s="322"/>
      <c r="Y122" s="322"/>
      <c r="Z122" s="322"/>
      <c r="AA122" s="322"/>
      <c r="AB122" s="322"/>
      <c r="AC122" s="322"/>
      <c r="AD122" s="322"/>
      <c r="AE122" s="322"/>
    </row>
    <row r="123" spans="1:1025" s="84" customFormat="1" ht="12" customHeight="1" x14ac:dyDescent="0.2">
      <c r="A123" s="319" t="s">
        <v>455</v>
      </c>
      <c r="B123" s="136" t="s">
        <v>456</v>
      </c>
      <c r="C123" s="319"/>
      <c r="D123" s="136" t="s">
        <v>438</v>
      </c>
      <c r="E123" s="136" t="s">
        <v>457</v>
      </c>
      <c r="F123" s="325"/>
      <c r="G123" s="256"/>
      <c r="H123" s="256"/>
      <c r="I123" s="256"/>
      <c r="J123" s="320"/>
      <c r="K123" s="291" t="s">
        <v>275</v>
      </c>
      <c r="L123" s="24" t="s">
        <v>276</v>
      </c>
      <c r="M123" s="16" t="s">
        <v>196</v>
      </c>
      <c r="N123" s="16"/>
      <c r="O123" s="48"/>
      <c r="Q123" s="84">
        <v>7</v>
      </c>
      <c r="R123" s="84" t="s">
        <v>458</v>
      </c>
      <c r="V123" s="273"/>
      <c r="W123" s="322"/>
      <c r="X123" s="322"/>
      <c r="Y123" s="322"/>
      <c r="Z123" s="322"/>
      <c r="AA123" s="322"/>
      <c r="AB123" s="322"/>
      <c r="AC123" s="322"/>
      <c r="AD123" s="322"/>
      <c r="AE123" s="322"/>
    </row>
    <row r="124" spans="1:1025" s="84" customFormat="1" ht="12" customHeight="1" thickBot="1" x14ac:dyDescent="0.25">
      <c r="A124" s="296" t="s">
        <v>280</v>
      </c>
      <c r="B124" s="297" t="s">
        <v>235</v>
      </c>
      <c r="C124" s="296" t="s">
        <v>195</v>
      </c>
      <c r="D124" s="296" t="s">
        <v>196</v>
      </c>
      <c r="E124" s="296">
        <v>0</v>
      </c>
      <c r="F124" s="296" t="s">
        <v>197</v>
      </c>
      <c r="G124" s="296" t="s">
        <v>198</v>
      </c>
      <c r="H124" s="296" t="s">
        <v>18</v>
      </c>
      <c r="I124" s="277"/>
      <c r="J124" s="320"/>
      <c r="K124" s="63" t="s">
        <v>339</v>
      </c>
      <c r="L124" s="84" t="str">
        <f>IF(S128="","",S128)</f>
        <v>Dolák</v>
      </c>
      <c r="M124" s="306" t="str">
        <f>IF(R128="","",R128)</f>
        <v>Plachý</v>
      </c>
      <c r="N124" s="16"/>
      <c r="O124" s="48"/>
      <c r="Q124" s="84">
        <v>8</v>
      </c>
      <c r="R124" s="84" t="s">
        <v>341</v>
      </c>
      <c r="V124" s="260"/>
      <c r="W124" s="322"/>
      <c r="X124" s="322"/>
      <c r="Y124" s="322"/>
      <c r="Z124" s="322"/>
      <c r="AA124" s="322"/>
      <c r="AB124" s="322"/>
      <c r="AC124" s="322"/>
      <c r="AD124" s="322"/>
      <c r="AE124" s="322"/>
    </row>
    <row r="125" spans="1:1025" s="84" customFormat="1" ht="12" customHeight="1" thickTop="1" x14ac:dyDescent="0.2">
      <c r="A125" s="298">
        <v>1</v>
      </c>
      <c r="B125" s="299" t="s">
        <v>288</v>
      </c>
      <c r="C125" s="298">
        <v>6</v>
      </c>
      <c r="D125" s="298">
        <v>5</v>
      </c>
      <c r="E125" s="298">
        <v>0</v>
      </c>
      <c r="F125" s="298">
        <v>1</v>
      </c>
      <c r="G125" s="633" t="s">
        <v>1497</v>
      </c>
      <c r="H125" s="301">
        <v>15</v>
      </c>
      <c r="I125" s="281"/>
      <c r="J125" s="320"/>
      <c r="K125" s="63" t="s">
        <v>374</v>
      </c>
      <c r="L125" s="84" t="str">
        <f>IF(S129="","",S129)</f>
        <v>Zejda T.</v>
      </c>
      <c r="M125" s="306" t="str">
        <f>IF(R129="","",R129)</f>
        <v>Šmahel M.</v>
      </c>
      <c r="N125" s="16"/>
      <c r="O125" s="48"/>
      <c r="Q125" s="84">
        <v>9</v>
      </c>
      <c r="R125" s="84" t="s">
        <v>344</v>
      </c>
      <c r="V125" s="260"/>
      <c r="W125" s="322"/>
      <c r="X125" s="322"/>
      <c r="Y125" s="322"/>
      <c r="Z125" s="322"/>
      <c r="AA125" s="322"/>
      <c r="AB125" s="322"/>
      <c r="AC125" s="322"/>
      <c r="AD125" s="322"/>
      <c r="AE125" s="322"/>
    </row>
    <row r="126" spans="1:1025" s="84" customFormat="1" ht="12" customHeight="1" x14ac:dyDescent="0.2">
      <c r="A126" s="302">
        <v>2</v>
      </c>
      <c r="B126" s="303" t="s">
        <v>304</v>
      </c>
      <c r="C126" s="302">
        <v>6</v>
      </c>
      <c r="D126" s="302">
        <v>4</v>
      </c>
      <c r="E126" s="302">
        <v>2</v>
      </c>
      <c r="F126" s="302">
        <v>0</v>
      </c>
      <c r="G126" s="634" t="s">
        <v>1497</v>
      </c>
      <c r="H126" s="305">
        <v>14</v>
      </c>
      <c r="I126" s="281"/>
      <c r="J126" s="320"/>
      <c r="K126" s="63"/>
      <c r="L126" s="84" t="str">
        <f>IF(S130="","",S130)</f>
        <v/>
      </c>
      <c r="M126" s="306" t="str">
        <f>IF(R130="","",R130)</f>
        <v/>
      </c>
      <c r="N126" s="16"/>
      <c r="O126" s="377"/>
      <c r="Q126" s="84">
        <v>10</v>
      </c>
      <c r="R126" s="84" t="s">
        <v>376</v>
      </c>
      <c r="V126" s="273"/>
      <c r="W126" s="322"/>
      <c r="X126" s="322"/>
      <c r="Y126" s="322"/>
      <c r="Z126" s="322"/>
      <c r="AA126" s="322"/>
      <c r="AB126" s="322"/>
      <c r="AC126" s="322"/>
      <c r="AD126" s="322"/>
      <c r="AE126" s="322"/>
    </row>
    <row r="127" spans="1:1025" s="84" customFormat="1" ht="12" customHeight="1" x14ac:dyDescent="0.2">
      <c r="A127" s="302">
        <v>3</v>
      </c>
      <c r="B127" s="303" t="s">
        <v>297</v>
      </c>
      <c r="C127" s="302">
        <v>6</v>
      </c>
      <c r="D127" s="302">
        <v>3</v>
      </c>
      <c r="E127" s="302">
        <v>2</v>
      </c>
      <c r="F127" s="302">
        <v>1</v>
      </c>
      <c r="G127" s="634" t="s">
        <v>1498</v>
      </c>
      <c r="H127" s="305">
        <v>11</v>
      </c>
      <c r="I127" s="281"/>
      <c r="J127" s="320"/>
      <c r="K127" s="63"/>
      <c r="L127" s="84" t="str">
        <f>IF(S131="","",S131)</f>
        <v/>
      </c>
      <c r="M127" s="306" t="str">
        <f>IF(R131="","",R131)</f>
        <v/>
      </c>
      <c r="N127" s="306"/>
      <c r="O127" s="377"/>
      <c r="Q127" s="84">
        <v>11</v>
      </c>
      <c r="R127" s="84" t="s">
        <v>287</v>
      </c>
      <c r="V127" s="260"/>
      <c r="W127" s="322"/>
      <c r="X127" s="322"/>
      <c r="Y127" s="322"/>
      <c r="Z127" s="322"/>
      <c r="AA127" s="322"/>
      <c r="AB127" s="322"/>
      <c r="AC127" s="322"/>
      <c r="AD127" s="322"/>
      <c r="AE127" s="322"/>
    </row>
    <row r="128" spans="1:1025" s="84" customFormat="1" ht="12" customHeight="1" x14ac:dyDescent="0.2">
      <c r="A128" s="302">
        <v>4</v>
      </c>
      <c r="B128" s="303" t="s">
        <v>291</v>
      </c>
      <c r="C128" s="302">
        <v>6</v>
      </c>
      <c r="D128" s="302">
        <v>3</v>
      </c>
      <c r="E128" s="302">
        <v>1</v>
      </c>
      <c r="F128" s="302">
        <v>2</v>
      </c>
      <c r="G128" s="634" t="s">
        <v>1487</v>
      </c>
      <c r="H128" s="305">
        <v>10</v>
      </c>
      <c r="I128" s="281"/>
      <c r="J128" s="320"/>
      <c r="K128" s="307" t="s">
        <v>289</v>
      </c>
      <c r="L128" s="308" t="s">
        <v>4</v>
      </c>
      <c r="M128" s="323" t="s">
        <v>5</v>
      </c>
      <c r="N128" s="306"/>
      <c r="O128" s="48"/>
      <c r="Q128" s="84">
        <v>12</v>
      </c>
      <c r="R128" s="84" t="s">
        <v>460</v>
      </c>
      <c r="S128" s="84" t="str">
        <f>R126</f>
        <v>Dolák</v>
      </c>
      <c r="V128" s="260"/>
      <c r="W128" s="322"/>
      <c r="X128" s="322"/>
      <c r="Y128" s="322"/>
      <c r="Z128" s="322"/>
      <c r="AA128" s="322"/>
      <c r="AB128" s="322"/>
      <c r="AC128" s="322"/>
      <c r="AD128" s="322"/>
      <c r="AE128" s="322"/>
    </row>
    <row r="129" spans="1:31" s="84" customFormat="1" ht="12" customHeight="1" x14ac:dyDescent="0.2">
      <c r="A129" s="302">
        <v>5</v>
      </c>
      <c r="B129" s="303" t="s">
        <v>301</v>
      </c>
      <c r="C129" s="302">
        <v>6</v>
      </c>
      <c r="D129" s="302">
        <v>3</v>
      </c>
      <c r="E129" s="302">
        <v>1</v>
      </c>
      <c r="F129" s="302">
        <v>2</v>
      </c>
      <c r="G129" s="634" t="s">
        <v>1499</v>
      </c>
      <c r="H129" s="305">
        <v>10</v>
      </c>
      <c r="I129" s="281"/>
      <c r="J129" s="320"/>
      <c r="K129" s="309" t="s">
        <v>459</v>
      </c>
      <c r="L129" s="84" t="str">
        <f t="shared" ref="L129:M132" si="6">IF(S117="","",S117)</f>
        <v>Dolák</v>
      </c>
      <c r="M129" s="84" t="str">
        <f t="shared" si="6"/>
        <v>Bastl V</v>
      </c>
      <c r="N129" s="16"/>
      <c r="O129" s="377"/>
      <c r="Q129" s="84">
        <v>13</v>
      </c>
      <c r="R129" s="84" t="s">
        <v>461</v>
      </c>
      <c r="S129" s="84" t="str">
        <f>R120</f>
        <v>Zejda T.</v>
      </c>
      <c r="V129" s="273"/>
      <c r="W129" s="322"/>
      <c r="X129" s="322"/>
      <c r="Y129" s="322"/>
      <c r="Z129" s="322"/>
      <c r="AA129" s="322"/>
      <c r="AB129" s="322"/>
      <c r="AC129" s="322"/>
      <c r="AD129" s="322"/>
      <c r="AE129" s="322"/>
    </row>
    <row r="130" spans="1:31" s="84" customFormat="1" ht="12" customHeight="1" x14ac:dyDescent="0.2">
      <c r="A130" s="302">
        <v>6</v>
      </c>
      <c r="B130" s="303" t="s">
        <v>286</v>
      </c>
      <c r="C130" s="302">
        <v>6</v>
      </c>
      <c r="D130" s="302">
        <v>2</v>
      </c>
      <c r="E130" s="302">
        <v>3</v>
      </c>
      <c r="F130" s="302">
        <v>1</v>
      </c>
      <c r="G130" s="634" t="s">
        <v>1480</v>
      </c>
      <c r="H130" s="305">
        <v>9</v>
      </c>
      <c r="I130" s="281"/>
      <c r="J130" s="320"/>
      <c r="K130" s="63"/>
      <c r="L130" s="16" t="str">
        <f t="shared" si="6"/>
        <v/>
      </c>
      <c r="M130" s="16" t="str">
        <f t="shared" si="6"/>
        <v/>
      </c>
      <c r="N130" s="306"/>
      <c r="O130" s="48"/>
      <c r="Q130" s="84">
        <v>14</v>
      </c>
      <c r="V130" s="260"/>
      <c r="W130" s="322"/>
      <c r="X130" s="322"/>
      <c r="Y130" s="322"/>
      <c r="Z130" s="322"/>
      <c r="AA130" s="322"/>
      <c r="AB130" s="322"/>
      <c r="AC130" s="322"/>
      <c r="AD130" s="322"/>
      <c r="AE130" s="322"/>
    </row>
    <row r="131" spans="1:31" s="84" customFormat="1" ht="12" customHeight="1" x14ac:dyDescent="0.2">
      <c r="A131" s="302">
        <v>7</v>
      </c>
      <c r="B131" s="303" t="s">
        <v>308</v>
      </c>
      <c r="C131" s="302">
        <v>5</v>
      </c>
      <c r="D131" s="302">
        <v>2</v>
      </c>
      <c r="E131" s="302">
        <v>1</v>
      </c>
      <c r="F131" s="302">
        <v>2</v>
      </c>
      <c r="G131" s="634" t="s">
        <v>1500</v>
      </c>
      <c r="H131" s="305">
        <v>7</v>
      </c>
      <c r="I131" s="281"/>
      <c r="J131" s="320"/>
      <c r="K131" s="63"/>
      <c r="L131" s="294" t="str">
        <f t="shared" si="6"/>
        <v/>
      </c>
      <c r="M131" s="294" t="str">
        <f t="shared" si="6"/>
        <v/>
      </c>
      <c r="N131" s="16"/>
      <c r="O131" s="24"/>
      <c r="Q131" s="84">
        <v>15</v>
      </c>
      <c r="R131" s="38"/>
      <c r="V131" s="260"/>
      <c r="W131" s="322"/>
      <c r="X131" s="322"/>
      <c r="Y131" s="322"/>
      <c r="Z131" s="322"/>
      <c r="AA131" s="322"/>
      <c r="AB131" s="322"/>
      <c r="AC131" s="322"/>
      <c r="AD131" s="322"/>
      <c r="AE131" s="322"/>
    </row>
    <row r="132" spans="1:31" s="84" customFormat="1" ht="12" customHeight="1" x14ac:dyDescent="0.2">
      <c r="A132" s="302">
        <v>8</v>
      </c>
      <c r="B132" s="303" t="s">
        <v>303</v>
      </c>
      <c r="C132" s="302">
        <v>5</v>
      </c>
      <c r="D132" s="302">
        <v>1</v>
      </c>
      <c r="E132" s="302">
        <v>2</v>
      </c>
      <c r="F132" s="302">
        <v>2</v>
      </c>
      <c r="G132" s="634" t="s">
        <v>1491</v>
      </c>
      <c r="H132" s="305">
        <v>5</v>
      </c>
      <c r="I132" s="281"/>
      <c r="J132" s="320"/>
      <c r="K132" s="63"/>
      <c r="L132" s="294" t="str">
        <f t="shared" si="6"/>
        <v/>
      </c>
      <c r="M132" s="294" t="str">
        <f t="shared" si="6"/>
        <v/>
      </c>
      <c r="N132" s="24"/>
      <c r="O132" s="48"/>
      <c r="Q132" s="84">
        <v>16</v>
      </c>
      <c r="R132" s="38"/>
      <c r="S132" s="38"/>
      <c r="T132" s="38"/>
      <c r="V132" s="273"/>
      <c r="W132" s="322"/>
      <c r="X132" s="322"/>
      <c r="Y132" s="322"/>
      <c r="Z132" s="322"/>
      <c r="AA132" s="322"/>
      <c r="AB132" s="322"/>
      <c r="AC132" s="322"/>
      <c r="AD132" s="322"/>
      <c r="AE132" s="322"/>
    </row>
    <row r="133" spans="1:31" s="84" customFormat="1" ht="12" customHeight="1" x14ac:dyDescent="0.2">
      <c r="A133" s="302">
        <v>9</v>
      </c>
      <c r="B133" s="303" t="s">
        <v>309</v>
      </c>
      <c r="C133" s="302">
        <v>5</v>
      </c>
      <c r="D133" s="302">
        <v>1</v>
      </c>
      <c r="E133" s="302">
        <v>2</v>
      </c>
      <c r="F133" s="302">
        <v>2</v>
      </c>
      <c r="G133" s="634" t="s">
        <v>1501</v>
      </c>
      <c r="H133" s="305">
        <v>5</v>
      </c>
      <c r="I133" s="281"/>
      <c r="J133" s="320"/>
      <c r="K133" s="63"/>
      <c r="L133" s="294"/>
      <c r="M133" s="310"/>
      <c r="N133" s="16"/>
      <c r="O133" s="48"/>
      <c r="Q133" s="38"/>
      <c r="R133" s="38"/>
      <c r="S133" s="38"/>
      <c r="T133" s="38"/>
      <c r="V133" s="260"/>
      <c r="W133" s="322"/>
      <c r="X133" s="322"/>
      <c r="Y133" s="322"/>
      <c r="Z133" s="322"/>
      <c r="AA133" s="322"/>
      <c r="AB133" s="322"/>
      <c r="AC133" s="322"/>
      <c r="AD133" s="322"/>
      <c r="AE133" s="322"/>
    </row>
    <row r="134" spans="1:31" s="84" customFormat="1" ht="12" customHeight="1" x14ac:dyDescent="0.2">
      <c r="A134" s="302">
        <v>10</v>
      </c>
      <c r="B134" s="303" t="s">
        <v>294</v>
      </c>
      <c r="C134" s="302">
        <v>5</v>
      </c>
      <c r="D134" s="302">
        <v>1</v>
      </c>
      <c r="E134" s="302">
        <v>1</v>
      </c>
      <c r="F134" s="302">
        <v>3</v>
      </c>
      <c r="G134" s="634" t="s">
        <v>1502</v>
      </c>
      <c r="H134" s="305">
        <v>4</v>
      </c>
      <c r="I134" s="281"/>
      <c r="J134" s="320"/>
      <c r="K134" s="311" t="s">
        <v>305</v>
      </c>
      <c r="L134" s="312" t="s">
        <v>306</v>
      </c>
      <c r="M134" s="313" t="s">
        <v>13</v>
      </c>
      <c r="N134" s="16"/>
      <c r="O134" s="339"/>
      <c r="P134" s="339"/>
      <c r="Q134" s="38"/>
      <c r="R134" s="38"/>
      <c r="S134" s="38"/>
      <c r="T134" s="38"/>
      <c r="V134" s="260"/>
      <c r="W134" s="322"/>
      <c r="X134" s="322"/>
      <c r="Y134" s="322"/>
      <c r="Z134" s="322"/>
      <c r="AA134" s="322"/>
      <c r="AB134" s="322"/>
      <c r="AC134" s="322"/>
      <c r="AD134" s="322"/>
      <c r="AE134" s="322"/>
    </row>
    <row r="135" spans="1:31" s="84" customFormat="1" ht="12" customHeight="1" x14ac:dyDescent="0.2">
      <c r="A135" s="302">
        <v>11</v>
      </c>
      <c r="B135" s="303" t="s">
        <v>307</v>
      </c>
      <c r="C135" s="302">
        <v>6</v>
      </c>
      <c r="D135" s="302">
        <v>1</v>
      </c>
      <c r="E135" s="302">
        <v>1</v>
      </c>
      <c r="F135" s="302">
        <v>4</v>
      </c>
      <c r="G135" s="634" t="s">
        <v>1503</v>
      </c>
      <c r="H135" s="305">
        <v>4</v>
      </c>
      <c r="I135" s="281"/>
      <c r="J135" s="320"/>
      <c r="K135" s="309" t="s">
        <v>406</v>
      </c>
      <c r="L135" s="16" t="str">
        <f>IF(U117="","",U117)</f>
        <v>Novák V.</v>
      </c>
      <c r="M135" s="339"/>
      <c r="N135" s="339"/>
      <c r="O135" s="339"/>
      <c r="P135" s="339"/>
      <c r="Q135" s="38"/>
      <c r="R135" s="38"/>
      <c r="S135" s="38"/>
      <c r="T135" s="38"/>
      <c r="V135" s="273"/>
      <c r="W135" s="322"/>
      <c r="X135" s="322"/>
      <c r="Y135" s="322"/>
      <c r="Z135" s="322"/>
      <c r="AA135" s="322"/>
      <c r="AB135" s="322"/>
      <c r="AC135" s="322"/>
      <c r="AD135" s="322"/>
      <c r="AE135" s="322"/>
    </row>
    <row r="136" spans="1:31" s="84" customFormat="1" ht="12" customHeight="1" x14ac:dyDescent="0.2">
      <c r="A136" s="302">
        <v>12</v>
      </c>
      <c r="B136" s="303" t="s">
        <v>283</v>
      </c>
      <c r="C136" s="302">
        <v>5</v>
      </c>
      <c r="D136" s="302">
        <v>0</v>
      </c>
      <c r="E136" s="302">
        <v>2</v>
      </c>
      <c r="F136" s="302">
        <v>3</v>
      </c>
      <c r="G136" s="634" t="s">
        <v>1504</v>
      </c>
      <c r="H136" s="305">
        <v>2</v>
      </c>
      <c r="I136" s="281"/>
      <c r="J136" s="320"/>
      <c r="K136" s="63"/>
      <c r="L136" s="16" t="str">
        <f>IF(U118="","",U118)</f>
        <v/>
      </c>
      <c r="M136" s="340"/>
      <c r="N136" s="339"/>
      <c r="O136" s="339"/>
      <c r="P136" s="339"/>
      <c r="Q136" s="38"/>
      <c r="R136" s="38"/>
      <c r="S136" s="38"/>
      <c r="T136" s="38"/>
      <c r="V136" s="260"/>
      <c r="W136" s="322"/>
      <c r="X136" s="322"/>
      <c r="Y136" s="322"/>
      <c r="Z136" s="322"/>
      <c r="AA136" s="322"/>
      <c r="AB136" s="322"/>
      <c r="AC136" s="322"/>
      <c r="AD136" s="322"/>
      <c r="AE136" s="322"/>
    </row>
    <row r="137" spans="1:31" s="84" customFormat="1" ht="12" customHeight="1" x14ac:dyDescent="0.2">
      <c r="A137" s="302">
        <v>13</v>
      </c>
      <c r="B137" s="303" t="s">
        <v>310</v>
      </c>
      <c r="C137" s="302">
        <v>5</v>
      </c>
      <c r="D137" s="302">
        <v>0</v>
      </c>
      <c r="E137" s="302">
        <v>2</v>
      </c>
      <c r="F137" s="302">
        <v>3</v>
      </c>
      <c r="G137" s="634" t="s">
        <v>1505</v>
      </c>
      <c r="H137" s="305">
        <v>2</v>
      </c>
      <c r="I137" s="281"/>
      <c r="J137" s="320"/>
      <c r="K137" s="63"/>
      <c r="L137" s="16" t="str">
        <f>IF(U120="","",U120)</f>
        <v/>
      </c>
      <c r="M137" s="63" t="str">
        <f>IF(V120="","",V120)</f>
        <v/>
      </c>
      <c r="N137" s="306"/>
      <c r="O137" s="377"/>
      <c r="Q137" s="38"/>
      <c r="R137" s="38"/>
      <c r="S137" s="38"/>
      <c r="T137" s="38"/>
      <c r="V137" s="260"/>
      <c r="W137" s="322"/>
      <c r="X137" s="322"/>
      <c r="Y137" s="322"/>
      <c r="Z137" s="322"/>
      <c r="AA137" s="322"/>
      <c r="AB137" s="322"/>
      <c r="AC137" s="322"/>
      <c r="AD137" s="322"/>
      <c r="AE137" s="322"/>
    </row>
    <row r="138" spans="1:31" s="84" customFormat="1" ht="12" customHeight="1" x14ac:dyDescent="0.2">
      <c r="A138" s="302">
        <v>14</v>
      </c>
      <c r="B138" s="303"/>
      <c r="C138" s="302"/>
      <c r="D138" s="302"/>
      <c r="E138" s="302"/>
      <c r="F138" s="302"/>
      <c r="G138" s="634"/>
      <c r="H138" s="305"/>
      <c r="I138" s="281"/>
      <c r="J138" s="320"/>
      <c r="K138" s="309"/>
      <c r="O138" s="320"/>
      <c r="Q138" s="38"/>
      <c r="R138" s="38"/>
      <c r="S138" s="38"/>
      <c r="T138" s="38"/>
      <c r="V138" s="273"/>
      <c r="W138" s="322"/>
      <c r="X138" s="322"/>
      <c r="Y138" s="322"/>
      <c r="Z138" s="322"/>
      <c r="AA138" s="322"/>
      <c r="AB138" s="322"/>
      <c r="AC138" s="322"/>
      <c r="AD138" s="322"/>
      <c r="AE138" s="322"/>
    </row>
    <row r="139" spans="1:31" ht="12" customHeight="1" x14ac:dyDescent="0.2">
      <c r="A139" s="330" t="s">
        <v>187</v>
      </c>
      <c r="B139" s="330" t="str">
        <f>MID(A140,4,2)</f>
        <v>08</v>
      </c>
      <c r="C139" s="341"/>
      <c r="D139" s="342"/>
      <c r="E139" s="342"/>
      <c r="F139" s="343"/>
      <c r="G139" s="343"/>
      <c r="H139" s="344"/>
      <c r="I139" s="344"/>
      <c r="O139" s="46"/>
    </row>
    <row r="140" spans="1:31" s="38" customFormat="1" ht="12" customHeight="1" x14ac:dyDescent="0.2">
      <c r="A140" s="118" t="s">
        <v>462</v>
      </c>
      <c r="B140" s="256" t="s">
        <v>463</v>
      </c>
      <c r="C140" s="345"/>
      <c r="D140" s="344" t="s">
        <v>464</v>
      </c>
      <c r="E140" s="344" t="s">
        <v>465</v>
      </c>
      <c r="F140" s="344"/>
      <c r="G140" s="344"/>
      <c r="H140" s="344"/>
      <c r="I140" s="344"/>
      <c r="J140" s="42"/>
      <c r="K140" s="259" t="s">
        <v>253</v>
      </c>
      <c r="L140" s="14"/>
      <c r="M140" s="14"/>
      <c r="N140" s="14"/>
      <c r="O140" s="46"/>
      <c r="Q140" s="38">
        <v>1</v>
      </c>
      <c r="R140" s="38" t="s">
        <v>257</v>
      </c>
      <c r="S140" s="318" t="str">
        <f>R147</f>
        <v>Habr V.</v>
      </c>
      <c r="T140" s="318" t="str">
        <f>R151</f>
        <v>Kelbler P.</v>
      </c>
      <c r="U140" s="318" t="str">
        <f>R145</f>
        <v>Pokorný</v>
      </c>
      <c r="V140" s="253"/>
    </row>
    <row r="141" spans="1:31" s="38" customFormat="1" ht="12" customHeight="1" x14ac:dyDescent="0.2">
      <c r="A141" s="118" t="s">
        <v>466</v>
      </c>
      <c r="B141" s="256" t="s">
        <v>467</v>
      </c>
      <c r="C141" s="345"/>
      <c r="D141" s="344" t="s">
        <v>464</v>
      </c>
      <c r="E141" s="344" t="s">
        <v>468</v>
      </c>
      <c r="F141" s="344"/>
      <c r="G141" s="344"/>
      <c r="H141" s="344"/>
      <c r="I141" s="344"/>
      <c r="J141" s="42"/>
      <c r="K141" s="43"/>
      <c r="L141" s="266" t="str">
        <f>IF(R140="","",         R140)</f>
        <v>Koupil</v>
      </c>
      <c r="M141" s="14"/>
      <c r="N141" s="14"/>
      <c r="O141" s="30"/>
      <c r="Q141" s="38">
        <v>2</v>
      </c>
      <c r="R141" s="38" t="s">
        <v>262</v>
      </c>
      <c r="S141" s="318" t="str">
        <f>R147</f>
        <v>Habr V.</v>
      </c>
      <c r="T141" s="318" t="s">
        <v>469</v>
      </c>
      <c r="U141" s="318" t="str">
        <f>R142</f>
        <v>Černý</v>
      </c>
      <c r="V141" s="253"/>
    </row>
    <row r="142" spans="1:31" s="38" customFormat="1" ht="12" customHeight="1" x14ac:dyDescent="0.2">
      <c r="A142" s="118" t="s">
        <v>470</v>
      </c>
      <c r="B142" s="256" t="s">
        <v>471</v>
      </c>
      <c r="C142" s="345"/>
      <c r="D142" s="344" t="s">
        <v>464</v>
      </c>
      <c r="E142" s="344"/>
      <c r="F142" s="344"/>
      <c r="G142" s="344"/>
      <c r="H142" s="344"/>
      <c r="I142" s="344"/>
      <c r="J142" s="42"/>
      <c r="K142" s="28" t="str">
        <f>IF(R141="","",R141)</f>
        <v>Chvátal T.</v>
      </c>
      <c r="L142" s="28" t="str">
        <f>IF(R142="","",R142)</f>
        <v>Černý</v>
      </c>
      <c r="M142" s="28" t="str">
        <f>IF(R143="","",R143)</f>
        <v>Novák B.</v>
      </c>
      <c r="N142" s="28" t="str">
        <f>IF(R144="","",R144)</f>
        <v>Habr S.</v>
      </c>
      <c r="O142" s="30"/>
      <c r="P142" s="120"/>
      <c r="Q142" s="38">
        <v>3</v>
      </c>
      <c r="R142" s="38" t="s">
        <v>266</v>
      </c>
      <c r="S142" s="318"/>
      <c r="T142" s="318"/>
      <c r="U142" s="318"/>
      <c r="V142" s="253"/>
    </row>
    <row r="143" spans="1:31" s="38" customFormat="1" ht="12" customHeight="1" x14ac:dyDescent="0.2">
      <c r="A143" s="118" t="s">
        <v>472</v>
      </c>
      <c r="B143" s="256" t="s">
        <v>473</v>
      </c>
      <c r="C143" s="345"/>
      <c r="D143" s="344" t="s">
        <v>474</v>
      </c>
      <c r="E143" s="344" t="s">
        <v>475</v>
      </c>
      <c r="F143" s="344"/>
      <c r="G143" s="344"/>
      <c r="H143" s="344"/>
      <c r="I143" s="344"/>
      <c r="J143" s="42"/>
      <c r="K143" s="28" t="str">
        <f>IF(R145="","",R145)</f>
        <v>Pokorný</v>
      </c>
      <c r="L143" s="28" t="str">
        <f>IF(R146="","",R146)</f>
        <v>Švarc</v>
      </c>
      <c r="M143" s="28" t="str">
        <f>IF(R147="","",R147)</f>
        <v>Habr V.</v>
      </c>
      <c r="N143" s="28" t="str">
        <f>IF(R148="","",R148)</f>
        <v>Bastl V.</v>
      </c>
      <c r="O143" s="271"/>
      <c r="P143" s="272"/>
      <c r="Q143" s="38">
        <v>4</v>
      </c>
      <c r="R143" s="38" t="s">
        <v>345</v>
      </c>
      <c r="S143" s="318"/>
      <c r="T143" s="318"/>
      <c r="U143" s="318"/>
      <c r="V143" s="253"/>
    </row>
    <row r="144" spans="1:31" s="38" customFormat="1" ht="12" customHeight="1" x14ac:dyDescent="0.2">
      <c r="A144" s="118" t="s">
        <v>127</v>
      </c>
      <c r="B144" s="256" t="s">
        <v>476</v>
      </c>
      <c r="C144" s="345"/>
      <c r="D144" s="344" t="s">
        <v>474</v>
      </c>
      <c r="E144" s="344" t="s">
        <v>477</v>
      </c>
      <c r="F144" s="344"/>
      <c r="G144" s="344"/>
      <c r="H144" s="344"/>
      <c r="I144" s="344"/>
      <c r="J144" s="42"/>
      <c r="K144" s="28"/>
      <c r="L144" s="28" t="str">
        <f>IF(R149="","",R149)</f>
        <v>Kelbler M.</v>
      </c>
      <c r="M144" s="28" t="str">
        <f>IF(R150="","",R150)</f>
        <v>Bastl P.</v>
      </c>
      <c r="N144" s="271"/>
      <c r="O144" s="42"/>
      <c r="P144" s="272"/>
      <c r="Q144" s="38">
        <v>5</v>
      </c>
      <c r="R144" s="38" t="s">
        <v>423</v>
      </c>
      <c r="S144" s="318"/>
      <c r="T144" s="318"/>
      <c r="U144" s="318"/>
      <c r="V144" s="253"/>
    </row>
    <row r="145" spans="1:22" s="38" customFormat="1" ht="12" customHeight="1" x14ac:dyDescent="0.2">
      <c r="A145" s="118" t="s">
        <v>478</v>
      </c>
      <c r="B145" s="256" t="s">
        <v>479</v>
      </c>
      <c r="C145" s="345"/>
      <c r="D145" s="344" t="s">
        <v>474</v>
      </c>
      <c r="E145" s="344" t="s">
        <v>480</v>
      </c>
      <c r="F145" s="344"/>
      <c r="G145" s="344"/>
      <c r="H145" s="344"/>
      <c r="I145" s="344"/>
      <c r="J145" s="42"/>
      <c r="K145" s="43"/>
      <c r="O145" s="42"/>
      <c r="Q145" s="38">
        <v>6</v>
      </c>
      <c r="R145" s="38" t="s">
        <v>344</v>
      </c>
      <c r="S145" s="318"/>
      <c r="T145" s="318"/>
      <c r="U145" s="318"/>
      <c r="V145" s="253"/>
    </row>
    <row r="146" spans="1:22" s="38" customFormat="1" ht="12" customHeight="1" x14ac:dyDescent="0.2">
      <c r="A146" s="118" t="s">
        <v>481</v>
      </c>
      <c r="B146" s="347" t="s">
        <v>482</v>
      </c>
      <c r="C146" s="347"/>
      <c r="D146" s="344" t="s">
        <v>464</v>
      </c>
      <c r="E146" s="344" t="s">
        <v>483</v>
      </c>
      <c r="F146" s="344"/>
      <c r="G146" s="344"/>
      <c r="H146" s="344"/>
      <c r="I146" s="344"/>
      <c r="J146" s="42"/>
      <c r="K146" s="259" t="s">
        <v>275</v>
      </c>
      <c r="L146" s="75" t="s">
        <v>276</v>
      </c>
      <c r="M146" s="346" t="s">
        <v>196</v>
      </c>
      <c r="O146" s="42"/>
      <c r="Q146" s="38">
        <v>7</v>
      </c>
      <c r="R146" s="38" t="s">
        <v>484</v>
      </c>
      <c r="S146" s="318"/>
      <c r="T146" s="318"/>
      <c r="U146" s="318"/>
      <c r="V146" s="253"/>
    </row>
    <row r="147" spans="1:22" s="38" customFormat="1" ht="12" customHeight="1" thickBot="1" x14ac:dyDescent="0.25">
      <c r="A147" s="275" t="s">
        <v>280</v>
      </c>
      <c r="B147" s="276" t="s">
        <v>235</v>
      </c>
      <c r="C147" s="275" t="s">
        <v>195</v>
      </c>
      <c r="D147" s="275" t="s">
        <v>196</v>
      </c>
      <c r="E147" s="275">
        <v>0</v>
      </c>
      <c r="F147" s="275" t="s">
        <v>197</v>
      </c>
      <c r="G147" s="275" t="s">
        <v>198</v>
      </c>
      <c r="H147" s="275" t="s">
        <v>18</v>
      </c>
      <c r="I147" s="277"/>
      <c r="J147" s="42"/>
      <c r="K147" s="43" t="s">
        <v>371</v>
      </c>
      <c r="L147" s="38" t="str">
        <f>IF(S151="","",S151)</f>
        <v>Bastl P.</v>
      </c>
      <c r="M147" s="274" t="str">
        <f>IF(R151="","",R151)</f>
        <v>Kelbler P.</v>
      </c>
      <c r="O147" s="42"/>
      <c r="Q147" s="38">
        <v>8</v>
      </c>
      <c r="R147" s="38" t="s">
        <v>341</v>
      </c>
      <c r="S147" s="318"/>
      <c r="T147" s="318"/>
      <c r="U147" s="318"/>
      <c r="V147" s="253"/>
    </row>
    <row r="148" spans="1:22" s="38" customFormat="1" ht="12" customHeight="1" thickTop="1" x14ac:dyDescent="0.2">
      <c r="A148" s="206">
        <v>1</v>
      </c>
      <c r="B148" s="278" t="s">
        <v>304</v>
      </c>
      <c r="C148" s="206">
        <v>7</v>
      </c>
      <c r="D148" s="206">
        <v>4</v>
      </c>
      <c r="E148" s="206">
        <v>3</v>
      </c>
      <c r="F148" s="206">
        <v>0</v>
      </c>
      <c r="G148" s="279">
        <v>0.79791666666666705</v>
      </c>
      <c r="H148" s="280">
        <v>15</v>
      </c>
      <c r="I148" s="281"/>
      <c r="J148" s="42"/>
      <c r="K148" s="43" t="s">
        <v>485</v>
      </c>
      <c r="L148" s="38" t="str">
        <f>IF(S152="","",S152)</f>
        <v>Habr S.</v>
      </c>
      <c r="M148" s="274" t="str">
        <f>IF(R152="","",R152)</f>
        <v>Urbánek</v>
      </c>
      <c r="O148" s="42"/>
      <c r="Q148" s="38">
        <v>9</v>
      </c>
      <c r="R148" s="38" t="s">
        <v>263</v>
      </c>
      <c r="S148" s="318"/>
      <c r="T148" s="318"/>
      <c r="U148" s="318"/>
      <c r="V148" s="253"/>
    </row>
    <row r="149" spans="1:22" s="38" customFormat="1" ht="12" customHeight="1" x14ac:dyDescent="0.2">
      <c r="A149" s="174">
        <v>2</v>
      </c>
      <c r="B149" s="195" t="s">
        <v>288</v>
      </c>
      <c r="C149" s="174">
        <v>6</v>
      </c>
      <c r="D149" s="174">
        <v>5</v>
      </c>
      <c r="E149" s="174">
        <v>0</v>
      </c>
      <c r="F149" s="174">
        <v>1</v>
      </c>
      <c r="G149" s="282">
        <v>0.71319444444444502</v>
      </c>
      <c r="H149" s="194">
        <v>15</v>
      </c>
      <c r="I149" s="281"/>
      <c r="J149" s="42"/>
      <c r="K149" s="43" t="s">
        <v>486</v>
      </c>
      <c r="L149" s="38" t="str">
        <f>IF(S153="","",S153)</f>
        <v>Pokorný</v>
      </c>
      <c r="M149" s="274" t="str">
        <f>IF(R153="","",R153)</f>
        <v>Zejda T.</v>
      </c>
      <c r="O149" s="283"/>
      <c r="Q149" s="38">
        <v>10</v>
      </c>
      <c r="R149" s="38" t="s">
        <v>487</v>
      </c>
      <c r="S149" s="318"/>
      <c r="T149" s="318"/>
      <c r="U149" s="318"/>
      <c r="V149" s="253"/>
    </row>
    <row r="150" spans="1:22" s="38" customFormat="1" ht="12" customHeight="1" x14ac:dyDescent="0.2">
      <c r="A150" s="174">
        <v>3</v>
      </c>
      <c r="B150" s="195" t="s">
        <v>297</v>
      </c>
      <c r="C150" s="174">
        <v>7</v>
      </c>
      <c r="D150" s="174">
        <v>4</v>
      </c>
      <c r="E150" s="174">
        <v>2</v>
      </c>
      <c r="F150" s="174">
        <v>1</v>
      </c>
      <c r="G150" s="282">
        <v>0.76041666666666696</v>
      </c>
      <c r="H150" s="194">
        <v>14</v>
      </c>
      <c r="I150" s="281"/>
      <c r="J150" s="42"/>
      <c r="K150" s="43" t="s">
        <v>373</v>
      </c>
      <c r="L150" s="14" t="str">
        <f>IF(S154="","",S154)</f>
        <v>Švarc</v>
      </c>
      <c r="M150" s="274" t="str">
        <f>IF(R154="","",R154)</f>
        <v>Šťastný</v>
      </c>
      <c r="N150" s="283"/>
      <c r="O150" s="283"/>
      <c r="Q150" s="38">
        <v>11</v>
      </c>
      <c r="R150" s="38" t="s">
        <v>287</v>
      </c>
      <c r="S150" s="318"/>
      <c r="T150" s="318"/>
      <c r="U150" s="318"/>
      <c r="V150" s="253"/>
    </row>
    <row r="151" spans="1:22" s="38" customFormat="1" ht="12" customHeight="1" x14ac:dyDescent="0.2">
      <c r="A151" s="174">
        <v>4</v>
      </c>
      <c r="B151" s="195" t="s">
        <v>286</v>
      </c>
      <c r="C151" s="174">
        <v>7</v>
      </c>
      <c r="D151" s="174">
        <v>3</v>
      </c>
      <c r="E151" s="174">
        <v>3</v>
      </c>
      <c r="F151" s="174">
        <v>1</v>
      </c>
      <c r="G151" s="282">
        <v>0.59166666666666701</v>
      </c>
      <c r="H151" s="194">
        <v>12</v>
      </c>
      <c r="I151" s="281"/>
      <c r="J151" s="32"/>
      <c r="K151" s="259" t="s">
        <v>289</v>
      </c>
      <c r="L151" s="75" t="s">
        <v>4</v>
      </c>
      <c r="M151" s="284" t="s">
        <v>5</v>
      </c>
      <c r="N151" s="283"/>
      <c r="O151" s="46"/>
      <c r="Q151" s="38">
        <v>12</v>
      </c>
      <c r="R151" s="318" t="s">
        <v>279</v>
      </c>
      <c r="S151" s="318" t="str">
        <f>R150</f>
        <v>Bastl P.</v>
      </c>
      <c r="T151" s="318"/>
      <c r="U151" s="318"/>
      <c r="V151" s="253"/>
    </row>
    <row r="152" spans="1:22" s="38" customFormat="1" ht="12" customHeight="1" x14ac:dyDescent="0.2">
      <c r="A152" s="174">
        <v>5</v>
      </c>
      <c r="B152" s="195" t="s">
        <v>301</v>
      </c>
      <c r="C152" s="174">
        <v>7</v>
      </c>
      <c r="D152" s="174">
        <v>3</v>
      </c>
      <c r="E152" s="174">
        <v>2</v>
      </c>
      <c r="F152" s="174">
        <v>2</v>
      </c>
      <c r="G152" s="282">
        <v>0.67916666666666703</v>
      </c>
      <c r="H152" s="194">
        <v>11</v>
      </c>
      <c r="I152" s="281"/>
      <c r="J152" s="32"/>
      <c r="K152" s="43" t="s">
        <v>488</v>
      </c>
      <c r="L152" s="285" t="str">
        <f t="shared" ref="L152:M155" si="7">IF(S140="","",S140)</f>
        <v>Habr V.</v>
      </c>
      <c r="M152" s="286" t="str">
        <f t="shared" si="7"/>
        <v>Kelbler P.</v>
      </c>
      <c r="N152" s="14"/>
      <c r="O152" s="283"/>
      <c r="Q152" s="38">
        <v>13</v>
      </c>
      <c r="R152" s="318" t="s">
        <v>269</v>
      </c>
      <c r="S152" s="318" t="str">
        <f>R144</f>
        <v>Habr S.</v>
      </c>
      <c r="T152" s="318"/>
      <c r="U152" s="318"/>
      <c r="V152" s="253"/>
    </row>
    <row r="153" spans="1:22" s="38" customFormat="1" ht="12" customHeight="1" x14ac:dyDescent="0.2">
      <c r="A153" s="174">
        <v>6</v>
      </c>
      <c r="B153" s="195" t="s">
        <v>291</v>
      </c>
      <c r="C153" s="174">
        <v>7</v>
      </c>
      <c r="D153" s="174">
        <v>3</v>
      </c>
      <c r="E153" s="174">
        <v>1</v>
      </c>
      <c r="F153" s="174">
        <v>3</v>
      </c>
      <c r="G153" s="282">
        <v>0.71736111111111101</v>
      </c>
      <c r="H153" s="194">
        <v>10</v>
      </c>
      <c r="I153" s="281"/>
      <c r="J153" s="32"/>
      <c r="K153" s="43" t="s">
        <v>489</v>
      </c>
      <c r="L153" s="285" t="str">
        <f t="shared" si="7"/>
        <v>Habr V.</v>
      </c>
      <c r="M153" s="286" t="str">
        <f t="shared" si="7"/>
        <v>Pokorný V.</v>
      </c>
      <c r="N153" s="283"/>
      <c r="O153" s="46"/>
      <c r="Q153" s="38">
        <v>14</v>
      </c>
      <c r="R153" s="318" t="s">
        <v>300</v>
      </c>
      <c r="S153" s="318" t="str">
        <f>R145</f>
        <v>Pokorný</v>
      </c>
      <c r="T153" s="318"/>
      <c r="U153" s="318"/>
      <c r="V153" s="253"/>
    </row>
    <row r="154" spans="1:22" s="38" customFormat="1" ht="12" customHeight="1" x14ac:dyDescent="0.2">
      <c r="A154" s="174">
        <v>7</v>
      </c>
      <c r="B154" s="195" t="s">
        <v>308</v>
      </c>
      <c r="C154" s="174">
        <v>6</v>
      </c>
      <c r="D154" s="174">
        <v>2</v>
      </c>
      <c r="E154" s="174">
        <v>2</v>
      </c>
      <c r="F154" s="174">
        <v>2</v>
      </c>
      <c r="G154" s="282">
        <v>0.422916666666667</v>
      </c>
      <c r="H154" s="194">
        <v>8</v>
      </c>
      <c r="I154" s="281"/>
      <c r="J154" s="42"/>
      <c r="K154" s="43"/>
      <c r="L154" s="285" t="str">
        <f t="shared" si="7"/>
        <v/>
      </c>
      <c r="M154" s="286" t="str">
        <f t="shared" si="7"/>
        <v/>
      </c>
      <c r="N154" s="14"/>
      <c r="O154" s="249"/>
      <c r="Q154" s="38">
        <v>15</v>
      </c>
      <c r="R154" s="38" t="s">
        <v>290</v>
      </c>
      <c r="S154" s="38" t="str">
        <f>R146</f>
        <v>Švarc</v>
      </c>
      <c r="V154" s="253"/>
    </row>
    <row r="155" spans="1:22" s="38" customFormat="1" ht="12" customHeight="1" x14ac:dyDescent="0.2">
      <c r="A155" s="174">
        <v>8</v>
      </c>
      <c r="B155" s="195" t="s">
        <v>309</v>
      </c>
      <c r="C155" s="174">
        <v>6</v>
      </c>
      <c r="D155" s="174">
        <v>2</v>
      </c>
      <c r="E155" s="174">
        <v>2</v>
      </c>
      <c r="F155" s="174">
        <v>2</v>
      </c>
      <c r="G155" s="282">
        <v>0.55069444444444404</v>
      </c>
      <c r="H155" s="194">
        <v>8</v>
      </c>
      <c r="I155" s="281"/>
      <c r="J155" s="42"/>
      <c r="K155" s="28"/>
      <c r="L155" s="285" t="str">
        <f t="shared" si="7"/>
        <v/>
      </c>
      <c r="M155" s="285" t="str">
        <f t="shared" si="7"/>
        <v/>
      </c>
      <c r="N155" s="15"/>
      <c r="O155" s="46"/>
      <c r="V155" s="253"/>
    </row>
    <row r="156" spans="1:22" ht="12" customHeight="1" x14ac:dyDescent="0.2">
      <c r="A156" s="174">
        <v>9</v>
      </c>
      <c r="B156" s="195" t="s">
        <v>303</v>
      </c>
      <c r="C156" s="174">
        <v>6</v>
      </c>
      <c r="D156" s="174">
        <v>1</v>
      </c>
      <c r="E156" s="174">
        <v>2</v>
      </c>
      <c r="F156" s="174">
        <v>3</v>
      </c>
      <c r="G156" s="282">
        <v>0.55138888888888904</v>
      </c>
      <c r="H156" s="194">
        <v>5</v>
      </c>
      <c r="I156" s="281"/>
      <c r="L156" s="285"/>
      <c r="M156" s="286"/>
      <c r="N156" s="14"/>
    </row>
    <row r="157" spans="1:22" ht="12" customHeight="1" x14ac:dyDescent="0.2">
      <c r="A157" s="174">
        <v>10</v>
      </c>
      <c r="B157" s="195" t="s">
        <v>294</v>
      </c>
      <c r="C157" s="174">
        <v>6</v>
      </c>
      <c r="D157" s="174">
        <v>1</v>
      </c>
      <c r="E157" s="174">
        <v>2</v>
      </c>
      <c r="F157" s="174">
        <v>3</v>
      </c>
      <c r="G157" s="282">
        <v>0.51111111111111096</v>
      </c>
      <c r="H157" s="194">
        <v>5</v>
      </c>
      <c r="I157" s="281"/>
      <c r="K157" s="287" t="s">
        <v>305</v>
      </c>
      <c r="L157" s="288" t="s">
        <v>306</v>
      </c>
      <c r="M157" s="289" t="s">
        <v>13</v>
      </c>
      <c r="O157" s="274"/>
    </row>
    <row r="158" spans="1:22" ht="12" customHeight="1" x14ac:dyDescent="0.2">
      <c r="A158" s="174">
        <v>11</v>
      </c>
      <c r="B158" s="195" t="s">
        <v>307</v>
      </c>
      <c r="C158" s="174">
        <v>7</v>
      </c>
      <c r="D158" s="174">
        <v>1</v>
      </c>
      <c r="E158" s="174">
        <v>2</v>
      </c>
      <c r="F158" s="174">
        <v>4</v>
      </c>
      <c r="G158" s="282">
        <v>0.51458333333333295</v>
      </c>
      <c r="H158" s="194">
        <v>5</v>
      </c>
      <c r="I158" s="281"/>
      <c r="K158" s="28" t="s">
        <v>490</v>
      </c>
      <c r="L158" s="14" t="str">
        <f>IF(U140="","",U140)</f>
        <v>Pokorný</v>
      </c>
      <c r="M158" s="14" t="str">
        <f>IF(V140="","",V140)</f>
        <v/>
      </c>
      <c r="N158" s="274"/>
      <c r="O158" s="274"/>
    </row>
    <row r="159" spans="1:22" ht="12" customHeight="1" x14ac:dyDescent="0.2">
      <c r="A159" s="174">
        <v>12</v>
      </c>
      <c r="B159" s="195" t="s">
        <v>310</v>
      </c>
      <c r="C159" s="174">
        <v>6</v>
      </c>
      <c r="D159" s="174">
        <v>0</v>
      </c>
      <c r="E159" s="174">
        <v>3</v>
      </c>
      <c r="F159" s="174">
        <v>3</v>
      </c>
      <c r="G159" s="282">
        <v>0.34375</v>
      </c>
      <c r="H159" s="194">
        <v>3</v>
      </c>
      <c r="I159" s="281"/>
      <c r="K159" s="28" t="s">
        <v>491</v>
      </c>
      <c r="L159" s="14" t="str">
        <f>IF(U141="","",U141)</f>
        <v>Černý</v>
      </c>
      <c r="M159" s="28" t="str">
        <f>IF(V141="","",V141)</f>
        <v/>
      </c>
      <c r="N159" s="274"/>
      <c r="O159" s="274"/>
    </row>
    <row r="160" spans="1:22" ht="12" customHeight="1" x14ac:dyDescent="0.2">
      <c r="A160" s="174">
        <v>13</v>
      </c>
      <c r="B160" s="195" t="s">
        <v>283</v>
      </c>
      <c r="C160" s="174">
        <v>6</v>
      </c>
      <c r="D160" s="174">
        <v>0</v>
      </c>
      <c r="E160" s="174">
        <v>2</v>
      </c>
      <c r="F160" s="174">
        <v>4</v>
      </c>
      <c r="G160" s="282">
        <v>0.51319444444444395</v>
      </c>
      <c r="H160" s="194">
        <v>2</v>
      </c>
      <c r="I160" s="281"/>
      <c r="L160" s="14" t="str">
        <f t="shared" ref="L160:M160" si="8">IF(U143="","",U143)</f>
        <v/>
      </c>
      <c r="M160" s="28" t="str">
        <f t="shared" si="8"/>
        <v/>
      </c>
      <c r="N160" s="274"/>
      <c r="O160" s="274"/>
    </row>
    <row r="161" spans="1:1025" ht="12" customHeight="1" x14ac:dyDescent="0.2">
      <c r="A161" s="174">
        <v>14</v>
      </c>
      <c r="B161" s="195"/>
      <c r="C161" s="174"/>
      <c r="D161" s="174"/>
      <c r="E161" s="174"/>
      <c r="F161" s="174"/>
      <c r="G161" s="199"/>
      <c r="H161" s="194"/>
      <c r="I161" s="281"/>
      <c r="M161" s="28"/>
      <c r="N161" s="274"/>
      <c r="O161" s="274"/>
    </row>
    <row r="162" spans="1:1025" ht="12" customHeight="1" x14ac:dyDescent="0.2">
      <c r="A162" s="632" t="s">
        <v>187</v>
      </c>
      <c r="B162" s="632" t="str">
        <f>MID(A163,4,2)</f>
        <v>09</v>
      </c>
      <c r="C162" s="330"/>
      <c r="D162" s="330"/>
      <c r="E162" s="330"/>
      <c r="F162" s="330"/>
      <c r="G162" s="330"/>
      <c r="H162" s="330"/>
      <c r="I162" s="330"/>
      <c r="L162" s="42"/>
      <c r="M162" s="30"/>
      <c r="N162" s="274"/>
      <c r="O162" s="274"/>
      <c r="P162" s="42"/>
      <c r="Q162" s="42"/>
      <c r="R162" s="42"/>
      <c r="S162" s="42"/>
      <c r="T162" s="42"/>
      <c r="U162" s="42"/>
      <c r="V162" s="401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42"/>
      <c r="IY162" s="42"/>
      <c r="IZ162" s="42"/>
      <c r="JA162" s="42"/>
      <c r="JB162" s="42"/>
      <c r="JC162" s="42"/>
      <c r="JD162" s="42"/>
      <c r="JE162" s="42"/>
      <c r="JF162" s="42"/>
      <c r="JG162" s="42"/>
      <c r="JH162" s="42"/>
      <c r="JI162" s="42"/>
      <c r="JJ162" s="42"/>
      <c r="JK162" s="42"/>
      <c r="JL162" s="42"/>
      <c r="JM162" s="42"/>
      <c r="JN162" s="42"/>
      <c r="JO162" s="42"/>
      <c r="JP162" s="42"/>
      <c r="JQ162" s="42"/>
      <c r="JR162" s="42"/>
      <c r="JS162" s="42"/>
      <c r="JT162" s="42"/>
      <c r="JU162" s="42"/>
      <c r="JV162" s="42"/>
      <c r="JW162" s="42"/>
      <c r="JX162" s="42"/>
      <c r="JY162" s="42"/>
      <c r="JZ162" s="42"/>
      <c r="KA162" s="42"/>
      <c r="KB162" s="42"/>
      <c r="KC162" s="42"/>
      <c r="KD162" s="42"/>
      <c r="KE162" s="42"/>
      <c r="KF162" s="42"/>
      <c r="KG162" s="42"/>
      <c r="KH162" s="42"/>
      <c r="KI162" s="42"/>
      <c r="KJ162" s="42"/>
      <c r="KK162" s="42"/>
      <c r="KL162" s="42"/>
      <c r="KM162" s="42"/>
      <c r="KN162" s="42"/>
      <c r="KO162" s="42"/>
      <c r="KP162" s="42"/>
      <c r="KQ162" s="42"/>
      <c r="KR162" s="42"/>
      <c r="KS162" s="42"/>
      <c r="KT162" s="42"/>
      <c r="KU162" s="42"/>
      <c r="KV162" s="42"/>
      <c r="KW162" s="42"/>
      <c r="KX162" s="42"/>
      <c r="KY162" s="42"/>
      <c r="KZ162" s="42"/>
      <c r="LA162" s="42"/>
      <c r="LB162" s="42"/>
      <c r="LC162" s="42"/>
      <c r="LD162" s="42"/>
      <c r="LE162" s="42"/>
      <c r="LF162" s="42"/>
      <c r="LG162" s="42"/>
      <c r="LH162" s="42"/>
      <c r="LI162" s="42"/>
      <c r="LJ162" s="42"/>
      <c r="LK162" s="42"/>
      <c r="LL162" s="42"/>
      <c r="LM162" s="42"/>
      <c r="LN162" s="42"/>
      <c r="LO162" s="42"/>
      <c r="LP162" s="42"/>
      <c r="LQ162" s="42"/>
      <c r="LR162" s="42"/>
      <c r="LS162" s="42"/>
      <c r="LT162" s="42"/>
      <c r="LU162" s="42"/>
      <c r="LV162" s="42"/>
      <c r="LW162" s="42"/>
      <c r="LX162" s="42"/>
      <c r="LY162" s="42"/>
      <c r="LZ162" s="42"/>
      <c r="MA162" s="42"/>
      <c r="MB162" s="42"/>
      <c r="MC162" s="42"/>
      <c r="MD162" s="42"/>
      <c r="ME162" s="42"/>
      <c r="MF162" s="42"/>
      <c r="MG162" s="42"/>
      <c r="MH162" s="42"/>
      <c r="MI162" s="42"/>
      <c r="MJ162" s="42"/>
      <c r="MK162" s="42"/>
      <c r="ML162" s="42"/>
      <c r="MM162" s="42"/>
      <c r="MN162" s="42"/>
      <c r="MO162" s="42"/>
      <c r="MP162" s="42"/>
      <c r="MQ162" s="42"/>
      <c r="MR162" s="42"/>
      <c r="MS162" s="42"/>
      <c r="MT162" s="42"/>
      <c r="MU162" s="42"/>
      <c r="MV162" s="42"/>
      <c r="MW162" s="42"/>
      <c r="MX162" s="42"/>
      <c r="MY162" s="42"/>
      <c r="MZ162" s="42"/>
      <c r="NA162" s="42"/>
      <c r="NB162" s="42"/>
      <c r="NC162" s="42"/>
      <c r="ND162" s="42"/>
      <c r="NE162" s="42"/>
      <c r="NF162" s="42"/>
      <c r="NG162" s="42"/>
      <c r="NH162" s="42"/>
      <c r="NI162" s="42"/>
      <c r="NJ162" s="42"/>
      <c r="NK162" s="42"/>
      <c r="NL162" s="42"/>
      <c r="NM162" s="42"/>
      <c r="NN162" s="42"/>
      <c r="NO162" s="42"/>
      <c r="NP162" s="42"/>
      <c r="NQ162" s="42"/>
      <c r="NR162" s="42"/>
      <c r="NS162" s="42"/>
      <c r="NT162" s="42"/>
      <c r="NU162" s="42"/>
      <c r="NV162" s="42"/>
      <c r="NW162" s="42"/>
      <c r="NX162" s="42"/>
      <c r="NY162" s="42"/>
      <c r="NZ162" s="42"/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42"/>
      <c r="OL162" s="42"/>
      <c r="OM162" s="42"/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42"/>
      <c r="OY162" s="42"/>
      <c r="OZ162" s="42"/>
      <c r="PA162" s="42"/>
      <c r="PB162" s="42"/>
      <c r="PC162" s="42"/>
      <c r="PD162" s="42"/>
      <c r="PE162" s="42"/>
      <c r="PF162" s="42"/>
      <c r="PG162" s="42"/>
      <c r="PH162" s="42"/>
      <c r="PI162" s="42"/>
      <c r="PJ162" s="42"/>
      <c r="PK162" s="42"/>
      <c r="PL162" s="42"/>
      <c r="PM162" s="42"/>
      <c r="PN162" s="42"/>
      <c r="PO162" s="42"/>
      <c r="PP162" s="42"/>
      <c r="PQ162" s="42"/>
      <c r="PR162" s="42"/>
      <c r="PS162" s="42"/>
      <c r="PT162" s="42"/>
      <c r="PU162" s="42"/>
      <c r="PV162" s="42"/>
      <c r="PW162" s="42"/>
      <c r="PX162" s="42"/>
      <c r="PY162" s="42"/>
      <c r="PZ162" s="42"/>
      <c r="QA162" s="42"/>
      <c r="QB162" s="42"/>
      <c r="QC162" s="42"/>
      <c r="QD162" s="42"/>
      <c r="QE162" s="42"/>
      <c r="QF162" s="42"/>
      <c r="QG162" s="42"/>
      <c r="QH162" s="42"/>
      <c r="QI162" s="42"/>
      <c r="QJ162" s="42"/>
      <c r="QK162" s="42"/>
      <c r="QL162" s="42"/>
      <c r="QM162" s="42"/>
      <c r="QN162" s="42"/>
      <c r="QO162" s="42"/>
      <c r="QP162" s="42"/>
      <c r="QQ162" s="42"/>
      <c r="QR162" s="42"/>
      <c r="QS162" s="42"/>
      <c r="QT162" s="42"/>
      <c r="QU162" s="42"/>
      <c r="QV162" s="42"/>
      <c r="QW162" s="42"/>
      <c r="QX162" s="42"/>
      <c r="QY162" s="42"/>
      <c r="QZ162" s="42"/>
      <c r="RA162" s="42"/>
      <c r="RB162" s="42"/>
      <c r="RC162" s="42"/>
      <c r="RD162" s="42"/>
      <c r="RE162" s="42"/>
      <c r="RF162" s="42"/>
      <c r="RG162" s="42"/>
      <c r="RH162" s="42"/>
      <c r="RI162" s="42"/>
      <c r="RJ162" s="42"/>
      <c r="RK162" s="42"/>
      <c r="RL162" s="42"/>
      <c r="RM162" s="42"/>
      <c r="RN162" s="42"/>
      <c r="RO162" s="42"/>
      <c r="RP162" s="42"/>
      <c r="RQ162" s="42"/>
      <c r="RR162" s="42"/>
      <c r="RS162" s="42"/>
      <c r="RT162" s="42"/>
      <c r="RU162" s="42"/>
      <c r="RV162" s="42"/>
      <c r="RW162" s="42"/>
      <c r="RX162" s="42"/>
      <c r="RY162" s="42"/>
      <c r="RZ162" s="42"/>
      <c r="SA162" s="42"/>
      <c r="SB162" s="42"/>
      <c r="SC162" s="42"/>
      <c r="SD162" s="42"/>
      <c r="SE162" s="42"/>
      <c r="SF162" s="42"/>
      <c r="SG162" s="42"/>
      <c r="SH162" s="42"/>
      <c r="SI162" s="42"/>
      <c r="SJ162" s="42"/>
      <c r="SK162" s="42"/>
      <c r="SL162" s="42"/>
      <c r="SM162" s="42"/>
      <c r="SN162" s="42"/>
      <c r="SO162" s="42"/>
      <c r="SP162" s="42"/>
      <c r="SQ162" s="42"/>
      <c r="SR162" s="42"/>
      <c r="SS162" s="42"/>
      <c r="ST162" s="42"/>
      <c r="SU162" s="42"/>
      <c r="SV162" s="42"/>
      <c r="SW162" s="42"/>
      <c r="SX162" s="42"/>
      <c r="SY162" s="42"/>
      <c r="SZ162" s="42"/>
      <c r="TA162" s="42"/>
      <c r="TB162" s="42"/>
      <c r="TC162" s="42"/>
      <c r="TD162" s="42"/>
      <c r="TE162" s="42"/>
      <c r="TF162" s="42"/>
      <c r="TG162" s="42"/>
      <c r="TH162" s="42"/>
      <c r="TI162" s="42"/>
      <c r="TJ162" s="42"/>
      <c r="TK162" s="42"/>
      <c r="TL162" s="42"/>
      <c r="TM162" s="42"/>
      <c r="TN162" s="42"/>
      <c r="TO162" s="42"/>
      <c r="TP162" s="42"/>
      <c r="TQ162" s="42"/>
      <c r="TR162" s="42"/>
      <c r="TS162" s="42"/>
      <c r="TT162" s="42"/>
      <c r="TU162" s="42"/>
      <c r="TV162" s="42"/>
      <c r="TW162" s="42"/>
      <c r="TX162" s="42"/>
      <c r="TY162" s="42"/>
      <c r="TZ162" s="42"/>
      <c r="UA162" s="42"/>
      <c r="UB162" s="42"/>
      <c r="UC162" s="42"/>
      <c r="UD162" s="42"/>
      <c r="UE162" s="42"/>
      <c r="UF162" s="42"/>
      <c r="UG162" s="42"/>
      <c r="UH162" s="42"/>
      <c r="UI162" s="42"/>
      <c r="UJ162" s="42"/>
      <c r="UK162" s="42"/>
      <c r="UL162" s="42"/>
      <c r="UM162" s="42"/>
      <c r="UN162" s="42"/>
      <c r="UO162" s="42"/>
      <c r="UP162" s="42"/>
      <c r="UQ162" s="42"/>
      <c r="UR162" s="42"/>
      <c r="US162" s="42"/>
      <c r="UT162" s="42"/>
      <c r="UU162" s="42"/>
      <c r="UV162" s="42"/>
      <c r="UW162" s="42"/>
      <c r="UX162" s="42"/>
      <c r="UY162" s="42"/>
      <c r="UZ162" s="42"/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42"/>
      <c r="VL162" s="42"/>
      <c r="VM162" s="42"/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42"/>
      <c r="VY162" s="42"/>
      <c r="VZ162" s="42"/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42"/>
      <c r="WL162" s="42"/>
      <c r="WM162" s="42"/>
      <c r="WN162" s="42"/>
      <c r="WO162" s="42"/>
      <c r="WP162" s="42"/>
      <c r="WQ162" s="42"/>
      <c r="WR162" s="42"/>
      <c r="WS162" s="42"/>
      <c r="WT162" s="42"/>
      <c r="WU162" s="42"/>
      <c r="WV162" s="42"/>
      <c r="WW162" s="42"/>
      <c r="WX162" s="42"/>
      <c r="WY162" s="42"/>
      <c r="WZ162" s="42"/>
      <c r="XA162" s="42"/>
      <c r="XB162" s="42"/>
      <c r="XC162" s="42"/>
      <c r="XD162" s="42"/>
      <c r="XE162" s="42"/>
      <c r="XF162" s="42"/>
      <c r="XG162" s="42"/>
      <c r="XH162" s="42"/>
      <c r="XI162" s="42"/>
      <c r="XJ162" s="42"/>
      <c r="XK162" s="42"/>
      <c r="XL162" s="42"/>
      <c r="XM162" s="42"/>
      <c r="XN162" s="42"/>
      <c r="XO162" s="42"/>
      <c r="XP162" s="42"/>
      <c r="XQ162" s="42"/>
      <c r="XR162" s="42"/>
      <c r="XS162" s="42"/>
      <c r="XT162" s="42"/>
      <c r="XU162" s="42"/>
      <c r="XV162" s="42"/>
      <c r="XW162" s="42"/>
      <c r="XX162" s="42"/>
      <c r="XY162" s="42"/>
      <c r="XZ162" s="42"/>
      <c r="YA162" s="42"/>
      <c r="YB162" s="42"/>
      <c r="YC162" s="42"/>
      <c r="YD162" s="42"/>
      <c r="YE162" s="42"/>
      <c r="YF162" s="42"/>
      <c r="YG162" s="42"/>
      <c r="YH162" s="42"/>
      <c r="YI162" s="42"/>
      <c r="YJ162" s="42"/>
      <c r="YK162" s="42"/>
      <c r="YL162" s="42"/>
      <c r="YM162" s="42"/>
      <c r="YN162" s="42"/>
      <c r="YO162" s="42"/>
      <c r="YP162" s="42"/>
      <c r="YQ162" s="42"/>
      <c r="YR162" s="42"/>
      <c r="YS162" s="42"/>
      <c r="YT162" s="42"/>
      <c r="YU162" s="42"/>
      <c r="YV162" s="42"/>
      <c r="YW162" s="42"/>
      <c r="YX162" s="42"/>
      <c r="YY162" s="42"/>
      <c r="YZ162" s="42"/>
      <c r="ZA162" s="42"/>
      <c r="ZB162" s="42"/>
      <c r="ZC162" s="42"/>
      <c r="ZD162" s="42"/>
      <c r="ZE162" s="42"/>
      <c r="ZF162" s="42"/>
      <c r="ZG162" s="42"/>
      <c r="ZH162" s="42"/>
      <c r="ZI162" s="42"/>
      <c r="ZJ162" s="42"/>
      <c r="ZK162" s="42"/>
      <c r="ZL162" s="42"/>
      <c r="ZM162" s="42"/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42"/>
      <c r="ZY162" s="42"/>
      <c r="ZZ162" s="42"/>
      <c r="AAA162" s="42"/>
      <c r="AAB162" s="42"/>
      <c r="AAC162" s="42"/>
      <c r="AAD162" s="42"/>
      <c r="AAE162" s="42"/>
      <c r="AAF162" s="42"/>
      <c r="AAG162" s="42"/>
      <c r="AAH162" s="42"/>
      <c r="AAI162" s="42"/>
      <c r="AAJ162" s="42"/>
      <c r="AAK162" s="42"/>
      <c r="AAL162" s="42"/>
      <c r="AAM162" s="42"/>
      <c r="AAN162" s="42"/>
      <c r="AAO162" s="42"/>
      <c r="AAP162" s="42"/>
      <c r="AAQ162" s="42"/>
      <c r="AAR162" s="42"/>
      <c r="AAS162" s="42"/>
      <c r="AAT162" s="42"/>
      <c r="AAU162" s="42"/>
      <c r="AAV162" s="42"/>
      <c r="AAW162" s="42"/>
      <c r="AAX162" s="42"/>
      <c r="AAY162" s="42"/>
      <c r="AAZ162" s="42"/>
      <c r="ABA162" s="42"/>
      <c r="ABB162" s="42"/>
      <c r="ABC162" s="42"/>
      <c r="ABD162" s="42"/>
      <c r="ABE162" s="42"/>
      <c r="ABF162" s="42"/>
      <c r="ABG162" s="42"/>
      <c r="ABH162" s="42"/>
      <c r="ABI162" s="42"/>
      <c r="ABJ162" s="42"/>
      <c r="ABK162" s="42"/>
      <c r="ABL162" s="42"/>
      <c r="ABM162" s="42"/>
      <c r="ABN162" s="42"/>
      <c r="ABO162" s="42"/>
      <c r="ABP162" s="42"/>
      <c r="ABQ162" s="42"/>
      <c r="ABR162" s="42"/>
      <c r="ABS162" s="42"/>
      <c r="ABT162" s="42"/>
      <c r="ABU162" s="42"/>
      <c r="ABV162" s="42"/>
      <c r="ABW162" s="42"/>
      <c r="ABX162" s="42"/>
      <c r="ABY162" s="42"/>
      <c r="ABZ162" s="42"/>
      <c r="ACA162" s="42"/>
      <c r="ACB162" s="42"/>
      <c r="ACC162" s="42"/>
      <c r="ACD162" s="42"/>
      <c r="ACE162" s="42"/>
      <c r="ACF162" s="42"/>
      <c r="ACG162" s="42"/>
      <c r="ACH162" s="42"/>
      <c r="ACI162" s="42"/>
      <c r="ACJ162" s="42"/>
      <c r="ACK162" s="42"/>
      <c r="ACL162" s="42"/>
      <c r="ACM162" s="42"/>
      <c r="ACN162" s="42"/>
      <c r="ACO162" s="42"/>
      <c r="ACP162" s="42"/>
      <c r="ACQ162" s="42"/>
      <c r="ACR162" s="42"/>
      <c r="ACS162" s="42"/>
      <c r="ACT162" s="42"/>
      <c r="ACU162" s="42"/>
      <c r="ACV162" s="42"/>
      <c r="ACW162" s="42"/>
      <c r="ACX162" s="42"/>
      <c r="ACY162" s="42"/>
      <c r="ACZ162" s="42"/>
      <c r="ADA162" s="42"/>
      <c r="ADB162" s="42"/>
      <c r="ADC162" s="42"/>
      <c r="ADD162" s="42"/>
      <c r="ADE162" s="42"/>
      <c r="ADF162" s="42"/>
      <c r="ADG162" s="42"/>
      <c r="ADH162" s="42"/>
      <c r="ADI162" s="42"/>
      <c r="ADJ162" s="42"/>
      <c r="ADK162" s="42"/>
      <c r="ADL162" s="42"/>
      <c r="ADM162" s="42"/>
      <c r="ADN162" s="42"/>
      <c r="ADO162" s="42"/>
      <c r="ADP162" s="42"/>
      <c r="ADQ162" s="42"/>
      <c r="ADR162" s="42"/>
      <c r="ADS162" s="42"/>
      <c r="ADT162" s="42"/>
      <c r="ADU162" s="42"/>
      <c r="ADV162" s="42"/>
      <c r="ADW162" s="42"/>
      <c r="ADX162" s="42"/>
      <c r="ADY162" s="42"/>
      <c r="ADZ162" s="42"/>
      <c r="AEA162" s="42"/>
      <c r="AEB162" s="42"/>
      <c r="AEC162" s="42"/>
      <c r="AED162" s="42"/>
      <c r="AEE162" s="42"/>
      <c r="AEF162" s="42"/>
      <c r="AEG162" s="42"/>
      <c r="AEH162" s="42"/>
      <c r="AEI162" s="42"/>
      <c r="AEJ162" s="42"/>
      <c r="AEK162" s="42"/>
      <c r="AEL162" s="42"/>
      <c r="AEM162" s="42"/>
      <c r="AEN162" s="42"/>
      <c r="AEO162" s="42"/>
      <c r="AEP162" s="42"/>
      <c r="AEQ162" s="42"/>
      <c r="AER162" s="42"/>
      <c r="AES162" s="42"/>
      <c r="AET162" s="42"/>
      <c r="AEU162" s="42"/>
      <c r="AEV162" s="42"/>
      <c r="AEW162" s="42"/>
      <c r="AEX162" s="42"/>
      <c r="AEY162" s="42"/>
      <c r="AEZ162" s="42"/>
      <c r="AFA162" s="42"/>
      <c r="AFB162" s="42"/>
      <c r="AFC162" s="42"/>
      <c r="AFD162" s="42"/>
      <c r="AFE162" s="42"/>
      <c r="AFF162" s="42"/>
      <c r="AFG162" s="42"/>
      <c r="AFH162" s="42"/>
      <c r="AFI162" s="42"/>
      <c r="AFJ162" s="42"/>
      <c r="AFK162" s="42"/>
      <c r="AFL162" s="42"/>
      <c r="AFM162" s="42"/>
      <c r="AFN162" s="42"/>
      <c r="AFO162" s="42"/>
      <c r="AFP162" s="42"/>
      <c r="AFQ162" s="42"/>
      <c r="AFR162" s="42"/>
      <c r="AFS162" s="42"/>
      <c r="AFT162" s="42"/>
      <c r="AFU162" s="42"/>
      <c r="AFV162" s="42"/>
      <c r="AFW162" s="42"/>
      <c r="AFX162" s="42"/>
      <c r="AFY162" s="42"/>
      <c r="AFZ162" s="42"/>
      <c r="AGA162" s="42"/>
      <c r="AGB162" s="42"/>
      <c r="AGC162" s="42"/>
      <c r="AGD162" s="42"/>
      <c r="AGE162" s="42"/>
      <c r="AGF162" s="42"/>
      <c r="AGG162" s="42"/>
      <c r="AGH162" s="42"/>
      <c r="AGI162" s="42"/>
      <c r="AGJ162" s="42"/>
      <c r="AGK162" s="42"/>
      <c r="AGL162" s="42"/>
      <c r="AGM162" s="42"/>
      <c r="AGN162" s="42"/>
      <c r="AGO162" s="42"/>
      <c r="AGP162" s="42"/>
      <c r="AGQ162" s="42"/>
      <c r="AGR162" s="42"/>
      <c r="AGS162" s="42"/>
      <c r="AGT162" s="42"/>
      <c r="AGU162" s="42"/>
      <c r="AGV162" s="42"/>
      <c r="AGW162" s="42"/>
      <c r="AGX162" s="42"/>
      <c r="AGY162" s="42"/>
      <c r="AGZ162" s="42"/>
      <c r="AHA162" s="42"/>
      <c r="AHB162" s="42"/>
      <c r="AHC162" s="42"/>
      <c r="AHD162" s="42"/>
      <c r="AHE162" s="42"/>
      <c r="AHF162" s="42"/>
      <c r="AHG162" s="42"/>
      <c r="AHH162" s="42"/>
      <c r="AHI162" s="42"/>
      <c r="AHJ162" s="42"/>
      <c r="AHK162" s="42"/>
      <c r="AHL162" s="42"/>
      <c r="AHM162" s="42"/>
      <c r="AHN162" s="42"/>
      <c r="AHO162" s="42"/>
      <c r="AHP162" s="42"/>
      <c r="AHQ162" s="42"/>
      <c r="AHR162" s="42"/>
      <c r="AHS162" s="42"/>
      <c r="AHT162" s="42"/>
      <c r="AHU162" s="42"/>
      <c r="AHV162" s="42"/>
      <c r="AHW162" s="42"/>
      <c r="AHX162" s="42"/>
      <c r="AHY162" s="42"/>
      <c r="AHZ162" s="42"/>
      <c r="AIA162" s="42"/>
      <c r="AIB162" s="42"/>
      <c r="AIC162" s="42"/>
      <c r="AID162" s="42"/>
      <c r="AIE162" s="42"/>
      <c r="AIF162" s="42"/>
      <c r="AIG162" s="42"/>
      <c r="AIH162" s="42"/>
      <c r="AII162" s="42"/>
      <c r="AIJ162" s="42"/>
      <c r="AIK162" s="42"/>
      <c r="AIL162" s="42"/>
      <c r="AIM162" s="42"/>
      <c r="AIN162" s="42"/>
      <c r="AIO162" s="42"/>
      <c r="AIP162" s="42"/>
      <c r="AIQ162" s="42"/>
      <c r="AIR162" s="42"/>
      <c r="AIS162" s="42"/>
      <c r="AIT162" s="42"/>
      <c r="AIU162" s="42"/>
      <c r="AIV162" s="42"/>
      <c r="AIW162" s="42"/>
      <c r="AIX162" s="42"/>
      <c r="AIY162" s="42"/>
      <c r="AIZ162" s="42"/>
      <c r="AJA162" s="42"/>
      <c r="AJB162" s="42"/>
      <c r="AJC162" s="42"/>
      <c r="AJD162" s="42"/>
      <c r="AJE162" s="42"/>
      <c r="AJF162" s="42"/>
      <c r="AJG162" s="42"/>
      <c r="AJH162" s="42"/>
      <c r="AJI162" s="42"/>
      <c r="AJJ162" s="42"/>
      <c r="AJK162" s="42"/>
      <c r="AJL162" s="42"/>
      <c r="AJM162" s="42"/>
      <c r="AJN162" s="42"/>
      <c r="AJO162" s="42"/>
      <c r="AJP162" s="42"/>
      <c r="AJQ162" s="42"/>
      <c r="AJR162" s="42"/>
      <c r="AJS162" s="42"/>
      <c r="AJT162" s="42"/>
      <c r="AJU162" s="42"/>
      <c r="AJV162" s="42"/>
      <c r="AJW162" s="42"/>
      <c r="AJX162" s="42"/>
      <c r="AJY162" s="42"/>
      <c r="AJZ162" s="42"/>
      <c r="AKA162" s="42"/>
      <c r="AKB162" s="42"/>
      <c r="AKC162" s="42"/>
      <c r="AKD162" s="42"/>
      <c r="AKE162" s="42"/>
      <c r="AKF162" s="42"/>
      <c r="AKG162" s="42"/>
      <c r="AKH162" s="42"/>
      <c r="AKI162" s="42"/>
      <c r="AKJ162" s="42"/>
      <c r="AKK162" s="42"/>
      <c r="AKL162" s="42"/>
      <c r="AKM162" s="42"/>
      <c r="AKN162" s="42"/>
      <c r="AKO162" s="42"/>
      <c r="AKP162" s="42"/>
      <c r="AKQ162" s="42"/>
      <c r="AKR162" s="42"/>
      <c r="AKS162" s="42"/>
      <c r="AKT162" s="42"/>
      <c r="AKU162" s="42"/>
      <c r="AKV162" s="42"/>
      <c r="AKW162" s="42"/>
      <c r="AKX162" s="42"/>
      <c r="AKY162" s="42"/>
      <c r="AKZ162" s="42"/>
      <c r="ALA162" s="42"/>
      <c r="ALB162" s="42"/>
      <c r="ALC162" s="42"/>
      <c r="ALD162" s="42"/>
      <c r="ALE162" s="42"/>
      <c r="ALF162" s="42"/>
      <c r="ALG162" s="42"/>
      <c r="ALH162" s="42"/>
      <c r="ALI162" s="42"/>
      <c r="ALJ162" s="42"/>
      <c r="ALK162" s="42"/>
      <c r="ALL162" s="42"/>
      <c r="ALM162" s="42"/>
      <c r="ALN162" s="42"/>
      <c r="ALO162" s="42"/>
      <c r="ALP162" s="42"/>
      <c r="ALQ162" s="42"/>
      <c r="ALR162" s="42"/>
      <c r="ALS162" s="42"/>
      <c r="ALT162" s="42"/>
      <c r="ALU162" s="42"/>
      <c r="ALV162" s="42"/>
      <c r="ALW162" s="42"/>
      <c r="ALX162" s="42"/>
      <c r="ALY162" s="42"/>
      <c r="ALZ162" s="42"/>
      <c r="AMA162" s="42"/>
      <c r="AMB162" s="42"/>
      <c r="AMC162" s="42"/>
      <c r="AMD162" s="42"/>
      <c r="AME162" s="42"/>
      <c r="AMF162" s="42"/>
      <c r="AMG162" s="42"/>
      <c r="AMH162" s="42"/>
      <c r="AMI162" s="42"/>
      <c r="AMJ162" s="42"/>
      <c r="AMK162" s="42"/>
    </row>
    <row r="163" spans="1:1025" s="84" customFormat="1" ht="12" customHeight="1" x14ac:dyDescent="0.2">
      <c r="A163" s="348" t="s">
        <v>492</v>
      </c>
      <c r="B163" s="349" t="s">
        <v>493</v>
      </c>
      <c r="C163" s="349"/>
      <c r="D163" s="349" t="s">
        <v>494</v>
      </c>
      <c r="E163" s="349" t="s">
        <v>495</v>
      </c>
      <c r="F163" s="350"/>
      <c r="G163" s="351"/>
      <c r="H163" s="352"/>
      <c r="I163" s="352"/>
      <c r="J163" s="320"/>
      <c r="Q163" s="38"/>
      <c r="R163" s="318"/>
      <c r="S163" s="38"/>
      <c r="T163" s="38"/>
      <c r="U163" s="38"/>
      <c r="V163" s="253"/>
      <c r="W163" s="322"/>
      <c r="X163" s="322"/>
      <c r="Y163" s="322"/>
      <c r="Z163" s="322"/>
      <c r="AA163" s="322"/>
      <c r="AB163" s="322"/>
      <c r="AC163" s="322"/>
      <c r="AD163" s="322"/>
      <c r="AE163" s="322"/>
    </row>
    <row r="164" spans="1:1025" s="84" customFormat="1" ht="12" customHeight="1" x14ac:dyDescent="0.2">
      <c r="A164" s="348" t="s">
        <v>496</v>
      </c>
      <c r="B164" s="349" t="s">
        <v>497</v>
      </c>
      <c r="C164" s="349"/>
      <c r="D164" s="349" t="s">
        <v>498</v>
      </c>
      <c r="E164" s="349" t="s">
        <v>499</v>
      </c>
      <c r="F164" s="350"/>
      <c r="G164" s="351"/>
      <c r="H164" s="352"/>
      <c r="I164" s="352"/>
      <c r="J164" s="320"/>
      <c r="K164" s="291" t="s">
        <v>253</v>
      </c>
      <c r="L164" s="16"/>
      <c r="M164" s="16"/>
      <c r="N164" s="16"/>
      <c r="O164" s="48"/>
      <c r="P164" s="272"/>
      <c r="Q164" s="38">
        <v>1</v>
      </c>
      <c r="R164" s="38" t="s">
        <v>257</v>
      </c>
      <c r="S164" s="84" t="str">
        <f>R167</f>
        <v>Novák B.</v>
      </c>
      <c r="U164" s="84" t="str">
        <f>R170</f>
        <v>Kelbler P.</v>
      </c>
      <c r="V164" s="253"/>
      <c r="W164" s="322"/>
      <c r="X164" s="322"/>
      <c r="Y164" s="322"/>
      <c r="Z164" s="322"/>
      <c r="AA164" s="322"/>
      <c r="AB164" s="322"/>
      <c r="AC164" s="322"/>
      <c r="AD164" s="322"/>
      <c r="AE164" s="322"/>
    </row>
    <row r="165" spans="1:1025" s="84" customFormat="1" ht="12" customHeight="1" x14ac:dyDescent="0.2">
      <c r="A165" s="348" t="s">
        <v>500</v>
      </c>
      <c r="B165" s="349" t="s">
        <v>501</v>
      </c>
      <c r="C165" s="349"/>
      <c r="D165" s="349" t="s">
        <v>498</v>
      </c>
      <c r="E165" s="349" t="s">
        <v>502</v>
      </c>
      <c r="F165" s="350"/>
      <c r="G165" s="351"/>
      <c r="H165" s="352"/>
      <c r="I165" s="352"/>
      <c r="J165" s="320"/>
      <c r="K165" s="63"/>
      <c r="L165" s="321" t="str">
        <f>IF(R164="","",         R164)</f>
        <v>Koupil</v>
      </c>
      <c r="M165" s="16"/>
      <c r="N165" s="16"/>
      <c r="O165" s="48"/>
      <c r="P165" s="272"/>
      <c r="Q165" s="38">
        <v>2</v>
      </c>
      <c r="R165" s="38" t="s">
        <v>359</v>
      </c>
      <c r="S165" s="84" t="str">
        <f>R172</f>
        <v>Bastl V</v>
      </c>
      <c r="V165" s="253"/>
      <c r="W165" s="322"/>
      <c r="X165" s="322"/>
      <c r="Y165" s="322"/>
      <c r="Z165" s="322"/>
      <c r="AA165" s="322"/>
      <c r="AB165" s="322"/>
      <c r="AC165" s="322"/>
      <c r="AD165" s="322"/>
      <c r="AE165" s="322"/>
    </row>
    <row r="166" spans="1:1025" s="84" customFormat="1" ht="12" customHeight="1" x14ac:dyDescent="0.2">
      <c r="A166" s="348" t="s">
        <v>131</v>
      </c>
      <c r="B166" s="349" t="s">
        <v>503</v>
      </c>
      <c r="C166" s="349"/>
      <c r="D166" s="349" t="s">
        <v>498</v>
      </c>
      <c r="E166" s="349" t="s">
        <v>504</v>
      </c>
      <c r="F166" s="353"/>
      <c r="G166" s="354"/>
      <c r="H166" s="136"/>
      <c r="I166" s="136"/>
      <c r="J166" s="320"/>
      <c r="K166" s="63" t="str">
        <f>IF(R165="","",R165)</f>
        <v>Havlík M.</v>
      </c>
      <c r="L166" s="63" t="str">
        <f>IF(R166="","",R166)</f>
        <v>Černý</v>
      </c>
      <c r="M166" s="63" t="str">
        <f>IF(R167="","",R167)</f>
        <v>Novák B.</v>
      </c>
      <c r="N166" s="63" t="str">
        <f>IF(R168="","",R168)</f>
        <v>Tříletý R.</v>
      </c>
      <c r="O166" s="72"/>
      <c r="P166" s="272"/>
      <c r="Q166" s="38">
        <v>3</v>
      </c>
      <c r="R166" s="38" t="s">
        <v>266</v>
      </c>
      <c r="V166" s="253"/>
      <c r="W166" s="322"/>
      <c r="X166" s="322"/>
      <c r="Y166" s="322"/>
      <c r="Z166" s="322"/>
      <c r="AA166" s="322"/>
      <c r="AB166" s="322"/>
      <c r="AC166" s="322"/>
      <c r="AD166" s="322"/>
      <c r="AE166" s="322"/>
    </row>
    <row r="167" spans="1:1025" s="84" customFormat="1" ht="12" customHeight="1" x14ac:dyDescent="0.2">
      <c r="A167" s="348" t="s">
        <v>505</v>
      </c>
      <c r="B167" s="349" t="s">
        <v>506</v>
      </c>
      <c r="C167" s="349"/>
      <c r="D167" s="349" t="s">
        <v>498</v>
      </c>
      <c r="E167" s="349" t="s">
        <v>507</v>
      </c>
      <c r="F167" s="350"/>
      <c r="G167" s="351"/>
      <c r="H167" s="352"/>
      <c r="I167" s="352"/>
      <c r="J167" s="320"/>
      <c r="K167" s="63" t="str">
        <f>IF(R169="","",R169)</f>
        <v>Švarc</v>
      </c>
      <c r="L167" s="63" t="str">
        <f>IF(R170="","",R170)</f>
        <v>Kelbler P.</v>
      </c>
      <c r="M167" s="63" t="str">
        <f>IF(R171="","",R171)</f>
        <v>Habr V.</v>
      </c>
      <c r="N167" s="63" t="str">
        <f>IF(R172="","",R172)</f>
        <v>Bastl V</v>
      </c>
      <c r="O167" s="72"/>
      <c r="Q167" s="38">
        <v>4</v>
      </c>
      <c r="R167" s="38" t="s">
        <v>345</v>
      </c>
      <c r="W167" s="322"/>
      <c r="X167" s="322"/>
      <c r="Y167" s="322"/>
      <c r="Z167" s="322"/>
      <c r="AA167" s="322"/>
      <c r="AB167" s="322"/>
      <c r="AC167" s="322"/>
      <c r="AD167" s="322"/>
      <c r="AE167" s="322"/>
    </row>
    <row r="168" spans="1:1025" s="84" customFormat="1" ht="12" customHeight="1" x14ac:dyDescent="0.2">
      <c r="A168" s="348" t="s">
        <v>508</v>
      </c>
      <c r="B168" s="349" t="s">
        <v>509</v>
      </c>
      <c r="C168" s="349"/>
      <c r="D168" s="349" t="s">
        <v>494</v>
      </c>
      <c r="E168" s="349"/>
      <c r="F168" s="350"/>
      <c r="G168" s="351"/>
      <c r="H168" s="352"/>
      <c r="I168" s="352"/>
      <c r="J168" s="320"/>
      <c r="K168" s="63"/>
      <c r="L168" s="63" t="str">
        <f>IF(R173="","",R173)</f>
        <v>Šťastný</v>
      </c>
      <c r="M168" s="63" t="str">
        <f>IF(R174="","",R174)</f>
        <v>Kelbler M.</v>
      </c>
      <c r="N168" s="294"/>
      <c r="O168" s="379"/>
      <c r="Q168" s="38">
        <v>5</v>
      </c>
      <c r="R168" s="38" t="s">
        <v>282</v>
      </c>
      <c r="V168" s="253"/>
      <c r="W168" s="322"/>
      <c r="X168" s="322"/>
      <c r="Y168" s="322"/>
      <c r="Z168" s="322"/>
      <c r="AA168" s="322"/>
      <c r="AB168" s="322"/>
      <c r="AC168" s="322"/>
      <c r="AD168" s="322"/>
      <c r="AE168" s="322"/>
    </row>
    <row r="169" spans="1:1025" s="84" customFormat="1" ht="12" customHeight="1" x14ac:dyDescent="0.2">
      <c r="A169" s="348" t="s">
        <v>510</v>
      </c>
      <c r="B169" s="349" t="s">
        <v>511</v>
      </c>
      <c r="C169" s="349"/>
      <c r="D169" s="349" t="s">
        <v>494</v>
      </c>
      <c r="E169" s="349" t="s">
        <v>512</v>
      </c>
      <c r="F169" s="350"/>
      <c r="G169" s="351"/>
      <c r="H169" s="352"/>
      <c r="I169" s="352"/>
      <c r="J169" s="320"/>
      <c r="K169" s="291"/>
      <c r="L169" s="24"/>
      <c r="M169" s="16"/>
      <c r="N169" s="16"/>
      <c r="O169" s="48"/>
      <c r="Q169" s="38">
        <v>6</v>
      </c>
      <c r="R169" s="38" t="s">
        <v>484</v>
      </c>
      <c r="V169" s="253"/>
      <c r="W169" s="322"/>
      <c r="X169" s="322"/>
      <c r="Y169" s="322"/>
      <c r="Z169" s="322"/>
      <c r="AA169" s="322"/>
      <c r="AB169" s="322"/>
      <c r="AC169" s="322"/>
      <c r="AD169" s="322"/>
      <c r="AE169" s="322"/>
    </row>
    <row r="170" spans="1:1025" s="84" customFormat="1" ht="12" customHeight="1" thickBot="1" x14ac:dyDescent="0.25">
      <c r="A170" s="296" t="s">
        <v>280</v>
      </c>
      <c r="B170" s="297" t="s">
        <v>235</v>
      </c>
      <c r="C170" s="296" t="s">
        <v>195</v>
      </c>
      <c r="D170" s="296" t="s">
        <v>196</v>
      </c>
      <c r="E170" s="296">
        <v>0</v>
      </c>
      <c r="F170" s="296" t="s">
        <v>197</v>
      </c>
      <c r="G170" s="296" t="s">
        <v>198</v>
      </c>
      <c r="H170" s="296" t="s">
        <v>18</v>
      </c>
      <c r="I170" s="277"/>
      <c r="J170" s="320"/>
      <c r="K170" s="63" t="s">
        <v>275</v>
      </c>
      <c r="L170" s="16" t="s">
        <v>276</v>
      </c>
      <c r="M170" s="306" t="s">
        <v>196</v>
      </c>
      <c r="N170" s="16"/>
      <c r="O170" s="48"/>
      <c r="Q170" s="38">
        <v>7</v>
      </c>
      <c r="R170" s="38" t="s">
        <v>279</v>
      </c>
      <c r="V170" s="253"/>
      <c r="W170" s="322"/>
      <c r="X170" s="322"/>
      <c r="Y170" s="322"/>
      <c r="Z170" s="322"/>
      <c r="AA170" s="322"/>
      <c r="AB170" s="322"/>
      <c r="AC170" s="322"/>
      <c r="AD170" s="322"/>
      <c r="AE170" s="322"/>
    </row>
    <row r="171" spans="1:1025" s="84" customFormat="1" ht="12" customHeight="1" thickTop="1" x14ac:dyDescent="0.2">
      <c r="A171" s="298">
        <v>1</v>
      </c>
      <c r="B171" s="299" t="s">
        <v>288</v>
      </c>
      <c r="C171" s="298">
        <v>7</v>
      </c>
      <c r="D171" s="298">
        <v>5</v>
      </c>
      <c r="E171" s="298">
        <v>1</v>
      </c>
      <c r="F171" s="298">
        <v>1</v>
      </c>
      <c r="G171" s="300">
        <v>0.75555555555555598</v>
      </c>
      <c r="H171" s="301">
        <v>16</v>
      </c>
      <c r="I171" s="281"/>
      <c r="J171" s="320"/>
      <c r="K171" s="63" t="s">
        <v>302</v>
      </c>
      <c r="L171" s="16" t="str">
        <f>IF(S175="","",S175)</f>
        <v>Havlík M.</v>
      </c>
      <c r="M171" s="306" t="str">
        <f>IF(R175="","",R175)</f>
        <v>Zejda T</v>
      </c>
      <c r="N171" s="16"/>
      <c r="O171" s="48"/>
      <c r="Q171" s="38">
        <v>8</v>
      </c>
      <c r="R171" s="38" t="s">
        <v>341</v>
      </c>
      <c r="V171" s="253"/>
      <c r="W171" s="322"/>
      <c r="X171" s="322"/>
      <c r="Y171" s="322"/>
      <c r="Z171" s="322"/>
      <c r="AA171" s="322"/>
      <c r="AB171" s="322"/>
      <c r="AC171" s="322"/>
      <c r="AD171" s="322"/>
      <c r="AE171" s="322"/>
    </row>
    <row r="172" spans="1:1025" s="84" customFormat="1" ht="12" customHeight="1" x14ac:dyDescent="0.2">
      <c r="A172" s="302">
        <v>2</v>
      </c>
      <c r="B172" s="303" t="s">
        <v>304</v>
      </c>
      <c r="C172" s="302">
        <v>8</v>
      </c>
      <c r="D172" s="302">
        <v>4</v>
      </c>
      <c r="E172" s="302">
        <v>3</v>
      </c>
      <c r="F172" s="302">
        <v>1</v>
      </c>
      <c r="G172" s="304">
        <v>0.79930555555555605</v>
      </c>
      <c r="H172" s="305">
        <v>15</v>
      </c>
      <c r="I172" s="281"/>
      <c r="J172" s="320"/>
      <c r="K172" s="63" t="s">
        <v>513</v>
      </c>
      <c r="L172" s="16" t="str">
        <f>IF(S176="","",S176)</f>
        <v>Bastl V</v>
      </c>
      <c r="M172" s="306" t="str">
        <f>IF(R176="","",R176)</f>
        <v>Dolák</v>
      </c>
      <c r="N172" s="16"/>
      <c r="O172" s="48"/>
      <c r="Q172" s="38">
        <v>9</v>
      </c>
      <c r="R172" s="38" t="s">
        <v>454</v>
      </c>
      <c r="V172" s="253"/>
      <c r="W172" s="322"/>
      <c r="X172" s="322"/>
      <c r="Y172" s="322"/>
      <c r="Z172" s="322"/>
      <c r="AA172" s="322"/>
      <c r="AB172" s="322"/>
      <c r="AC172" s="322"/>
      <c r="AD172" s="322"/>
      <c r="AE172" s="322"/>
    </row>
    <row r="173" spans="1:1025" s="84" customFormat="1" ht="12" customHeight="1" x14ac:dyDescent="0.2">
      <c r="A173" s="302">
        <v>3</v>
      </c>
      <c r="B173" s="303" t="s">
        <v>286</v>
      </c>
      <c r="C173" s="302">
        <v>8</v>
      </c>
      <c r="D173" s="302">
        <v>4</v>
      </c>
      <c r="E173" s="302">
        <v>3</v>
      </c>
      <c r="F173" s="302">
        <v>1</v>
      </c>
      <c r="G173" s="304">
        <v>0.71736111111111101</v>
      </c>
      <c r="H173" s="305">
        <v>15</v>
      </c>
      <c r="I173" s="281"/>
      <c r="J173" s="320"/>
      <c r="K173" s="63"/>
      <c r="L173" s="16" t="str">
        <f>IF(S177="","",S177)</f>
        <v/>
      </c>
      <c r="M173" s="16" t="str">
        <f>IF(R177="","",R177)</f>
        <v/>
      </c>
      <c r="N173" s="306"/>
      <c r="O173" s="377"/>
      <c r="Q173" s="38">
        <v>10</v>
      </c>
      <c r="R173" s="38" t="s">
        <v>290</v>
      </c>
      <c r="V173" s="253"/>
      <c r="W173" s="322"/>
      <c r="X173" s="322"/>
      <c r="Y173" s="322"/>
      <c r="Z173" s="322"/>
      <c r="AA173" s="322"/>
      <c r="AB173" s="322"/>
      <c r="AC173" s="322"/>
      <c r="AD173" s="322"/>
      <c r="AE173" s="322"/>
    </row>
    <row r="174" spans="1:1025" s="84" customFormat="1" ht="12" customHeight="1" x14ac:dyDescent="0.2">
      <c r="A174" s="302">
        <v>4</v>
      </c>
      <c r="B174" s="303" t="s">
        <v>297</v>
      </c>
      <c r="C174" s="302">
        <v>8</v>
      </c>
      <c r="D174" s="302">
        <v>4</v>
      </c>
      <c r="E174" s="302">
        <v>3</v>
      </c>
      <c r="F174" s="302">
        <v>1</v>
      </c>
      <c r="G174" s="304">
        <v>0.80277777777777803</v>
      </c>
      <c r="H174" s="305">
        <v>15</v>
      </c>
      <c r="I174" s="281"/>
      <c r="J174" s="320"/>
      <c r="K174" s="63"/>
      <c r="L174" s="16" t="str">
        <f>IF(S178="","",S178)</f>
        <v/>
      </c>
      <c r="M174" s="16" t="str">
        <f>IF(R178="","",R178)</f>
        <v/>
      </c>
      <c r="N174" s="306"/>
      <c r="O174" s="377"/>
      <c r="Q174" s="38">
        <v>11</v>
      </c>
      <c r="R174" s="38" t="s">
        <v>487</v>
      </c>
      <c r="V174" s="253"/>
      <c r="W174" s="322"/>
      <c r="X174" s="322"/>
      <c r="Y174" s="322"/>
      <c r="Z174" s="322"/>
      <c r="AA174" s="322"/>
      <c r="AB174" s="322"/>
      <c r="AC174" s="322"/>
      <c r="AD174" s="322"/>
      <c r="AE174" s="322"/>
    </row>
    <row r="175" spans="1:1025" s="84" customFormat="1" ht="12" customHeight="1" x14ac:dyDescent="0.2">
      <c r="A175" s="302">
        <v>5</v>
      </c>
      <c r="B175" s="303" t="s">
        <v>301</v>
      </c>
      <c r="C175" s="302">
        <v>8</v>
      </c>
      <c r="D175" s="302">
        <v>3</v>
      </c>
      <c r="E175" s="302">
        <v>3</v>
      </c>
      <c r="F175" s="302">
        <v>2</v>
      </c>
      <c r="G175" s="304">
        <v>0.76388888888888895</v>
      </c>
      <c r="H175" s="305">
        <v>12</v>
      </c>
      <c r="I175" s="281"/>
      <c r="J175" s="320"/>
      <c r="K175" s="307" t="s">
        <v>289</v>
      </c>
      <c r="L175" s="308" t="s">
        <v>4</v>
      </c>
      <c r="M175" s="323" t="s">
        <v>5</v>
      </c>
      <c r="N175" s="16"/>
      <c r="O175" s="48"/>
      <c r="Q175" s="38">
        <v>12</v>
      </c>
      <c r="R175" s="38" t="s">
        <v>515</v>
      </c>
      <c r="S175" s="38" t="str">
        <f>R165</f>
        <v>Havlík M.</v>
      </c>
      <c r="V175" s="253"/>
      <c r="W175" s="322"/>
      <c r="X175" s="322"/>
      <c r="Y175" s="322"/>
      <c r="Z175" s="322"/>
      <c r="AA175" s="322"/>
      <c r="AB175" s="322"/>
      <c r="AC175" s="322"/>
      <c r="AD175" s="322"/>
      <c r="AE175" s="322"/>
    </row>
    <row r="176" spans="1:1025" s="84" customFormat="1" ht="12" customHeight="1" x14ac:dyDescent="0.2">
      <c r="A176" s="302">
        <v>6</v>
      </c>
      <c r="B176" s="303" t="s">
        <v>308</v>
      </c>
      <c r="C176" s="302">
        <v>7</v>
      </c>
      <c r="D176" s="302">
        <v>3</v>
      </c>
      <c r="E176" s="302">
        <v>2</v>
      </c>
      <c r="F176" s="302">
        <v>2</v>
      </c>
      <c r="G176" s="304">
        <v>0.54861111111111105</v>
      </c>
      <c r="H176" s="305">
        <v>11</v>
      </c>
      <c r="I176" s="281"/>
      <c r="J176" s="320"/>
      <c r="K176" s="309" t="s">
        <v>514</v>
      </c>
      <c r="L176" s="84" t="str">
        <f>IF(S164="","",S164)</f>
        <v>Novák B.</v>
      </c>
      <c r="M176" s="309" t="s">
        <v>197</v>
      </c>
      <c r="N176" s="306"/>
      <c r="O176" s="377"/>
      <c r="Q176" s="38">
        <v>13</v>
      </c>
      <c r="R176" s="38" t="s">
        <v>376</v>
      </c>
      <c r="S176" s="38" t="str">
        <f>R172</f>
        <v>Bastl V</v>
      </c>
      <c r="V176" s="253"/>
      <c r="W176" s="322"/>
      <c r="X176" s="322"/>
      <c r="Y176" s="322"/>
      <c r="Z176" s="322"/>
      <c r="AA176" s="322"/>
      <c r="AB176" s="322"/>
      <c r="AC176" s="322"/>
      <c r="AD176" s="322"/>
      <c r="AE176" s="322"/>
    </row>
    <row r="177" spans="1:31" s="84" customFormat="1" ht="12" customHeight="1" x14ac:dyDescent="0.2">
      <c r="A177" s="302">
        <v>7</v>
      </c>
      <c r="B177" s="303" t="s">
        <v>291</v>
      </c>
      <c r="C177" s="302">
        <v>7</v>
      </c>
      <c r="D177" s="302">
        <v>3</v>
      </c>
      <c r="E177" s="302">
        <v>1</v>
      </c>
      <c r="F177" s="302">
        <v>3</v>
      </c>
      <c r="G177" s="304">
        <v>0.71736111111111101</v>
      </c>
      <c r="H177" s="305">
        <v>10</v>
      </c>
      <c r="I177" s="281"/>
      <c r="J177" s="320"/>
      <c r="K177" s="309" t="s">
        <v>485</v>
      </c>
      <c r="L177" s="84" t="str">
        <f>IF(S165="","",S165)</f>
        <v>Bastl V</v>
      </c>
      <c r="M177" s="309" t="s">
        <v>197</v>
      </c>
      <c r="N177" s="16"/>
      <c r="O177" s="48"/>
      <c r="Q177" s="38">
        <v>14</v>
      </c>
      <c r="R177" s="38"/>
      <c r="S177" s="38"/>
      <c r="T177" s="38"/>
      <c r="U177" s="38"/>
      <c r="V177" s="253"/>
      <c r="W177" s="322"/>
      <c r="X177" s="322"/>
      <c r="Y177" s="322"/>
      <c r="Z177" s="322"/>
      <c r="AA177" s="322"/>
      <c r="AB177" s="322"/>
      <c r="AC177" s="322"/>
      <c r="AD177" s="322"/>
      <c r="AE177" s="322"/>
    </row>
    <row r="178" spans="1:31" s="84" customFormat="1" ht="12" customHeight="1" x14ac:dyDescent="0.2">
      <c r="A178" s="302">
        <v>8</v>
      </c>
      <c r="B178" s="303" t="s">
        <v>309</v>
      </c>
      <c r="C178" s="302">
        <v>7</v>
      </c>
      <c r="D178" s="302">
        <v>2</v>
      </c>
      <c r="E178" s="302">
        <v>3</v>
      </c>
      <c r="F178" s="302">
        <v>2</v>
      </c>
      <c r="G178" s="304">
        <v>0.55069444444444404</v>
      </c>
      <c r="H178" s="305">
        <v>9</v>
      </c>
      <c r="I178" s="281"/>
      <c r="J178" s="320"/>
      <c r="K178" s="63"/>
      <c r="L178" s="294" t="str">
        <f>IF(S166="","",S166)</f>
        <v/>
      </c>
      <c r="M178" s="294" t="str">
        <f>IF(T166="","",T166)</f>
        <v/>
      </c>
      <c r="N178" s="24"/>
      <c r="O178" s="24"/>
      <c r="Q178" s="38">
        <v>15</v>
      </c>
      <c r="R178" s="38"/>
      <c r="S178" s="38"/>
      <c r="T178" s="38"/>
      <c r="U178" s="38"/>
      <c r="V178" s="253"/>
      <c r="W178" s="322"/>
      <c r="X178" s="322"/>
      <c r="Y178" s="322"/>
      <c r="Z178" s="322"/>
      <c r="AA178" s="322"/>
      <c r="AB178" s="322"/>
      <c r="AC178" s="322"/>
      <c r="AD178" s="322"/>
      <c r="AE178" s="322"/>
    </row>
    <row r="179" spans="1:31" s="84" customFormat="1" ht="12" customHeight="1" x14ac:dyDescent="0.2">
      <c r="A179" s="302">
        <v>9</v>
      </c>
      <c r="B179" s="303" t="s">
        <v>294</v>
      </c>
      <c r="C179" s="302">
        <v>7</v>
      </c>
      <c r="D179" s="302">
        <v>2</v>
      </c>
      <c r="E179" s="302">
        <v>2</v>
      </c>
      <c r="F179" s="302">
        <v>3</v>
      </c>
      <c r="G179" s="304">
        <v>0.594444444444445</v>
      </c>
      <c r="H179" s="305">
        <v>8</v>
      </c>
      <c r="I179" s="281"/>
      <c r="J179" s="320"/>
      <c r="K179" s="63"/>
      <c r="L179" s="294" t="str">
        <f>IF(S167="","",S167)</f>
        <v/>
      </c>
      <c r="M179" s="294" t="str">
        <f>IF(T167="","",T167)</f>
        <v/>
      </c>
      <c r="N179" s="16"/>
      <c r="O179" s="48"/>
      <c r="P179" s="38"/>
      <c r="Q179" s="38"/>
      <c r="R179" s="38"/>
      <c r="S179" s="38"/>
      <c r="T179" s="38"/>
      <c r="U179" s="38"/>
      <c r="V179" s="253"/>
      <c r="W179" s="322"/>
      <c r="X179" s="322"/>
      <c r="Y179" s="322"/>
      <c r="Z179" s="322"/>
      <c r="AA179" s="322"/>
      <c r="AB179" s="322"/>
      <c r="AC179" s="322"/>
      <c r="AD179" s="322"/>
      <c r="AE179" s="322"/>
    </row>
    <row r="180" spans="1:31" s="84" customFormat="1" ht="12" customHeight="1" x14ac:dyDescent="0.2">
      <c r="A180" s="302">
        <v>10</v>
      </c>
      <c r="B180" s="303" t="s">
        <v>303</v>
      </c>
      <c r="C180" s="302">
        <v>7</v>
      </c>
      <c r="D180" s="302">
        <v>1</v>
      </c>
      <c r="E180" s="302">
        <v>3</v>
      </c>
      <c r="F180" s="302">
        <v>3</v>
      </c>
      <c r="G180" s="304">
        <v>0.63611111111111096</v>
      </c>
      <c r="H180" s="305">
        <v>6</v>
      </c>
      <c r="I180" s="281"/>
      <c r="J180" s="320"/>
      <c r="K180" s="311"/>
      <c r="L180" s="294" t="str">
        <f>IF(S168="","",S168)</f>
        <v/>
      </c>
      <c r="M180" s="294" t="str">
        <f>IF(T168="","",T168)</f>
        <v/>
      </c>
      <c r="N180" s="16"/>
      <c r="O180" s="48"/>
      <c r="P180" s="38"/>
      <c r="Q180" s="38"/>
      <c r="R180" s="38"/>
      <c r="S180" s="38"/>
      <c r="T180" s="38"/>
      <c r="U180" s="38"/>
      <c r="V180" s="253"/>
      <c r="W180" s="322"/>
      <c r="X180" s="322"/>
      <c r="Y180" s="322"/>
      <c r="Z180" s="322"/>
      <c r="AA180" s="322"/>
      <c r="AB180" s="322"/>
      <c r="AC180" s="322"/>
      <c r="AD180" s="322"/>
      <c r="AE180" s="322"/>
    </row>
    <row r="181" spans="1:31" s="84" customFormat="1" ht="12" customHeight="1" x14ac:dyDescent="0.2">
      <c r="A181" s="302">
        <v>11</v>
      </c>
      <c r="B181" s="303" t="s">
        <v>307</v>
      </c>
      <c r="C181" s="302">
        <v>8</v>
      </c>
      <c r="D181" s="302">
        <v>1</v>
      </c>
      <c r="E181" s="302">
        <v>2</v>
      </c>
      <c r="F181" s="302">
        <v>5</v>
      </c>
      <c r="G181" s="304">
        <v>0.55833333333333302</v>
      </c>
      <c r="H181" s="305">
        <v>5</v>
      </c>
      <c r="I181" s="281"/>
      <c r="J181" s="320"/>
      <c r="K181" s="307" t="s">
        <v>305</v>
      </c>
      <c r="L181" s="355" t="s">
        <v>306</v>
      </c>
      <c r="M181" s="356" t="s">
        <v>13</v>
      </c>
      <c r="N181" s="306"/>
      <c r="O181" s="377"/>
      <c r="P181" s="38"/>
      <c r="Q181" s="38"/>
      <c r="R181" s="38"/>
      <c r="S181" s="38"/>
      <c r="T181" s="38"/>
      <c r="U181" s="38"/>
      <c r="V181" s="253"/>
      <c r="W181" s="322"/>
      <c r="X181" s="322"/>
      <c r="Y181" s="322"/>
      <c r="Z181" s="322"/>
      <c r="AA181" s="322"/>
      <c r="AB181" s="322"/>
      <c r="AC181" s="322"/>
      <c r="AD181" s="322"/>
      <c r="AE181" s="322"/>
    </row>
    <row r="182" spans="1:31" s="84" customFormat="1" ht="12" customHeight="1" x14ac:dyDescent="0.2">
      <c r="A182" s="302">
        <v>12</v>
      </c>
      <c r="B182" s="303" t="s">
        <v>310</v>
      </c>
      <c r="C182" s="302">
        <v>7</v>
      </c>
      <c r="D182" s="302">
        <v>0</v>
      </c>
      <c r="E182" s="302">
        <v>4</v>
      </c>
      <c r="F182" s="302">
        <v>3</v>
      </c>
      <c r="G182" s="304">
        <v>0.34375</v>
      </c>
      <c r="H182" s="305">
        <v>4</v>
      </c>
      <c r="I182" s="281"/>
      <c r="J182" s="320"/>
      <c r="K182" s="63" t="s">
        <v>516</v>
      </c>
      <c r="L182" s="16" t="str">
        <f>IF(U164="","",U164)</f>
        <v>Kelbler P.</v>
      </c>
      <c r="M182" s="16" t="str">
        <f>IF(V164="","",V164)</f>
        <v/>
      </c>
      <c r="N182" s="306"/>
      <c r="O182" s="377"/>
      <c r="P182" s="38"/>
      <c r="Q182" s="38"/>
      <c r="R182" s="38"/>
      <c r="S182" s="38"/>
      <c r="T182" s="38"/>
      <c r="U182" s="38"/>
      <c r="V182" s="253"/>
      <c r="W182" s="322"/>
      <c r="X182" s="322"/>
      <c r="Y182" s="322"/>
      <c r="Z182" s="322"/>
      <c r="AA182" s="322"/>
      <c r="AB182" s="322"/>
      <c r="AC182" s="322"/>
      <c r="AD182" s="322"/>
      <c r="AE182" s="322"/>
    </row>
    <row r="183" spans="1:31" s="84" customFormat="1" ht="12" customHeight="1" x14ac:dyDescent="0.2">
      <c r="A183" s="302">
        <v>13</v>
      </c>
      <c r="B183" s="303" t="s">
        <v>283</v>
      </c>
      <c r="C183" s="302">
        <v>7</v>
      </c>
      <c r="D183" s="302">
        <v>0</v>
      </c>
      <c r="E183" s="302">
        <v>2</v>
      </c>
      <c r="F183" s="302">
        <v>5</v>
      </c>
      <c r="G183" s="304">
        <v>0.55694444444444502</v>
      </c>
      <c r="H183" s="305">
        <v>2</v>
      </c>
      <c r="I183" s="281"/>
      <c r="J183" s="320"/>
      <c r="K183" s="63"/>
      <c r="L183" s="16" t="str">
        <f>IF(U165="","",U165)</f>
        <v/>
      </c>
      <c r="M183" s="16" t="str">
        <f>IF(V165="","",V165)</f>
        <v/>
      </c>
      <c r="N183" s="306"/>
      <c r="O183" s="377"/>
      <c r="P183" s="38"/>
      <c r="Q183" s="38"/>
      <c r="R183" s="38"/>
      <c r="S183" s="38"/>
      <c r="T183" s="38"/>
      <c r="U183" s="38"/>
      <c r="V183" s="253"/>
      <c r="W183" s="322"/>
      <c r="X183" s="322"/>
      <c r="Y183" s="322"/>
      <c r="Z183" s="322"/>
      <c r="AA183" s="322"/>
      <c r="AB183" s="322"/>
      <c r="AC183" s="322"/>
      <c r="AD183" s="322"/>
      <c r="AE183" s="322"/>
    </row>
    <row r="184" spans="1:31" s="84" customFormat="1" ht="12" customHeight="1" x14ac:dyDescent="0.2">
      <c r="A184" s="302">
        <v>14</v>
      </c>
      <c r="B184" s="303"/>
      <c r="C184" s="302"/>
      <c r="D184" s="302"/>
      <c r="E184" s="302"/>
      <c r="F184" s="302"/>
      <c r="G184" s="302"/>
      <c r="H184" s="305"/>
      <c r="I184" s="281"/>
      <c r="J184" s="320"/>
      <c r="K184" s="63"/>
      <c r="L184" s="16" t="str">
        <f t="shared" ref="L184:M184" si="9">IF(U167="","",U167)</f>
        <v/>
      </c>
      <c r="M184" s="16" t="str">
        <f t="shared" si="9"/>
        <v/>
      </c>
      <c r="N184" s="38"/>
      <c r="O184" s="42"/>
      <c r="P184" s="38"/>
      <c r="Q184" s="38"/>
      <c r="R184" s="38"/>
      <c r="S184" s="38"/>
      <c r="T184" s="38"/>
      <c r="U184" s="38"/>
      <c r="V184" s="253"/>
      <c r="W184" s="322"/>
      <c r="X184" s="322"/>
      <c r="Y184" s="322"/>
      <c r="Z184" s="322"/>
      <c r="AA184" s="322"/>
      <c r="AB184" s="322"/>
      <c r="AC184" s="322"/>
      <c r="AD184" s="322"/>
      <c r="AE184" s="322"/>
    </row>
    <row r="185" spans="1:31" ht="12" customHeight="1" x14ac:dyDescent="0.2">
      <c r="A185" s="118" t="s">
        <v>187</v>
      </c>
      <c r="B185" s="118" t="str">
        <f>MID(A186,4,2)</f>
        <v>10</v>
      </c>
      <c r="C185" s="42"/>
      <c r="E185" s="256"/>
      <c r="F185" s="256"/>
      <c r="G185" s="256"/>
      <c r="H185" s="256"/>
      <c r="I185" s="256"/>
      <c r="O185" s="46"/>
    </row>
    <row r="186" spans="1:31" ht="12" customHeight="1" x14ac:dyDescent="0.2">
      <c r="A186" s="316" t="s">
        <v>517</v>
      </c>
      <c r="B186" s="317" t="s">
        <v>518</v>
      </c>
      <c r="C186" s="317"/>
      <c r="D186" s="317" t="s">
        <v>519</v>
      </c>
      <c r="E186" s="318" t="s">
        <v>520</v>
      </c>
      <c r="F186" s="256"/>
      <c r="G186" s="256"/>
      <c r="H186" s="256"/>
      <c r="I186" s="256"/>
      <c r="O186" s="46"/>
      <c r="Q186" s="38">
        <v>1</v>
      </c>
      <c r="R186" s="38" t="s">
        <v>257</v>
      </c>
      <c r="S186" s="38" t="s">
        <v>290</v>
      </c>
      <c r="T186" s="38" t="s">
        <v>341</v>
      </c>
      <c r="U186" s="38" t="s">
        <v>279</v>
      </c>
    </row>
    <row r="187" spans="1:31" ht="12" customHeight="1" x14ac:dyDescent="0.2">
      <c r="A187" s="316" t="s">
        <v>521</v>
      </c>
      <c r="B187" s="317" t="s">
        <v>522</v>
      </c>
      <c r="C187" s="317"/>
      <c r="D187" s="317" t="s">
        <v>519</v>
      </c>
      <c r="E187" s="318"/>
      <c r="F187" s="256"/>
      <c r="G187" s="256"/>
      <c r="H187" s="256"/>
      <c r="I187" s="256"/>
      <c r="K187" s="259" t="s">
        <v>253</v>
      </c>
      <c r="L187" s="14"/>
      <c r="M187" s="14"/>
      <c r="N187" s="14"/>
      <c r="O187" s="30"/>
      <c r="Q187" s="38">
        <v>2</v>
      </c>
      <c r="R187" s="38" t="s">
        <v>262</v>
      </c>
      <c r="S187" s="38" t="s">
        <v>341</v>
      </c>
      <c r="T187" s="38" t="s">
        <v>279</v>
      </c>
    </row>
    <row r="188" spans="1:31" ht="12" customHeight="1" x14ac:dyDescent="0.2">
      <c r="A188" s="316" t="s">
        <v>523</v>
      </c>
      <c r="B188" s="317" t="s">
        <v>524</v>
      </c>
      <c r="C188" s="317"/>
      <c r="D188" s="317" t="s">
        <v>525</v>
      </c>
      <c r="E188" s="318" t="s">
        <v>526</v>
      </c>
      <c r="F188" s="256"/>
      <c r="G188" s="256"/>
      <c r="H188" s="256"/>
      <c r="I188" s="256"/>
      <c r="L188" s="266" t="str">
        <f>IF(R186="","",         R186)</f>
        <v>Koupil</v>
      </c>
      <c r="M188" s="14"/>
      <c r="N188" s="14"/>
      <c r="O188" s="30"/>
      <c r="P188" s="120"/>
      <c r="Q188" s="38">
        <v>3</v>
      </c>
      <c r="R188" s="38" t="s">
        <v>527</v>
      </c>
      <c r="S188" s="38" t="s">
        <v>487</v>
      </c>
      <c r="T188" s="38" t="s">
        <v>341</v>
      </c>
    </row>
    <row r="189" spans="1:31" ht="12" customHeight="1" x14ac:dyDescent="0.2">
      <c r="A189" s="316" t="s">
        <v>135</v>
      </c>
      <c r="B189" s="317" t="s">
        <v>528</v>
      </c>
      <c r="C189" s="317"/>
      <c r="D189" s="317" t="s">
        <v>525</v>
      </c>
      <c r="E189" s="318" t="s">
        <v>529</v>
      </c>
      <c r="F189" s="256"/>
      <c r="G189" s="256"/>
      <c r="H189" s="256"/>
      <c r="I189" s="256"/>
      <c r="K189" s="28" t="str">
        <f>IF(R187="","",R187)</f>
        <v>Chvátal T.</v>
      </c>
      <c r="L189" s="28" t="str">
        <f>IF(R188="","",R188)</f>
        <v>Urbánek P.</v>
      </c>
      <c r="M189" s="28" t="str">
        <f>IF(R189="","",R189)</f>
        <v>Bastl.P</v>
      </c>
      <c r="N189" s="28" t="str">
        <f>IF(R190="","",R190)</f>
        <v>Tříletý R.</v>
      </c>
      <c r="O189" s="271"/>
      <c r="P189" s="272"/>
      <c r="Q189" s="38">
        <v>4</v>
      </c>
      <c r="R189" s="38" t="s">
        <v>530</v>
      </c>
      <c r="S189" s="38" t="s">
        <v>341</v>
      </c>
      <c r="T189" s="38" t="s">
        <v>531</v>
      </c>
    </row>
    <row r="190" spans="1:31" ht="12" customHeight="1" x14ac:dyDescent="0.2">
      <c r="A190" s="316" t="s">
        <v>532</v>
      </c>
      <c r="B190" s="317" t="s">
        <v>533</v>
      </c>
      <c r="C190" s="317"/>
      <c r="D190" s="317" t="s">
        <v>525</v>
      </c>
      <c r="E190" s="318" t="s">
        <v>534</v>
      </c>
      <c r="F190" s="256"/>
      <c r="G190" s="256"/>
      <c r="H190" s="256"/>
      <c r="I190" s="256"/>
      <c r="K190" s="28" t="str">
        <f>IF(R191="","",R191)</f>
        <v>Švarc</v>
      </c>
      <c r="L190" s="28" t="str">
        <f>IF(R192="","",R192)</f>
        <v>Kelbler P.</v>
      </c>
      <c r="M190" s="28" t="str">
        <f>IF(R193="","",R193)</f>
        <v>Habr V.</v>
      </c>
      <c r="N190" s="28" t="str">
        <f>IF(R194="","",R194)</f>
        <v>Bastl V.</v>
      </c>
      <c r="P190" s="272"/>
      <c r="Q190" s="38">
        <v>5</v>
      </c>
      <c r="R190" s="38" t="s">
        <v>282</v>
      </c>
    </row>
    <row r="191" spans="1:31" ht="12" customHeight="1" x14ac:dyDescent="0.2">
      <c r="A191" s="316" t="s">
        <v>535</v>
      </c>
      <c r="B191" s="317" t="s">
        <v>536</v>
      </c>
      <c r="C191" s="317"/>
      <c r="D191" s="317" t="s">
        <v>519</v>
      </c>
      <c r="E191" s="318" t="s">
        <v>537</v>
      </c>
      <c r="F191" s="256"/>
      <c r="G191" s="256"/>
      <c r="H191" s="256"/>
      <c r="I191" s="256"/>
      <c r="K191" s="28"/>
      <c r="L191" s="28" t="str">
        <f>IF(R195="","",R195)</f>
        <v>Šťastný</v>
      </c>
      <c r="M191" s="28" t="str">
        <f>IF(R196="","",R196)</f>
        <v>Kelbler M.</v>
      </c>
      <c r="N191" s="271"/>
      <c r="Q191" s="38">
        <v>6</v>
      </c>
      <c r="R191" s="38" t="s">
        <v>484</v>
      </c>
    </row>
    <row r="192" spans="1:31" ht="12" customHeight="1" x14ac:dyDescent="0.2">
      <c r="A192" s="316" t="s">
        <v>538</v>
      </c>
      <c r="B192" s="317" t="s">
        <v>539</v>
      </c>
      <c r="C192" s="317"/>
      <c r="D192" s="317" t="s">
        <v>525</v>
      </c>
      <c r="E192" s="318" t="s">
        <v>540</v>
      </c>
      <c r="F192" s="256"/>
      <c r="G192" s="256"/>
      <c r="H192" s="256"/>
      <c r="I192" s="256"/>
      <c r="Q192" s="38">
        <v>7</v>
      </c>
      <c r="R192" s="38" t="s">
        <v>279</v>
      </c>
    </row>
    <row r="193" spans="1:31" s="15" customFormat="1" ht="12" customHeight="1" thickBot="1" x14ac:dyDescent="0.25">
      <c r="A193" s="275" t="s">
        <v>280</v>
      </c>
      <c r="B193" s="276" t="s">
        <v>235</v>
      </c>
      <c r="C193" s="275" t="s">
        <v>195</v>
      </c>
      <c r="D193" s="275" t="s">
        <v>196</v>
      </c>
      <c r="E193" s="275">
        <v>0</v>
      </c>
      <c r="F193" s="275" t="s">
        <v>197</v>
      </c>
      <c r="G193" s="275" t="s">
        <v>198</v>
      </c>
      <c r="H193" s="275" t="s">
        <v>18</v>
      </c>
      <c r="I193" s="277"/>
      <c r="J193" s="249"/>
      <c r="K193" s="259" t="s">
        <v>275</v>
      </c>
      <c r="L193" s="75" t="s">
        <v>276</v>
      </c>
      <c r="M193" s="14" t="s">
        <v>196</v>
      </c>
      <c r="N193" s="38"/>
      <c r="O193" s="42"/>
      <c r="P193" s="38"/>
      <c r="Q193" s="38">
        <v>8</v>
      </c>
      <c r="R193" s="38" t="s">
        <v>341</v>
      </c>
      <c r="V193" s="253"/>
      <c r="W193" s="192"/>
      <c r="X193" s="330"/>
      <c r="Y193" s="330"/>
      <c r="Z193" s="330"/>
      <c r="AA193" s="330"/>
      <c r="AB193" s="358"/>
      <c r="AC193" s="330"/>
      <c r="AD193" s="357"/>
      <c r="AE193" s="357"/>
    </row>
    <row r="194" spans="1:31" ht="12" customHeight="1" thickTop="1" x14ac:dyDescent="0.2">
      <c r="A194" s="206">
        <v>1</v>
      </c>
      <c r="B194" s="195" t="s">
        <v>304</v>
      </c>
      <c r="C194" s="174">
        <v>9</v>
      </c>
      <c r="D194" s="174">
        <v>5</v>
      </c>
      <c r="E194" s="174">
        <v>3</v>
      </c>
      <c r="F194" s="174">
        <v>1</v>
      </c>
      <c r="G194" s="175" t="s">
        <v>542</v>
      </c>
      <c r="H194" s="194">
        <v>18</v>
      </c>
      <c r="I194" s="281"/>
      <c r="K194" s="43" t="s">
        <v>405</v>
      </c>
      <c r="L194" s="38" t="str">
        <f>IF(S197="","",S197)</f>
        <v>Bastl V.</v>
      </c>
      <c r="M194" s="274" t="str">
        <f>IF(R197="","",R197)</f>
        <v>Chvátal P.</v>
      </c>
      <c r="Q194" s="38">
        <v>9</v>
      </c>
      <c r="R194" s="38" t="s">
        <v>263</v>
      </c>
      <c r="W194" s="192"/>
      <c r="X194" s="330"/>
      <c r="Y194" s="330"/>
      <c r="Z194" s="330"/>
      <c r="AA194" s="330"/>
      <c r="AB194" s="359"/>
      <c r="AC194" s="330"/>
    </row>
    <row r="195" spans="1:31" ht="12" customHeight="1" x14ac:dyDescent="0.2">
      <c r="A195" s="174">
        <v>2</v>
      </c>
      <c r="B195" s="195" t="s">
        <v>297</v>
      </c>
      <c r="C195" s="174">
        <v>9</v>
      </c>
      <c r="D195" s="174">
        <v>5</v>
      </c>
      <c r="E195" s="174">
        <v>3</v>
      </c>
      <c r="F195" s="174">
        <v>1</v>
      </c>
      <c r="G195" s="360">
        <v>0.97013888888888899</v>
      </c>
      <c r="H195" s="194">
        <v>18</v>
      </c>
      <c r="I195" s="281"/>
      <c r="K195" s="43" t="s">
        <v>541</v>
      </c>
      <c r="L195" s="38" t="str">
        <f>IF(S198="","",S198)</f>
        <v>Švarc</v>
      </c>
      <c r="M195" s="274" t="str">
        <f>IF(R198="","",R198)</f>
        <v>Novák V.</v>
      </c>
      <c r="O195" s="283"/>
      <c r="Q195" s="38">
        <v>10</v>
      </c>
      <c r="R195" s="38" t="s">
        <v>290</v>
      </c>
      <c r="W195" s="192"/>
      <c r="X195" s="330"/>
      <c r="Y195" s="330"/>
      <c r="Z195" s="330"/>
      <c r="AA195" s="330"/>
      <c r="AB195" s="358"/>
      <c r="AC195" s="330"/>
    </row>
    <row r="196" spans="1:31" ht="12" customHeight="1" x14ac:dyDescent="0.2">
      <c r="A196" s="174">
        <v>3</v>
      </c>
      <c r="B196" s="278" t="s">
        <v>288</v>
      </c>
      <c r="C196" s="206">
        <v>8</v>
      </c>
      <c r="D196" s="206">
        <v>5</v>
      </c>
      <c r="E196" s="206">
        <v>1</v>
      </c>
      <c r="F196" s="206">
        <v>2</v>
      </c>
      <c r="G196" s="361">
        <v>0.75833333333333297</v>
      </c>
      <c r="H196" s="280">
        <v>16</v>
      </c>
      <c r="I196" s="281"/>
      <c r="L196" s="38" t="str">
        <f>IF(S199="","",S199)</f>
        <v/>
      </c>
      <c r="M196" s="274" t="str">
        <f>IF(R199="","",R199)</f>
        <v/>
      </c>
      <c r="O196" s="283"/>
      <c r="Q196" s="38">
        <v>11</v>
      </c>
      <c r="R196" s="38" t="s">
        <v>487</v>
      </c>
      <c r="W196" s="192"/>
      <c r="X196" s="330"/>
      <c r="Y196" s="330"/>
      <c r="Z196" s="330"/>
      <c r="AA196" s="330"/>
      <c r="AB196" s="358"/>
      <c r="AC196" s="330"/>
    </row>
    <row r="197" spans="1:31" ht="12" customHeight="1" x14ac:dyDescent="0.2">
      <c r="A197" s="174">
        <v>4</v>
      </c>
      <c r="B197" s="195" t="s">
        <v>301</v>
      </c>
      <c r="C197" s="174">
        <v>9</v>
      </c>
      <c r="D197" s="174">
        <v>4</v>
      </c>
      <c r="E197" s="174">
        <v>3</v>
      </c>
      <c r="F197" s="174">
        <v>2</v>
      </c>
      <c r="G197" s="360">
        <v>0.93055555555555503</v>
      </c>
      <c r="H197" s="194">
        <v>15</v>
      </c>
      <c r="I197" s="281"/>
      <c r="L197" s="14" t="str">
        <f>IF(S200="","",S200)</f>
        <v/>
      </c>
      <c r="M197" s="274" t="str">
        <f>IF(R200="","",R200)</f>
        <v/>
      </c>
      <c r="N197" s="283"/>
      <c r="O197" s="46"/>
      <c r="Q197" s="38">
        <v>12</v>
      </c>
      <c r="R197" s="38" t="s">
        <v>544</v>
      </c>
      <c r="S197" s="38" t="s">
        <v>263</v>
      </c>
      <c r="W197" s="192"/>
      <c r="X197" s="330"/>
      <c r="Y197" s="330"/>
      <c r="Z197" s="330"/>
      <c r="AA197" s="330"/>
      <c r="AB197" s="358"/>
      <c r="AC197" s="330"/>
    </row>
    <row r="198" spans="1:31" ht="12" customHeight="1" x14ac:dyDescent="0.2">
      <c r="A198" s="174">
        <v>5</v>
      </c>
      <c r="B198" s="195" t="s">
        <v>286</v>
      </c>
      <c r="C198" s="174">
        <v>9</v>
      </c>
      <c r="D198" s="174">
        <v>4</v>
      </c>
      <c r="E198" s="174">
        <v>3</v>
      </c>
      <c r="F198" s="174">
        <v>2</v>
      </c>
      <c r="G198" s="360">
        <v>0.72152777777777799</v>
      </c>
      <c r="H198" s="194">
        <v>15</v>
      </c>
      <c r="I198" s="281"/>
      <c r="K198" s="259" t="s">
        <v>289</v>
      </c>
      <c r="L198" s="75" t="s">
        <v>4</v>
      </c>
      <c r="M198" s="284" t="s">
        <v>5</v>
      </c>
      <c r="N198" s="283"/>
      <c r="O198" s="283"/>
      <c r="Q198" s="38">
        <v>13</v>
      </c>
      <c r="R198" s="38" t="s">
        <v>272</v>
      </c>
      <c r="S198" s="38" t="s">
        <v>484</v>
      </c>
      <c r="W198" s="192"/>
      <c r="X198" s="330"/>
      <c r="Y198" s="330"/>
      <c r="Z198" s="330"/>
      <c r="AA198" s="330"/>
      <c r="AB198" s="358"/>
      <c r="AC198" s="330"/>
    </row>
    <row r="199" spans="1:31" ht="12" customHeight="1" x14ac:dyDescent="0.2">
      <c r="A199" s="174">
        <v>6</v>
      </c>
      <c r="B199" s="195" t="s">
        <v>308</v>
      </c>
      <c r="C199" s="174">
        <v>8</v>
      </c>
      <c r="D199" s="174">
        <v>3</v>
      </c>
      <c r="E199" s="174">
        <v>2</v>
      </c>
      <c r="F199" s="174">
        <v>3</v>
      </c>
      <c r="G199" s="360">
        <v>0.59236111111111101</v>
      </c>
      <c r="H199" s="194">
        <v>11</v>
      </c>
      <c r="I199" s="281"/>
      <c r="K199" s="30" t="s">
        <v>543</v>
      </c>
      <c r="L199" s="362" t="str">
        <f>S186</f>
        <v>Šťastný</v>
      </c>
      <c r="M199" s="285" t="str">
        <f>IF(T186="","",T186)</f>
        <v>Habr V.</v>
      </c>
      <c r="N199" s="14"/>
      <c r="O199" s="46"/>
      <c r="Q199" s="38">
        <v>14</v>
      </c>
      <c r="W199" s="192"/>
      <c r="X199" s="330"/>
      <c r="Y199" s="330"/>
      <c r="Z199" s="330"/>
      <c r="AA199" s="330"/>
      <c r="AB199" s="358"/>
      <c r="AC199" s="330"/>
    </row>
    <row r="200" spans="1:31" ht="12" customHeight="1" x14ac:dyDescent="0.2">
      <c r="A200" s="174">
        <v>7</v>
      </c>
      <c r="B200" s="195" t="s">
        <v>294</v>
      </c>
      <c r="C200" s="174">
        <v>8</v>
      </c>
      <c r="D200" s="174">
        <v>2</v>
      </c>
      <c r="E200" s="174">
        <v>2</v>
      </c>
      <c r="F200" s="174">
        <v>3</v>
      </c>
      <c r="G200" s="360">
        <v>0.719444444444445</v>
      </c>
      <c r="H200" s="194">
        <v>11</v>
      </c>
      <c r="I200" s="281"/>
      <c r="K200" s="30" t="s">
        <v>337</v>
      </c>
      <c r="L200" s="362" t="str">
        <f>S187</f>
        <v>Habr V.</v>
      </c>
      <c r="M200" s="285" t="str">
        <f>IF(T187="","",T187)</f>
        <v>Kelbler P.</v>
      </c>
      <c r="N200" s="283"/>
      <c r="O200" s="249"/>
      <c r="Q200" s="38">
        <v>15</v>
      </c>
      <c r="W200" s="192"/>
      <c r="X200" s="330"/>
      <c r="Y200" s="330"/>
      <c r="Z200" s="330"/>
      <c r="AA200" s="330"/>
      <c r="AB200" s="358"/>
      <c r="AC200" s="330"/>
    </row>
    <row r="201" spans="1:31" ht="12" customHeight="1" x14ac:dyDescent="0.2">
      <c r="A201" s="174">
        <v>8</v>
      </c>
      <c r="B201" s="195" t="s">
        <v>291</v>
      </c>
      <c r="C201" s="174">
        <v>8</v>
      </c>
      <c r="D201" s="174">
        <v>3</v>
      </c>
      <c r="E201" s="174">
        <v>1</v>
      </c>
      <c r="F201" s="174">
        <v>4</v>
      </c>
      <c r="G201" s="360">
        <v>0.76180555555555596</v>
      </c>
      <c r="H201" s="194">
        <v>10</v>
      </c>
      <c r="I201" s="281"/>
      <c r="K201" s="30" t="s">
        <v>488</v>
      </c>
      <c r="L201" s="362" t="str">
        <f>S188</f>
        <v>Kelbler M.</v>
      </c>
      <c r="M201" s="285" t="str">
        <f>IF(T188="","",T188)</f>
        <v>Habr V.</v>
      </c>
      <c r="N201" s="14"/>
      <c r="O201" s="46"/>
      <c r="W201" s="192"/>
      <c r="X201" s="330"/>
      <c r="Y201" s="330"/>
      <c r="Z201" s="330"/>
      <c r="AA201" s="330"/>
      <c r="AB201" s="358"/>
      <c r="AC201" s="330"/>
    </row>
    <row r="202" spans="1:31" ht="12" customHeight="1" x14ac:dyDescent="0.2">
      <c r="A202" s="174">
        <v>9</v>
      </c>
      <c r="B202" s="195" t="s">
        <v>309</v>
      </c>
      <c r="C202" s="174">
        <v>8</v>
      </c>
      <c r="D202" s="174">
        <v>2</v>
      </c>
      <c r="E202" s="174">
        <v>3</v>
      </c>
      <c r="F202" s="174">
        <v>3</v>
      </c>
      <c r="G202" s="360">
        <v>0.55277777777777803</v>
      </c>
      <c r="H202" s="194">
        <v>9</v>
      </c>
      <c r="I202" s="281"/>
      <c r="K202" s="30" t="s">
        <v>284</v>
      </c>
      <c r="L202" s="362" t="str">
        <f>S189</f>
        <v>Habr V.</v>
      </c>
      <c r="M202" s="285" t="str">
        <f>IF(T189="","",T189)</f>
        <v xml:space="preserve">Švarc </v>
      </c>
      <c r="N202" s="15"/>
      <c r="W202" s="192"/>
      <c r="X202" s="330"/>
      <c r="Y202" s="330"/>
      <c r="Z202" s="330"/>
      <c r="AA202" s="330"/>
      <c r="AB202" s="358"/>
      <c r="AC202" s="330"/>
    </row>
    <row r="203" spans="1:31" ht="12" customHeight="1" x14ac:dyDescent="0.2">
      <c r="A203" s="174">
        <v>10</v>
      </c>
      <c r="B203" s="195" t="s">
        <v>310</v>
      </c>
      <c r="C203" s="174">
        <v>8</v>
      </c>
      <c r="D203" s="174">
        <v>1</v>
      </c>
      <c r="E203" s="174">
        <v>4</v>
      </c>
      <c r="F203" s="174">
        <v>3</v>
      </c>
      <c r="G203" s="360">
        <v>0.469444444444444</v>
      </c>
      <c r="H203" s="194">
        <v>7</v>
      </c>
      <c r="I203" s="281"/>
      <c r="L203" s="285"/>
      <c r="M203" s="285"/>
      <c r="N203" s="14"/>
      <c r="O203" s="274"/>
      <c r="W203" s="192"/>
      <c r="X203" s="330"/>
      <c r="Y203" s="330"/>
      <c r="Z203" s="330"/>
      <c r="AA203" s="330"/>
      <c r="AB203" s="358"/>
      <c r="AC203" s="330"/>
    </row>
    <row r="204" spans="1:31" ht="12" customHeight="1" x14ac:dyDescent="0.2">
      <c r="A204" s="174">
        <v>11</v>
      </c>
      <c r="B204" s="195" t="s">
        <v>303</v>
      </c>
      <c r="C204" s="174">
        <v>8</v>
      </c>
      <c r="D204" s="174">
        <v>1</v>
      </c>
      <c r="E204" s="174">
        <v>3</v>
      </c>
      <c r="F204" s="174">
        <v>4</v>
      </c>
      <c r="G204" s="360">
        <v>0.72222222222222199</v>
      </c>
      <c r="H204" s="194">
        <v>6</v>
      </c>
      <c r="I204" s="281"/>
      <c r="K204" s="287" t="s">
        <v>305</v>
      </c>
      <c r="L204" s="288" t="s">
        <v>306</v>
      </c>
      <c r="M204" s="289" t="s">
        <v>13</v>
      </c>
      <c r="O204" s="274"/>
      <c r="W204" s="192"/>
      <c r="X204" s="330"/>
      <c r="Y204" s="330"/>
      <c r="Z204" s="330"/>
      <c r="AA204" s="330"/>
      <c r="AB204" s="358"/>
      <c r="AC204" s="330"/>
    </row>
    <row r="205" spans="1:31" ht="12" customHeight="1" x14ac:dyDescent="0.2">
      <c r="A205" s="174">
        <v>12</v>
      </c>
      <c r="B205" s="195" t="s">
        <v>283</v>
      </c>
      <c r="C205" s="174">
        <v>8</v>
      </c>
      <c r="D205" s="174">
        <v>1</v>
      </c>
      <c r="E205" s="174">
        <v>2</v>
      </c>
      <c r="F205" s="174">
        <v>5</v>
      </c>
      <c r="G205" s="360">
        <v>0.72499999999999998</v>
      </c>
      <c r="H205" s="194">
        <v>5</v>
      </c>
      <c r="I205" s="281"/>
      <c r="K205" s="28" t="s">
        <v>545</v>
      </c>
      <c r="L205" s="14" t="str">
        <f>IF(U186="","",U186)</f>
        <v>Kelbler P.</v>
      </c>
      <c r="M205" s="14" t="str">
        <f>IF(V186="","",V186)</f>
        <v/>
      </c>
      <c r="N205" s="274"/>
      <c r="O205" s="274"/>
      <c r="W205" s="192"/>
      <c r="X205" s="330"/>
      <c r="Y205" s="330"/>
      <c r="Z205" s="330"/>
      <c r="AA205" s="330"/>
      <c r="AB205" s="358"/>
      <c r="AC205" s="330"/>
      <c r="AD205" s="38"/>
      <c r="AE205" s="38"/>
    </row>
    <row r="206" spans="1:31" ht="12" customHeight="1" x14ac:dyDescent="0.2">
      <c r="A206" s="174">
        <v>13</v>
      </c>
      <c r="B206" s="195" t="s">
        <v>307</v>
      </c>
      <c r="C206" s="174">
        <v>9</v>
      </c>
      <c r="D206" s="174">
        <v>1</v>
      </c>
      <c r="E206" s="174">
        <v>2</v>
      </c>
      <c r="F206" s="174">
        <v>5</v>
      </c>
      <c r="G206" s="360">
        <v>0.55833333333333302</v>
      </c>
      <c r="H206" s="194">
        <v>5</v>
      </c>
      <c r="I206" s="281"/>
      <c r="L206" s="14" t="str">
        <f t="shared" ref="L206:M206" si="10">IF(U189="","",U189)</f>
        <v/>
      </c>
      <c r="M206" s="28" t="str">
        <f t="shared" si="10"/>
        <v/>
      </c>
      <c r="N206" s="274"/>
      <c r="O206" s="274"/>
      <c r="AD206" s="38"/>
      <c r="AE206" s="38"/>
    </row>
    <row r="207" spans="1:31" ht="12" customHeight="1" x14ac:dyDescent="0.2">
      <c r="A207" s="174">
        <v>14</v>
      </c>
      <c r="B207" s="195"/>
      <c r="C207" s="174"/>
      <c r="D207" s="174"/>
      <c r="E207" s="174"/>
      <c r="F207" s="174"/>
      <c r="G207" s="174"/>
      <c r="H207" s="194"/>
      <c r="I207" s="281"/>
      <c r="M207" s="28"/>
      <c r="N207" s="274"/>
      <c r="O207" s="274"/>
      <c r="AD207" s="38"/>
      <c r="AE207" s="38"/>
    </row>
    <row r="208" spans="1:31" ht="12" customHeight="1" x14ac:dyDescent="0.2">
      <c r="A208" s="319" t="s">
        <v>187</v>
      </c>
      <c r="B208" s="319">
        <v>11</v>
      </c>
      <c r="C208" s="292"/>
      <c r="D208" s="293"/>
      <c r="E208" s="293"/>
      <c r="F208" s="293"/>
      <c r="G208" s="293"/>
      <c r="H208" s="293"/>
      <c r="I208" s="293"/>
      <c r="O208" s="48"/>
      <c r="AD208" s="38"/>
      <c r="AE208" s="38"/>
    </row>
    <row r="209" spans="1:31" ht="12" customHeight="1" x14ac:dyDescent="0.2">
      <c r="A209" s="363" t="s">
        <v>546</v>
      </c>
      <c r="B209" s="364" t="s">
        <v>547</v>
      </c>
      <c r="C209" s="364"/>
      <c r="D209" s="364" t="s">
        <v>548</v>
      </c>
      <c r="E209" s="364" t="s">
        <v>549</v>
      </c>
      <c r="F209" s="293"/>
      <c r="G209" s="293"/>
      <c r="H209" s="293"/>
      <c r="I209" s="293"/>
      <c r="J209" s="320"/>
      <c r="K209" s="291" t="s">
        <v>253</v>
      </c>
      <c r="L209" s="16"/>
      <c r="M209" s="16"/>
      <c r="N209" s="16"/>
      <c r="O209" s="48"/>
      <c r="P209" s="84"/>
      <c r="Q209" s="38">
        <v>1</v>
      </c>
      <c r="R209" s="38" t="s">
        <v>257</v>
      </c>
      <c r="S209" s="38" t="s">
        <v>341</v>
      </c>
      <c r="T209" s="38" t="s">
        <v>487</v>
      </c>
      <c r="U209" s="38" t="s">
        <v>272</v>
      </c>
      <c r="AD209" s="38"/>
      <c r="AE209" s="38"/>
    </row>
    <row r="210" spans="1:31" ht="12" customHeight="1" x14ac:dyDescent="0.2">
      <c r="A210" s="363" t="s">
        <v>550</v>
      </c>
      <c r="B210" s="364" t="s">
        <v>551</v>
      </c>
      <c r="C210" s="364"/>
      <c r="D210" s="364" t="s">
        <v>548</v>
      </c>
      <c r="E210" s="364" t="s">
        <v>552</v>
      </c>
      <c r="F210" s="293"/>
      <c r="G210" s="293"/>
      <c r="H210" s="293"/>
      <c r="I210" s="293"/>
      <c r="J210" s="320"/>
      <c r="K210" s="63"/>
      <c r="L210" s="321" t="str">
        <f>IF(R209="","",         R209)</f>
        <v>Koupil</v>
      </c>
      <c r="M210" s="16"/>
      <c r="N210" s="16"/>
      <c r="O210" s="72"/>
      <c r="P210" s="272"/>
      <c r="Q210" s="38">
        <v>2</v>
      </c>
      <c r="R210" s="38" t="s">
        <v>423</v>
      </c>
      <c r="U210" s="38" t="s">
        <v>423</v>
      </c>
      <c r="AD210" s="38"/>
      <c r="AE210" s="38"/>
    </row>
    <row r="211" spans="1:31" ht="12" customHeight="1" x14ac:dyDescent="0.2">
      <c r="A211" s="363" t="s">
        <v>553</v>
      </c>
      <c r="B211" s="364" t="s">
        <v>554</v>
      </c>
      <c r="C211" s="364"/>
      <c r="D211" s="364" t="s">
        <v>548</v>
      </c>
      <c r="E211" s="364" t="s">
        <v>555</v>
      </c>
      <c r="F211" s="293"/>
      <c r="G211" s="293"/>
      <c r="H211" s="293"/>
      <c r="I211" s="293"/>
      <c r="J211" s="365"/>
      <c r="K211" s="63" t="str">
        <f>IF(R210="","",R210)</f>
        <v>Habr S.</v>
      </c>
      <c r="L211" s="63" t="str">
        <f>IF(R211="","",R211)</f>
        <v>Černý</v>
      </c>
      <c r="M211" s="63" t="str">
        <f>IF(R212="","",R212)</f>
        <v>Novák B.</v>
      </c>
      <c r="N211" s="63" t="str">
        <f>IF(R213="","",R213)</f>
        <v>Novák V.</v>
      </c>
      <c r="O211" s="72"/>
      <c r="P211" s="272"/>
      <c r="Q211" s="38">
        <v>3</v>
      </c>
      <c r="R211" s="38" t="s">
        <v>266</v>
      </c>
      <c r="U211" s="38" t="s">
        <v>341</v>
      </c>
      <c r="AD211" s="38"/>
      <c r="AE211" s="38"/>
    </row>
    <row r="212" spans="1:31" ht="12" customHeight="1" x14ac:dyDescent="0.2">
      <c r="A212" s="363" t="s">
        <v>139</v>
      </c>
      <c r="B212" s="364" t="s">
        <v>556</v>
      </c>
      <c r="C212" s="364"/>
      <c r="D212" s="364" t="s">
        <v>557</v>
      </c>
      <c r="E212" s="364" t="s">
        <v>558</v>
      </c>
      <c r="F212" s="293"/>
      <c r="G212" s="293"/>
      <c r="H212" s="293"/>
      <c r="I212" s="293"/>
      <c r="J212" s="320"/>
      <c r="K212" s="63" t="str">
        <f>IF(R214="","",R214)</f>
        <v>Pokorný V.</v>
      </c>
      <c r="L212" s="63" t="str">
        <f>IF(R215="","",R215)</f>
        <v>Kelbler P.</v>
      </c>
      <c r="M212" s="63" t="str">
        <f>IF(R216="","",R216)</f>
        <v>Švarc</v>
      </c>
      <c r="N212" s="63" t="str">
        <f>IF(R217="","",R217)</f>
        <v>Bastl V</v>
      </c>
      <c r="O212" s="379"/>
      <c r="P212" s="272"/>
      <c r="Q212" s="38">
        <v>4</v>
      </c>
      <c r="R212" s="38" t="s">
        <v>345</v>
      </c>
      <c r="AD212" s="38"/>
      <c r="AE212" s="38"/>
    </row>
    <row r="213" spans="1:31" ht="12" customHeight="1" x14ac:dyDescent="0.2">
      <c r="A213" s="363" t="s">
        <v>559</v>
      </c>
      <c r="B213" s="364" t="s">
        <v>560</v>
      </c>
      <c r="C213" s="364"/>
      <c r="D213" s="364" t="s">
        <v>557</v>
      </c>
      <c r="E213" s="364" t="s">
        <v>561</v>
      </c>
      <c r="F213" s="293"/>
      <c r="G213" s="293"/>
      <c r="H213" s="293"/>
      <c r="I213" s="293"/>
      <c r="J213" s="320"/>
      <c r="K213" s="63"/>
      <c r="L213" s="63" t="str">
        <f>IF(R218="","",R218)</f>
        <v>Habr V.</v>
      </c>
      <c r="M213" s="63" t="str">
        <f>IF(R219="","",R219)</f>
        <v>Kelbler M.</v>
      </c>
      <c r="N213" s="294"/>
      <c r="O213" s="48"/>
      <c r="P213" s="84"/>
      <c r="Q213" s="38">
        <v>5</v>
      </c>
      <c r="R213" s="38" t="s">
        <v>272</v>
      </c>
      <c r="AD213" s="38"/>
      <c r="AE213" s="38"/>
    </row>
    <row r="214" spans="1:31" ht="12" customHeight="1" x14ac:dyDescent="0.2">
      <c r="A214" s="363" t="s">
        <v>562</v>
      </c>
      <c r="B214" s="364" t="s">
        <v>563</v>
      </c>
      <c r="C214" s="364"/>
      <c r="D214" s="364" t="s">
        <v>557</v>
      </c>
      <c r="E214" s="364" t="s">
        <v>564</v>
      </c>
      <c r="F214" s="293"/>
      <c r="G214" s="293"/>
      <c r="H214" s="293"/>
      <c r="I214" s="293"/>
      <c r="J214" s="320"/>
      <c r="K214" s="63"/>
      <c r="L214" s="16"/>
      <c r="M214" s="16"/>
      <c r="N214" s="16"/>
      <c r="O214" s="48"/>
      <c r="P214" s="84"/>
      <c r="Q214" s="38">
        <v>6</v>
      </c>
      <c r="R214" s="38" t="s">
        <v>469</v>
      </c>
      <c r="U214" s="39"/>
      <c r="AD214" s="38"/>
      <c r="AE214" s="38"/>
    </row>
    <row r="215" spans="1:31" ht="12" customHeight="1" x14ac:dyDescent="0.2">
      <c r="A215" s="363" t="s">
        <v>565</v>
      </c>
      <c r="B215" s="364" t="s">
        <v>566</v>
      </c>
      <c r="C215" s="364"/>
      <c r="D215" s="364" t="s">
        <v>557</v>
      </c>
      <c r="E215" s="364"/>
      <c r="F215" s="293"/>
      <c r="G215" s="293"/>
      <c r="H215" s="293"/>
      <c r="I215" s="293"/>
      <c r="J215" s="320"/>
      <c r="K215" s="291" t="s">
        <v>275</v>
      </c>
      <c r="L215" s="24" t="s">
        <v>276</v>
      </c>
      <c r="M215" s="16" t="s">
        <v>196</v>
      </c>
      <c r="N215" s="16"/>
      <c r="O215" s="48"/>
      <c r="P215" s="84"/>
      <c r="Q215" s="38">
        <v>7</v>
      </c>
      <c r="R215" s="38" t="s">
        <v>279</v>
      </c>
      <c r="AD215" s="38"/>
      <c r="AE215" s="38"/>
    </row>
    <row r="216" spans="1:31" ht="12" customHeight="1" thickBot="1" x14ac:dyDescent="0.25">
      <c r="A216" s="366" t="s">
        <v>280</v>
      </c>
      <c r="B216" s="367" t="s">
        <v>235</v>
      </c>
      <c r="C216" s="366" t="s">
        <v>195</v>
      </c>
      <c r="D216" s="366" t="s">
        <v>196</v>
      </c>
      <c r="E216" s="366">
        <v>0</v>
      </c>
      <c r="F216" s="366" t="s">
        <v>197</v>
      </c>
      <c r="G216" s="366" t="s">
        <v>198</v>
      </c>
      <c r="H216" s="366" t="s">
        <v>18</v>
      </c>
      <c r="I216" s="277"/>
      <c r="J216" s="320"/>
      <c r="K216" s="63" t="s">
        <v>428</v>
      </c>
      <c r="L216" s="16" t="str">
        <f>IF(S220="","",S220)</f>
        <v>Pokorný V:</v>
      </c>
      <c r="M216" s="306" t="str">
        <f>IF(R220="","",R220)</f>
        <v>Chvátal J.</v>
      </c>
      <c r="N216" s="16"/>
      <c r="O216" s="48"/>
      <c r="P216" s="84"/>
      <c r="Q216" s="38">
        <v>8</v>
      </c>
      <c r="R216" s="38" t="s">
        <v>484</v>
      </c>
      <c r="AD216" s="38"/>
      <c r="AE216" s="38"/>
    </row>
    <row r="217" spans="1:31" ht="12" customHeight="1" thickTop="1" x14ac:dyDescent="0.2">
      <c r="A217" s="368">
        <v>1</v>
      </c>
      <c r="B217" s="369" t="s">
        <v>199</v>
      </c>
      <c r="C217" s="368">
        <v>9</v>
      </c>
      <c r="D217" s="368">
        <v>6</v>
      </c>
      <c r="E217" s="368">
        <v>1</v>
      </c>
      <c r="F217" s="368">
        <v>2</v>
      </c>
      <c r="G217" s="637" t="s">
        <v>567</v>
      </c>
      <c r="H217" s="370">
        <v>19</v>
      </c>
      <c r="I217" s="281"/>
      <c r="J217" s="320"/>
      <c r="K217" s="63" t="s">
        <v>516</v>
      </c>
      <c r="L217" s="16" t="str">
        <f>IF(S221="","",S221)</f>
        <v>Kelbler P.</v>
      </c>
      <c r="M217" s="306" t="str">
        <f>IF(R221="","",R221)</f>
        <v>Minh Cong Nquyen</v>
      </c>
      <c r="N217" s="16"/>
      <c r="O217" s="48"/>
      <c r="P217" s="84"/>
      <c r="Q217" s="38">
        <v>9</v>
      </c>
      <c r="R217" s="38" t="s">
        <v>454</v>
      </c>
      <c r="AD217" s="38"/>
      <c r="AE217" s="38"/>
    </row>
    <row r="218" spans="1:31" ht="12" customHeight="1" x14ac:dyDescent="0.2">
      <c r="A218" s="371">
        <v>2</v>
      </c>
      <c r="B218" s="372" t="s">
        <v>208</v>
      </c>
      <c r="C218" s="371">
        <v>10</v>
      </c>
      <c r="D218" s="371">
        <v>5</v>
      </c>
      <c r="E218" s="371">
        <v>3</v>
      </c>
      <c r="F218" s="371">
        <v>2</v>
      </c>
      <c r="G218" s="638" t="s">
        <v>209</v>
      </c>
      <c r="H218" s="373">
        <v>18</v>
      </c>
      <c r="I218" s="281"/>
      <c r="J218" s="320"/>
      <c r="K218" s="63"/>
      <c r="L218" s="16" t="str">
        <f>IF(S222="","",S222)</f>
        <v/>
      </c>
      <c r="M218" s="306" t="str">
        <f>IF(R222="","",R222)</f>
        <v/>
      </c>
      <c r="N218" s="16"/>
      <c r="O218" s="377"/>
      <c r="P218" s="84"/>
      <c r="Q218" s="38">
        <v>10</v>
      </c>
      <c r="R218" s="38" t="s">
        <v>341</v>
      </c>
      <c r="AD218" s="38"/>
      <c r="AE218" s="38"/>
    </row>
    <row r="219" spans="1:31" ht="12" customHeight="1" x14ac:dyDescent="0.2">
      <c r="A219" s="371">
        <v>3</v>
      </c>
      <c r="B219" s="372" t="s">
        <v>205</v>
      </c>
      <c r="C219" s="371">
        <v>10</v>
      </c>
      <c r="D219" s="371">
        <v>5</v>
      </c>
      <c r="E219" s="371">
        <v>3</v>
      </c>
      <c r="F219" s="371">
        <v>2</v>
      </c>
      <c r="G219" s="638" t="s">
        <v>568</v>
      </c>
      <c r="H219" s="373">
        <v>18</v>
      </c>
      <c r="I219" s="281"/>
      <c r="J219" s="320"/>
      <c r="K219" s="63"/>
      <c r="L219" s="16" t="str">
        <f>IF(S223="","",S223)</f>
        <v/>
      </c>
      <c r="M219" s="306" t="str">
        <f>IF(R223="","",R223)</f>
        <v/>
      </c>
      <c r="N219" s="306"/>
      <c r="O219" s="377"/>
      <c r="P219" s="84"/>
      <c r="Q219" s="38">
        <v>11</v>
      </c>
      <c r="R219" s="38" t="s">
        <v>487</v>
      </c>
      <c r="AD219" s="38"/>
      <c r="AE219" s="38"/>
    </row>
    <row r="220" spans="1:31" ht="12" customHeight="1" x14ac:dyDescent="0.2">
      <c r="A220" s="371">
        <v>4</v>
      </c>
      <c r="B220" s="372" t="s">
        <v>202</v>
      </c>
      <c r="C220" s="371">
        <v>10</v>
      </c>
      <c r="D220" s="371">
        <v>5</v>
      </c>
      <c r="E220" s="371">
        <v>3</v>
      </c>
      <c r="F220" s="371">
        <v>2</v>
      </c>
      <c r="G220" s="639">
        <v>0.97222222222222199</v>
      </c>
      <c r="H220" s="373">
        <v>18</v>
      </c>
      <c r="I220" s="281"/>
      <c r="J220" s="320"/>
      <c r="K220" s="307" t="s">
        <v>289</v>
      </c>
      <c r="L220" s="308" t="s">
        <v>4</v>
      </c>
      <c r="M220" s="323" t="s">
        <v>5</v>
      </c>
      <c r="N220" s="306"/>
      <c r="O220" s="48"/>
      <c r="P220" s="84"/>
      <c r="Q220" s="38">
        <v>12</v>
      </c>
      <c r="R220" s="38" t="s">
        <v>432</v>
      </c>
      <c r="S220" s="38" t="s">
        <v>569</v>
      </c>
      <c r="AD220" s="38"/>
      <c r="AE220" s="38"/>
    </row>
    <row r="221" spans="1:31" s="38" customFormat="1" ht="12" customHeight="1" x14ac:dyDescent="0.2">
      <c r="A221" s="371">
        <v>5</v>
      </c>
      <c r="B221" s="372" t="s">
        <v>211</v>
      </c>
      <c r="C221" s="371">
        <v>9</v>
      </c>
      <c r="D221" s="371">
        <v>4</v>
      </c>
      <c r="E221" s="371">
        <v>3</v>
      </c>
      <c r="F221" s="371">
        <v>2</v>
      </c>
      <c r="G221" s="639">
        <v>0.72152777777777799</v>
      </c>
      <c r="H221" s="373">
        <v>15</v>
      </c>
      <c r="I221" s="281"/>
      <c r="J221" s="320"/>
      <c r="K221" s="374" t="s">
        <v>347</v>
      </c>
      <c r="L221" s="339" t="str">
        <f t="shared" ref="L221:M223" si="11">IF(S209="","",S209)</f>
        <v>Habr V.</v>
      </c>
      <c r="M221" s="339" t="str">
        <f t="shared" si="11"/>
        <v>Kelbler M.</v>
      </c>
      <c r="N221" s="16"/>
      <c r="O221" s="377"/>
      <c r="P221" s="84"/>
      <c r="Q221" s="38">
        <v>13</v>
      </c>
      <c r="R221" s="38" t="s">
        <v>62</v>
      </c>
      <c r="S221" s="38" t="s">
        <v>279</v>
      </c>
    </row>
    <row r="222" spans="1:31" s="38" customFormat="1" ht="12" customHeight="1" x14ac:dyDescent="0.2">
      <c r="A222" s="371">
        <v>6</v>
      </c>
      <c r="B222" s="372" t="s">
        <v>213</v>
      </c>
      <c r="C222" s="371">
        <v>9</v>
      </c>
      <c r="D222" s="371">
        <v>4</v>
      </c>
      <c r="E222" s="371">
        <v>2</v>
      </c>
      <c r="F222" s="371">
        <v>3</v>
      </c>
      <c r="G222" s="639">
        <v>0.67638888888888904</v>
      </c>
      <c r="H222" s="373">
        <v>14</v>
      </c>
      <c r="I222" s="281"/>
      <c r="J222" s="320"/>
      <c r="K222" s="374"/>
      <c r="L222" s="252" t="str">
        <f t="shared" si="11"/>
        <v/>
      </c>
      <c r="M222" s="339" t="str">
        <f t="shared" si="11"/>
        <v/>
      </c>
      <c r="N222" s="306"/>
      <c r="O222" s="48"/>
      <c r="P222" s="84"/>
      <c r="Q222" s="38">
        <v>14</v>
      </c>
      <c r="S222" s="339"/>
    </row>
    <row r="223" spans="1:31" s="38" customFormat="1" ht="12" customHeight="1" x14ac:dyDescent="0.2">
      <c r="A223" s="371">
        <v>7</v>
      </c>
      <c r="B223" s="372" t="s">
        <v>210</v>
      </c>
      <c r="C223" s="371">
        <v>9</v>
      </c>
      <c r="D223" s="371">
        <v>3</v>
      </c>
      <c r="E223" s="371">
        <v>3</v>
      </c>
      <c r="F223" s="371">
        <v>3</v>
      </c>
      <c r="G223" s="639">
        <v>0.594444444444445</v>
      </c>
      <c r="H223" s="373">
        <v>12</v>
      </c>
      <c r="I223" s="281"/>
      <c r="J223" s="320"/>
      <c r="K223" s="374"/>
      <c r="L223" s="252" t="str">
        <f t="shared" si="11"/>
        <v/>
      </c>
      <c r="M223" s="339" t="str">
        <f t="shared" si="11"/>
        <v/>
      </c>
      <c r="N223" s="16"/>
      <c r="O223" s="24"/>
      <c r="P223" s="84"/>
    </row>
    <row r="224" spans="1:31" s="38" customFormat="1" ht="12" customHeight="1" x14ac:dyDescent="0.2">
      <c r="A224" s="371">
        <v>8</v>
      </c>
      <c r="B224" s="372" t="s">
        <v>217</v>
      </c>
      <c r="C224" s="371">
        <v>9</v>
      </c>
      <c r="D224" s="371">
        <v>3</v>
      </c>
      <c r="E224" s="371">
        <v>2</v>
      </c>
      <c r="F224" s="371">
        <v>4</v>
      </c>
      <c r="G224" s="639">
        <v>0.76249999999999996</v>
      </c>
      <c r="H224" s="373">
        <v>11</v>
      </c>
      <c r="I224" s="281"/>
      <c r="J224" s="320"/>
      <c r="K224" s="307" t="s">
        <v>305</v>
      </c>
      <c r="L224" s="375" t="s">
        <v>306</v>
      </c>
      <c r="M224" s="376" t="s">
        <v>13</v>
      </c>
      <c r="N224" s="24"/>
      <c r="O224" s="48"/>
      <c r="P224" s="84"/>
    </row>
    <row r="225" spans="1:20" s="38" customFormat="1" ht="12" customHeight="1" x14ac:dyDescent="0.2">
      <c r="A225" s="371">
        <v>9</v>
      </c>
      <c r="B225" s="372" t="s">
        <v>215</v>
      </c>
      <c r="C225" s="371">
        <v>9</v>
      </c>
      <c r="D225" s="371">
        <v>3</v>
      </c>
      <c r="E225" s="371">
        <v>1</v>
      </c>
      <c r="F225" s="371">
        <v>5</v>
      </c>
      <c r="G225" s="639">
        <v>0.76249999999999996</v>
      </c>
      <c r="H225" s="373">
        <v>10</v>
      </c>
      <c r="I225" s="281"/>
      <c r="J225" s="320"/>
      <c r="K225" s="28" t="s">
        <v>431</v>
      </c>
      <c r="L225" s="294" t="str">
        <f>IF(U209="","",U209)</f>
        <v>Novák V.</v>
      </c>
      <c r="M225" s="294" t="str">
        <f>IF(V203="","",V203)</f>
        <v/>
      </c>
      <c r="N225" s="16"/>
      <c r="O225" s="48"/>
    </row>
    <row r="226" spans="1:20" s="38" customFormat="1" ht="12" customHeight="1" x14ac:dyDescent="0.2">
      <c r="A226" s="371">
        <v>10</v>
      </c>
      <c r="B226" s="372" t="s">
        <v>221</v>
      </c>
      <c r="C226" s="371">
        <v>9</v>
      </c>
      <c r="D226" s="371">
        <v>1</v>
      </c>
      <c r="E226" s="371">
        <v>5</v>
      </c>
      <c r="F226" s="371">
        <v>3</v>
      </c>
      <c r="G226" s="639">
        <v>0.51180555555555496</v>
      </c>
      <c r="H226" s="373">
        <v>8</v>
      </c>
      <c r="I226" s="281"/>
      <c r="J226" s="320"/>
      <c r="K226" s="43" t="s">
        <v>570</v>
      </c>
      <c r="L226" s="294" t="str">
        <f>IF(U210="","",U210)</f>
        <v>Habr S.</v>
      </c>
      <c r="M226" s="16" t="str">
        <f>IF(T214="","",T214)</f>
        <v/>
      </c>
      <c r="N226" s="16"/>
      <c r="O226" s="377"/>
    </row>
    <row r="227" spans="1:20" s="38" customFormat="1" ht="12" customHeight="1" x14ac:dyDescent="0.2">
      <c r="A227" s="371">
        <v>11</v>
      </c>
      <c r="B227" s="372" t="s">
        <v>223</v>
      </c>
      <c r="C227" s="371">
        <v>9</v>
      </c>
      <c r="D227" s="371">
        <v>2</v>
      </c>
      <c r="E227" s="371">
        <v>2</v>
      </c>
      <c r="F227" s="371">
        <v>5</v>
      </c>
      <c r="G227" s="639">
        <v>0.72638888888888897</v>
      </c>
      <c r="H227" s="373">
        <v>8</v>
      </c>
      <c r="I227" s="281"/>
      <c r="J227" s="320"/>
      <c r="K227" s="43" t="s">
        <v>491</v>
      </c>
      <c r="L227" s="294" t="str">
        <f>IF(U211="","",U211)</f>
        <v>Habr V.</v>
      </c>
      <c r="M227" s="16" t="str">
        <f>IF(T215="","",T215)</f>
        <v/>
      </c>
      <c r="N227" s="306"/>
      <c r="O227" s="377"/>
    </row>
    <row r="228" spans="1:20" s="38" customFormat="1" ht="12" customHeight="1" x14ac:dyDescent="0.2">
      <c r="A228" s="371">
        <v>12</v>
      </c>
      <c r="B228" s="372" t="s">
        <v>219</v>
      </c>
      <c r="C228" s="371">
        <v>9</v>
      </c>
      <c r="D228" s="371">
        <v>1</v>
      </c>
      <c r="E228" s="371">
        <v>4</v>
      </c>
      <c r="F228" s="371">
        <v>4</v>
      </c>
      <c r="G228" s="639">
        <v>0.76458333333333395</v>
      </c>
      <c r="H228" s="373">
        <v>7</v>
      </c>
      <c r="I228" s="281"/>
      <c r="J228" s="320"/>
      <c r="K228" s="63"/>
      <c r="L228" s="337"/>
      <c r="M228" s="16" t="str">
        <f>IF(T216="","",T216)</f>
        <v/>
      </c>
      <c r="N228" s="306"/>
      <c r="O228" s="377"/>
    </row>
    <row r="229" spans="1:20" s="38" customFormat="1" ht="12" customHeight="1" x14ac:dyDescent="0.2">
      <c r="A229" s="371">
        <v>13</v>
      </c>
      <c r="B229" s="372" t="s">
        <v>225</v>
      </c>
      <c r="C229" s="371">
        <v>9</v>
      </c>
      <c r="D229" s="371">
        <v>1</v>
      </c>
      <c r="E229" s="371">
        <v>2</v>
      </c>
      <c r="F229" s="371">
        <v>6</v>
      </c>
      <c r="G229" s="639">
        <v>0.77083333333333304</v>
      </c>
      <c r="H229" s="373">
        <v>5</v>
      </c>
      <c r="I229" s="281"/>
      <c r="J229" s="320"/>
      <c r="K229" s="307"/>
      <c r="L229" s="320"/>
      <c r="M229" s="378"/>
      <c r="N229" s="377"/>
      <c r="O229" s="377"/>
    </row>
    <row r="230" spans="1:20" s="38" customFormat="1" ht="12" customHeight="1" x14ac:dyDescent="0.2">
      <c r="A230" s="371">
        <v>14</v>
      </c>
      <c r="B230" s="372"/>
      <c r="C230" s="371"/>
      <c r="D230" s="371"/>
      <c r="E230" s="371"/>
      <c r="F230" s="371"/>
      <c r="G230" s="371"/>
      <c r="H230" s="373"/>
      <c r="I230" s="281"/>
      <c r="J230" s="320"/>
      <c r="K230" s="63"/>
      <c r="L230" s="379"/>
      <c r="M230" s="379"/>
      <c r="N230" s="42"/>
      <c r="O230" s="42"/>
    </row>
    <row r="231" spans="1:20" s="38" customFormat="1" ht="12" customHeight="1" x14ac:dyDescent="0.2">
      <c r="A231" s="380" t="s">
        <v>187</v>
      </c>
      <c r="B231" s="380" t="str">
        <f>MID(A232,4,2)</f>
        <v>12</v>
      </c>
      <c r="C231" s="381"/>
      <c r="D231" s="381"/>
      <c r="E231" s="382"/>
      <c r="F231" s="382"/>
      <c r="G231" s="382"/>
      <c r="H231" s="382"/>
      <c r="I231" s="382"/>
      <c r="J231" s="381"/>
      <c r="K231" s="259" t="s">
        <v>253</v>
      </c>
      <c r="L231" s="14"/>
      <c r="M231" s="14"/>
      <c r="N231" s="14"/>
      <c r="O231" s="46"/>
    </row>
    <row r="232" spans="1:20" s="38" customFormat="1" ht="12" customHeight="1" x14ac:dyDescent="0.2">
      <c r="A232" s="383" t="s">
        <v>571</v>
      </c>
      <c r="B232" s="382" t="s">
        <v>572</v>
      </c>
      <c r="C232" s="383"/>
      <c r="D232" s="382" t="s">
        <v>573</v>
      </c>
      <c r="E232" s="382" t="s">
        <v>574</v>
      </c>
      <c r="F232" s="382"/>
      <c r="G232" s="382"/>
      <c r="H232" s="382"/>
      <c r="I232" s="382"/>
      <c r="J232" s="381"/>
      <c r="K232" s="43"/>
      <c r="L232" s="266" t="str">
        <f>IF(R232="","",         R232)</f>
        <v>Koupil</v>
      </c>
      <c r="M232" s="14"/>
      <c r="N232" s="14"/>
      <c r="O232" s="46"/>
      <c r="Q232" s="38">
        <v>1</v>
      </c>
      <c r="R232" s="38" t="s">
        <v>257</v>
      </c>
      <c r="S232" s="38" t="s">
        <v>341</v>
      </c>
      <c r="T232" s="38" t="s">
        <v>263</v>
      </c>
    </row>
    <row r="233" spans="1:20" s="38" customFormat="1" ht="12" customHeight="1" x14ac:dyDescent="0.2">
      <c r="A233" s="383" t="s">
        <v>575</v>
      </c>
      <c r="B233" s="381" t="s">
        <v>576</v>
      </c>
      <c r="C233" s="380"/>
      <c r="D233" s="382" t="s">
        <v>573</v>
      </c>
      <c r="E233" s="382" t="s">
        <v>577</v>
      </c>
      <c r="F233" s="382"/>
      <c r="G233" s="384"/>
      <c r="H233" s="382"/>
      <c r="I233" s="382"/>
      <c r="J233" s="381"/>
      <c r="K233" s="28" t="str">
        <f>IF(R233="","",R233)</f>
        <v>Krejčí M.</v>
      </c>
      <c r="L233" s="28" t="str">
        <f>IF(R234="","",R234)</f>
        <v>Černý</v>
      </c>
      <c r="M233" s="28" t="str">
        <f>IF(R235="","",R235)</f>
        <v>Novák B.</v>
      </c>
      <c r="N233" s="28" t="str">
        <f>IF(R236="","",R236)</f>
        <v>Havlík M.</v>
      </c>
      <c r="O233" s="30"/>
      <c r="Q233" s="38">
        <v>2</v>
      </c>
      <c r="R233" s="38" t="s">
        <v>578</v>
      </c>
      <c r="S233" s="38" t="s">
        <v>469</v>
      </c>
      <c r="T233" s="38" t="s">
        <v>484</v>
      </c>
    </row>
    <row r="234" spans="1:20" s="38" customFormat="1" ht="12" customHeight="1" x14ac:dyDescent="0.2">
      <c r="A234" s="383" t="s">
        <v>579</v>
      </c>
      <c r="B234" s="381" t="s">
        <v>580</v>
      </c>
      <c r="C234" s="380"/>
      <c r="D234" s="382" t="s">
        <v>573</v>
      </c>
      <c r="E234" s="382" t="s">
        <v>581</v>
      </c>
      <c r="F234" s="384"/>
      <c r="G234" s="384"/>
      <c r="H234" s="382"/>
      <c r="I234" s="382"/>
      <c r="J234" s="381"/>
      <c r="K234" s="28" t="str">
        <f>IF(R237="","",R237)</f>
        <v>Chvátal T.</v>
      </c>
      <c r="L234" s="28" t="str">
        <f>IF(R238="","",R238)</f>
        <v>Kelbler M.</v>
      </c>
      <c r="M234" s="28" t="str">
        <f>IF(R239="","",R239)</f>
        <v>Habr V.</v>
      </c>
      <c r="N234" s="28" t="str">
        <f>IF(R240="","",R240)</f>
        <v>Švarc</v>
      </c>
      <c r="O234" s="30"/>
      <c r="P234" s="120"/>
      <c r="Q234" s="38">
        <v>3</v>
      </c>
      <c r="R234" s="38" t="s">
        <v>266</v>
      </c>
      <c r="S234" s="38" t="s">
        <v>341</v>
      </c>
      <c r="T234" s="38" t="s">
        <v>484</v>
      </c>
    </row>
    <row r="235" spans="1:20" s="38" customFormat="1" ht="12" customHeight="1" x14ac:dyDescent="0.2">
      <c r="A235" s="383" t="s">
        <v>143</v>
      </c>
      <c r="B235" s="381" t="s">
        <v>582</v>
      </c>
      <c r="C235" s="380"/>
      <c r="D235" s="382" t="s">
        <v>573</v>
      </c>
      <c r="E235" s="382" t="s">
        <v>583</v>
      </c>
      <c r="F235" s="382"/>
      <c r="G235" s="384"/>
      <c r="H235" s="382"/>
      <c r="I235" s="382"/>
      <c r="J235" s="381"/>
      <c r="K235" s="28"/>
      <c r="L235" s="28" t="str">
        <f>IF(R241="","",R241)</f>
        <v>Šťastný</v>
      </c>
      <c r="M235" s="28" t="str">
        <f>IF(R242="","",R242)</f>
        <v>Bastl V.</v>
      </c>
      <c r="N235" s="271"/>
      <c r="O235" s="271"/>
      <c r="P235" s="272"/>
      <c r="Q235" s="38">
        <v>4</v>
      </c>
      <c r="R235" s="38" t="s">
        <v>345</v>
      </c>
    </row>
    <row r="236" spans="1:20" s="38" customFormat="1" ht="12" customHeight="1" x14ac:dyDescent="0.2">
      <c r="A236" s="383" t="s">
        <v>584</v>
      </c>
      <c r="B236" s="381" t="s">
        <v>585</v>
      </c>
      <c r="C236" s="380"/>
      <c r="D236" s="382" t="s">
        <v>586</v>
      </c>
      <c r="E236" s="382" t="s">
        <v>587</v>
      </c>
      <c r="F236" s="382"/>
      <c r="G236" s="384"/>
      <c r="H236" s="382"/>
      <c r="I236" s="382"/>
      <c r="J236" s="381"/>
      <c r="K236" s="43"/>
      <c r="O236" s="42"/>
      <c r="P236" s="272"/>
      <c r="Q236" s="38">
        <v>5</v>
      </c>
      <c r="R236" s="38" t="s">
        <v>359</v>
      </c>
    </row>
    <row r="237" spans="1:20" s="38" customFormat="1" ht="12" customHeight="1" x14ac:dyDescent="0.2">
      <c r="A237" s="383" t="s">
        <v>588</v>
      </c>
      <c r="B237" s="381" t="s">
        <v>589</v>
      </c>
      <c r="C237" s="380"/>
      <c r="D237" s="382" t="s">
        <v>586</v>
      </c>
      <c r="E237" s="382"/>
      <c r="F237" s="382"/>
      <c r="G237" s="382"/>
      <c r="H237" s="385"/>
      <c r="I237" s="385"/>
      <c r="J237" s="386"/>
      <c r="K237" s="259"/>
      <c r="L237" s="75" t="s">
        <v>276</v>
      </c>
      <c r="M237" s="14" t="s">
        <v>196</v>
      </c>
      <c r="O237" s="42"/>
      <c r="Q237" s="38">
        <v>6</v>
      </c>
      <c r="R237" s="38" t="s">
        <v>262</v>
      </c>
    </row>
    <row r="238" spans="1:20" s="38" customFormat="1" ht="12" customHeight="1" x14ac:dyDescent="0.2">
      <c r="A238" s="383" t="s">
        <v>590</v>
      </c>
      <c r="B238" s="381" t="s">
        <v>591</v>
      </c>
      <c r="C238" s="380"/>
      <c r="D238" s="382" t="s">
        <v>586</v>
      </c>
      <c r="E238" s="382" t="s">
        <v>592</v>
      </c>
      <c r="F238" s="382"/>
      <c r="G238" s="382"/>
      <c r="H238" s="382"/>
      <c r="I238" s="382"/>
      <c r="J238" s="381"/>
      <c r="K238" s="43" t="s">
        <v>347</v>
      </c>
      <c r="L238" s="38" t="str">
        <f>IF(S243="","",S243)</f>
        <v>Šťastný</v>
      </c>
      <c r="M238" s="274" t="str">
        <f>IF(R243="","",R243)</f>
        <v>Pokorný V.</v>
      </c>
      <c r="O238" s="42"/>
      <c r="Q238" s="38">
        <v>7</v>
      </c>
      <c r="R238" s="38" t="s">
        <v>487</v>
      </c>
    </row>
    <row r="239" spans="1:20" s="38" customFormat="1" ht="12" customHeight="1" thickBot="1" x14ac:dyDescent="0.25">
      <c r="A239" s="275" t="s">
        <v>280</v>
      </c>
      <c r="B239" s="276" t="s">
        <v>235</v>
      </c>
      <c r="C239" s="275" t="s">
        <v>195</v>
      </c>
      <c r="D239" s="275" t="s">
        <v>196</v>
      </c>
      <c r="E239" s="275">
        <v>0</v>
      </c>
      <c r="F239" s="275" t="s">
        <v>197</v>
      </c>
      <c r="G239" s="275" t="s">
        <v>198</v>
      </c>
      <c r="H239" s="275" t="s">
        <v>18</v>
      </c>
      <c r="I239" s="277"/>
      <c r="J239" s="42"/>
      <c r="K239" s="43" t="s">
        <v>372</v>
      </c>
      <c r="L239" s="38" t="str">
        <f>IF(S244="","",S244)</f>
        <v>Havlík M.</v>
      </c>
      <c r="M239" s="274" t="str">
        <f>IF(R244="","",R244)</f>
        <v>Bastl P.</v>
      </c>
      <c r="O239" s="42"/>
      <c r="Q239" s="38">
        <v>8</v>
      </c>
      <c r="R239" s="38" t="s">
        <v>341</v>
      </c>
    </row>
    <row r="240" spans="1:20" s="38" customFormat="1" ht="12" customHeight="1" thickTop="1" x14ac:dyDescent="0.2">
      <c r="A240" s="206">
        <v>1</v>
      </c>
      <c r="B240" s="278" t="s">
        <v>199</v>
      </c>
      <c r="C240" s="206">
        <v>10</v>
      </c>
      <c r="D240" s="206">
        <v>7</v>
      </c>
      <c r="E240" s="206">
        <v>1</v>
      </c>
      <c r="F240" s="206">
        <v>2</v>
      </c>
      <c r="G240" s="387" t="s">
        <v>200</v>
      </c>
      <c r="H240" s="280">
        <v>22</v>
      </c>
      <c r="I240" s="281"/>
      <c r="J240" s="42"/>
      <c r="K240" s="43" t="s">
        <v>593</v>
      </c>
      <c r="L240" s="38" t="str">
        <f>IF(S245="","",S245)</f>
        <v>Habr V.</v>
      </c>
      <c r="M240" s="274" t="str">
        <f>IF(R245="","",R245)</f>
        <v>Dolák J.</v>
      </c>
      <c r="O240" s="42"/>
      <c r="Q240" s="38">
        <v>9</v>
      </c>
      <c r="R240" s="38" t="s">
        <v>484</v>
      </c>
    </row>
    <row r="241" spans="1:21" s="38" customFormat="1" ht="12" customHeight="1" x14ac:dyDescent="0.2">
      <c r="A241" s="174">
        <v>2</v>
      </c>
      <c r="B241" s="195" t="s">
        <v>202</v>
      </c>
      <c r="C241" s="174">
        <v>11</v>
      </c>
      <c r="D241" s="174">
        <v>6</v>
      </c>
      <c r="E241" s="174">
        <v>3</v>
      </c>
      <c r="F241" s="174">
        <v>2</v>
      </c>
      <c r="G241" s="175" t="s">
        <v>203</v>
      </c>
      <c r="H241" s="194">
        <v>21</v>
      </c>
      <c r="I241" s="281"/>
      <c r="J241" s="42"/>
      <c r="K241" s="43"/>
      <c r="L241" s="38" t="str">
        <f>IF(S246="","",S246)</f>
        <v/>
      </c>
      <c r="M241" s="274" t="str">
        <f>IF(R246="","",R246)</f>
        <v/>
      </c>
      <c r="N241" s="283"/>
      <c r="O241" s="283"/>
      <c r="Q241" s="38">
        <v>10</v>
      </c>
      <c r="R241" s="38" t="s">
        <v>290</v>
      </c>
    </row>
    <row r="242" spans="1:21" s="38" customFormat="1" ht="12" customHeight="1" x14ac:dyDescent="0.2">
      <c r="A242" s="174">
        <v>3</v>
      </c>
      <c r="B242" s="195" t="s">
        <v>205</v>
      </c>
      <c r="C242" s="174">
        <v>11</v>
      </c>
      <c r="D242" s="174">
        <v>6</v>
      </c>
      <c r="E242" s="174">
        <v>3</v>
      </c>
      <c r="F242" s="174">
        <v>2</v>
      </c>
      <c r="G242" s="175" t="s">
        <v>206</v>
      </c>
      <c r="H242" s="194">
        <v>21</v>
      </c>
      <c r="I242" s="281"/>
      <c r="J242" s="42"/>
      <c r="K242" s="259" t="s">
        <v>289</v>
      </c>
      <c r="L242" s="75" t="s">
        <v>4</v>
      </c>
      <c r="M242" s="284" t="s">
        <v>5</v>
      </c>
      <c r="N242" s="283"/>
      <c r="O242" s="283"/>
      <c r="Q242" s="38">
        <v>11</v>
      </c>
      <c r="R242" s="38" t="s">
        <v>263</v>
      </c>
    </row>
    <row r="243" spans="1:21" s="38" customFormat="1" ht="12" customHeight="1" x14ac:dyDescent="0.2">
      <c r="A243" s="174">
        <v>4</v>
      </c>
      <c r="B243" s="195" t="s">
        <v>208</v>
      </c>
      <c r="C243" s="174">
        <v>10</v>
      </c>
      <c r="D243" s="174">
        <v>5</v>
      </c>
      <c r="E243" s="174">
        <v>3</v>
      </c>
      <c r="F243" s="174">
        <v>2</v>
      </c>
      <c r="G243" s="175" t="s">
        <v>209</v>
      </c>
      <c r="H243" s="194">
        <v>18</v>
      </c>
      <c r="I243" s="281"/>
      <c r="J243" s="42"/>
      <c r="K243" s="28" t="s">
        <v>594</v>
      </c>
      <c r="L243" s="285" t="str">
        <f t="shared" ref="L243:M247" si="12">IF(S232="","",S232)</f>
        <v>Habr V.</v>
      </c>
      <c r="M243" s="285" t="str">
        <f t="shared" si="12"/>
        <v>Bastl V.</v>
      </c>
      <c r="N243" s="14"/>
      <c r="O243" s="46"/>
      <c r="Q243" s="38">
        <v>12</v>
      </c>
      <c r="R243" s="38" t="s">
        <v>469</v>
      </c>
      <c r="S243" s="38" t="s">
        <v>290</v>
      </c>
    </row>
    <row r="244" spans="1:21" s="38" customFormat="1" ht="12" customHeight="1" x14ac:dyDescent="0.2">
      <c r="A244" s="174">
        <v>5</v>
      </c>
      <c r="B244" s="195" t="s">
        <v>210</v>
      </c>
      <c r="C244" s="174">
        <v>10</v>
      </c>
      <c r="D244" s="174">
        <v>4</v>
      </c>
      <c r="E244" s="174">
        <v>3</v>
      </c>
      <c r="F244" s="174">
        <v>3</v>
      </c>
      <c r="G244" s="282">
        <v>0.80416666666666703</v>
      </c>
      <c r="H244" s="194">
        <v>15</v>
      </c>
      <c r="I244" s="281"/>
      <c r="J244" s="42"/>
      <c r="K244" s="28" t="s">
        <v>337</v>
      </c>
      <c r="L244" s="285" t="str">
        <f t="shared" si="12"/>
        <v>Pokorný V.</v>
      </c>
      <c r="M244" s="285" t="str">
        <f t="shared" si="12"/>
        <v>Švarc</v>
      </c>
      <c r="N244" s="283"/>
      <c r="O244" s="283"/>
      <c r="Q244" s="38">
        <v>13</v>
      </c>
      <c r="R244" s="38" t="s">
        <v>287</v>
      </c>
      <c r="S244" s="38" t="s">
        <v>359</v>
      </c>
    </row>
    <row r="245" spans="1:21" s="38" customFormat="1" ht="12" customHeight="1" x14ac:dyDescent="0.2">
      <c r="A245" s="174">
        <v>6</v>
      </c>
      <c r="B245" s="195" t="s">
        <v>211</v>
      </c>
      <c r="C245" s="174">
        <v>10</v>
      </c>
      <c r="D245" s="174">
        <v>4</v>
      </c>
      <c r="E245" s="174">
        <v>3</v>
      </c>
      <c r="F245" s="174">
        <v>3</v>
      </c>
      <c r="G245" s="282">
        <v>0.72222222222222199</v>
      </c>
      <c r="H245" s="194">
        <v>15</v>
      </c>
      <c r="I245" s="281"/>
      <c r="J245" s="42"/>
      <c r="K245" s="28" t="s">
        <v>595</v>
      </c>
      <c r="L245" s="285" t="str">
        <f t="shared" si="12"/>
        <v>Habr V.</v>
      </c>
      <c r="M245" s="285" t="str">
        <f t="shared" si="12"/>
        <v>Švarc</v>
      </c>
      <c r="N245" s="14"/>
      <c r="O245" s="46"/>
      <c r="Q245" s="38">
        <v>14</v>
      </c>
      <c r="R245" s="38" t="s">
        <v>596</v>
      </c>
      <c r="S245" s="38" t="s">
        <v>341</v>
      </c>
    </row>
    <row r="246" spans="1:21" s="38" customFormat="1" ht="12" customHeight="1" x14ac:dyDescent="0.2">
      <c r="A246" s="174">
        <v>7</v>
      </c>
      <c r="B246" s="195" t="s">
        <v>213</v>
      </c>
      <c r="C246" s="174">
        <v>10</v>
      </c>
      <c r="D246" s="174">
        <v>4</v>
      </c>
      <c r="E246" s="174">
        <v>2</v>
      </c>
      <c r="F246" s="174">
        <v>4</v>
      </c>
      <c r="G246" s="282">
        <v>0.76319444444444395</v>
      </c>
      <c r="H246" s="194">
        <v>14</v>
      </c>
      <c r="I246" s="281"/>
      <c r="J246" s="42"/>
      <c r="K246" s="28"/>
      <c r="L246" s="285" t="str">
        <f t="shared" si="12"/>
        <v/>
      </c>
      <c r="M246" s="285" t="str">
        <f t="shared" si="12"/>
        <v/>
      </c>
      <c r="N246" s="15"/>
      <c r="O246" s="249"/>
      <c r="Q246" s="38">
        <v>15</v>
      </c>
    </row>
    <row r="247" spans="1:21" s="38" customFormat="1" ht="12" customHeight="1" x14ac:dyDescent="0.2">
      <c r="A247" s="174">
        <v>8</v>
      </c>
      <c r="B247" s="195" t="s">
        <v>215</v>
      </c>
      <c r="C247" s="174">
        <v>10</v>
      </c>
      <c r="D247" s="174">
        <v>4</v>
      </c>
      <c r="E247" s="174">
        <v>1</v>
      </c>
      <c r="F247" s="174">
        <v>5</v>
      </c>
      <c r="G247" s="282">
        <v>0.84652777777777799</v>
      </c>
      <c r="H247" s="194">
        <v>13</v>
      </c>
      <c r="I247" s="281"/>
      <c r="J247" s="42"/>
      <c r="K247" s="43"/>
      <c r="L247" s="285" t="str">
        <f t="shared" si="12"/>
        <v/>
      </c>
      <c r="M247" s="285" t="str">
        <f t="shared" si="12"/>
        <v/>
      </c>
      <c r="N247" s="14"/>
      <c r="O247" s="46"/>
    </row>
    <row r="248" spans="1:21" s="38" customFormat="1" ht="12" customHeight="1" x14ac:dyDescent="0.2">
      <c r="A248" s="174">
        <v>9</v>
      </c>
      <c r="B248" s="195" t="s">
        <v>217</v>
      </c>
      <c r="C248" s="174">
        <v>10</v>
      </c>
      <c r="D248" s="174">
        <v>3</v>
      </c>
      <c r="E248" s="174">
        <v>3</v>
      </c>
      <c r="F248" s="174">
        <v>4</v>
      </c>
      <c r="G248" s="282">
        <v>0.76249999999999996</v>
      </c>
      <c r="H248" s="194">
        <v>12</v>
      </c>
      <c r="I248" s="281"/>
      <c r="J248" s="42"/>
      <c r="K248" s="287" t="s">
        <v>305</v>
      </c>
      <c r="L248" s="288" t="s">
        <v>306</v>
      </c>
      <c r="M248" s="289" t="s">
        <v>13</v>
      </c>
      <c r="O248" s="42"/>
      <c r="R248" s="120"/>
      <c r="S248" s="388"/>
    </row>
    <row r="249" spans="1:21" s="38" customFormat="1" ht="12" customHeight="1" x14ac:dyDescent="0.2">
      <c r="A249" s="174">
        <v>10</v>
      </c>
      <c r="B249" s="195" t="s">
        <v>219</v>
      </c>
      <c r="C249" s="174">
        <v>10</v>
      </c>
      <c r="D249" s="174">
        <v>1</v>
      </c>
      <c r="E249" s="174">
        <v>5</v>
      </c>
      <c r="F249" s="174">
        <v>4</v>
      </c>
      <c r="G249" s="282">
        <v>0.76458333333333395</v>
      </c>
      <c r="H249" s="194">
        <v>8</v>
      </c>
      <c r="I249" s="281"/>
      <c r="J249" s="42"/>
      <c r="K249" s="28"/>
      <c r="L249" s="14" t="str">
        <f t="shared" ref="L249:M252" si="13">IF(U232="","",U232)</f>
        <v/>
      </c>
      <c r="M249" s="14" t="str">
        <f t="shared" si="13"/>
        <v/>
      </c>
      <c r="N249" s="274"/>
      <c r="O249" s="274"/>
      <c r="R249" s="120"/>
      <c r="S249" s="388"/>
    </row>
    <row r="250" spans="1:21" s="38" customFormat="1" ht="12" customHeight="1" x14ac:dyDescent="0.2">
      <c r="A250" s="174">
        <v>11</v>
      </c>
      <c r="B250" s="195" t="s">
        <v>221</v>
      </c>
      <c r="C250" s="174">
        <v>10</v>
      </c>
      <c r="D250" s="174">
        <v>1</v>
      </c>
      <c r="E250" s="174">
        <v>5</v>
      </c>
      <c r="F250" s="174">
        <v>4</v>
      </c>
      <c r="G250" s="282">
        <v>0.55486111111111103</v>
      </c>
      <c r="H250" s="194">
        <v>8</v>
      </c>
      <c r="I250" s="281"/>
      <c r="J250" s="42"/>
      <c r="K250" s="43"/>
      <c r="L250" s="14" t="str">
        <f t="shared" si="13"/>
        <v/>
      </c>
      <c r="M250" s="28" t="str">
        <f t="shared" si="13"/>
        <v/>
      </c>
      <c r="N250" s="274"/>
      <c r="O250" s="274"/>
      <c r="R250" s="120"/>
      <c r="S250" s="120"/>
    </row>
    <row r="251" spans="1:21" s="38" customFormat="1" ht="12" customHeight="1" x14ac:dyDescent="0.2">
      <c r="A251" s="174">
        <v>12</v>
      </c>
      <c r="B251" s="195" t="s">
        <v>223</v>
      </c>
      <c r="C251" s="174">
        <v>10</v>
      </c>
      <c r="D251" s="174">
        <v>2</v>
      </c>
      <c r="E251" s="174">
        <v>2</v>
      </c>
      <c r="F251" s="174">
        <v>6</v>
      </c>
      <c r="G251" s="282">
        <v>0.72847222222222197</v>
      </c>
      <c r="H251" s="194">
        <v>8</v>
      </c>
      <c r="I251" s="281"/>
      <c r="J251" s="42"/>
      <c r="K251" s="43"/>
      <c r="L251" s="14" t="str">
        <f t="shared" si="13"/>
        <v/>
      </c>
      <c r="M251" s="28" t="str">
        <f t="shared" si="13"/>
        <v/>
      </c>
      <c r="N251" s="274"/>
      <c r="O251" s="274"/>
      <c r="R251" s="120"/>
      <c r="S251" s="120"/>
    </row>
    <row r="252" spans="1:21" s="38" customFormat="1" ht="12" customHeight="1" x14ac:dyDescent="0.2">
      <c r="A252" s="174">
        <v>13</v>
      </c>
      <c r="B252" s="195" t="s">
        <v>225</v>
      </c>
      <c r="C252" s="174">
        <v>10</v>
      </c>
      <c r="D252" s="174">
        <v>1</v>
      </c>
      <c r="E252" s="174">
        <v>2</v>
      </c>
      <c r="F252" s="174">
        <v>7</v>
      </c>
      <c r="G252" s="282">
        <v>0.81388888888888899</v>
      </c>
      <c r="H252" s="194">
        <v>5</v>
      </c>
      <c r="I252" s="281"/>
      <c r="J252" s="42"/>
      <c r="K252" s="43"/>
      <c r="L252" s="14" t="str">
        <f t="shared" si="13"/>
        <v/>
      </c>
      <c r="M252" s="28" t="str">
        <f t="shared" si="13"/>
        <v/>
      </c>
      <c r="N252" s="274"/>
      <c r="O252" s="274"/>
      <c r="R252" s="120"/>
      <c r="S252" s="120"/>
    </row>
    <row r="253" spans="1:21" s="38" customFormat="1" ht="12" customHeight="1" x14ac:dyDescent="0.2">
      <c r="A253" s="174">
        <v>14</v>
      </c>
      <c r="B253" s="195"/>
      <c r="C253" s="174"/>
      <c r="D253" s="174"/>
      <c r="E253" s="174"/>
      <c r="F253" s="174"/>
      <c r="G253" s="174"/>
      <c r="H253" s="194"/>
      <c r="I253" s="281"/>
      <c r="J253" s="42"/>
      <c r="K253" s="43"/>
      <c r="M253" s="28"/>
      <c r="N253" s="274"/>
      <c r="O253" s="274"/>
      <c r="R253" s="120"/>
      <c r="S253" s="388"/>
    </row>
    <row r="254" spans="1:21" s="38" customFormat="1" ht="12" customHeight="1" x14ac:dyDescent="0.2">
      <c r="A254" s="631" t="s">
        <v>187</v>
      </c>
      <c r="B254" s="631" t="str">
        <f>MID(A255,4,2)</f>
        <v>13</v>
      </c>
      <c r="C254" s="319"/>
      <c r="D254" s="136"/>
      <c r="E254" s="136"/>
      <c r="F254" s="136"/>
      <c r="G254" s="136"/>
      <c r="H254" s="136"/>
      <c r="I254" s="136"/>
      <c r="J254" s="42"/>
      <c r="K254" s="291" t="s">
        <v>253</v>
      </c>
      <c r="L254" s="16"/>
      <c r="M254" s="16"/>
      <c r="N254" s="16"/>
      <c r="O254" s="48"/>
      <c r="R254" s="120"/>
      <c r="S254" s="120"/>
    </row>
    <row r="255" spans="1:21" s="38" customFormat="1" ht="12" customHeight="1" x14ac:dyDescent="0.2">
      <c r="A255" s="389" t="s">
        <v>147</v>
      </c>
      <c r="B255" s="389" t="s">
        <v>1511</v>
      </c>
      <c r="C255" s="389"/>
      <c r="D255" s="389" t="s">
        <v>597</v>
      </c>
      <c r="E255" s="136" t="s">
        <v>598</v>
      </c>
      <c r="F255" s="136"/>
      <c r="G255" s="136"/>
      <c r="H255" s="136"/>
      <c r="I255" s="136"/>
      <c r="J255" s="42"/>
      <c r="K255" s="63"/>
      <c r="L255" s="321" t="str">
        <f>IF(R255="","",         R255)</f>
        <v>Urbánek</v>
      </c>
      <c r="M255" s="16"/>
      <c r="N255" s="16"/>
      <c r="O255" s="48"/>
      <c r="P255" s="84"/>
      <c r="Q255" s="38">
        <v>1</v>
      </c>
      <c r="R255" s="42" t="s">
        <v>269</v>
      </c>
      <c r="S255" s="42" t="s">
        <v>1513</v>
      </c>
      <c r="T255" s="42" t="s">
        <v>484</v>
      </c>
      <c r="U255" s="42" t="s">
        <v>290</v>
      </c>
    </row>
    <row r="256" spans="1:21" s="38" customFormat="1" ht="12" customHeight="1" x14ac:dyDescent="0.2">
      <c r="A256" s="389" t="s">
        <v>599</v>
      </c>
      <c r="B256" s="389" t="s">
        <v>600</v>
      </c>
      <c r="C256" s="389"/>
      <c r="D256" s="389" t="s">
        <v>597</v>
      </c>
      <c r="E256" s="136"/>
      <c r="F256" s="136"/>
      <c r="G256" s="136"/>
      <c r="H256" s="136"/>
      <c r="I256" s="324"/>
      <c r="J256" s="390"/>
      <c r="K256" s="63" t="str">
        <f>IF(R256="","",R256)</f>
        <v>Krejčí M.</v>
      </c>
      <c r="L256" s="63" t="str">
        <f>IF(R257="","",R257)</f>
        <v>Černý</v>
      </c>
      <c r="M256" s="63" t="str">
        <f>IF(R258="","",R258)</f>
        <v>Novák B.</v>
      </c>
      <c r="N256" s="63" t="str">
        <f>IF(R259="","",R259)</f>
        <v>Chváta T.</v>
      </c>
      <c r="O256" s="72"/>
      <c r="P256" s="272"/>
      <c r="Q256" s="38">
        <v>2</v>
      </c>
      <c r="R256" s="42" t="s">
        <v>578</v>
      </c>
      <c r="S256" s="42"/>
      <c r="T256" s="42"/>
      <c r="U256" s="42" t="s">
        <v>487</v>
      </c>
    </row>
    <row r="257" spans="1:20" s="38" customFormat="1" ht="12" customHeight="1" x14ac:dyDescent="0.2">
      <c r="A257" s="389" t="s">
        <v>601</v>
      </c>
      <c r="B257" s="389" t="s">
        <v>1517</v>
      </c>
      <c r="C257" s="389"/>
      <c r="D257" s="389" t="s">
        <v>597</v>
      </c>
      <c r="E257" s="136" t="s">
        <v>602</v>
      </c>
      <c r="F257" s="136"/>
      <c r="G257" s="136"/>
      <c r="H257" s="136"/>
      <c r="I257" s="136"/>
      <c r="J257" s="42"/>
      <c r="K257" s="63" t="str">
        <f>IF(R260="","",R260)</f>
        <v>Bastl. V</v>
      </c>
      <c r="L257" s="63" t="str">
        <f>IF(R261="","",R261)</f>
        <v>Kelbler M.</v>
      </c>
      <c r="M257" s="63" t="str">
        <f>IF(R262="","",R262)</f>
        <v>Habr V.</v>
      </c>
      <c r="N257" s="63" t="str">
        <f>IF(R263="","",R263)</f>
        <v>Švarc</v>
      </c>
      <c r="O257" s="72"/>
      <c r="P257" s="272"/>
      <c r="Q257" s="38">
        <v>3</v>
      </c>
      <c r="R257" s="42" t="s">
        <v>266</v>
      </c>
      <c r="S257" s="42"/>
      <c r="T257" s="42"/>
    </row>
    <row r="258" spans="1:20" s="38" customFormat="1" ht="12" customHeight="1" x14ac:dyDescent="0.2">
      <c r="A258" s="389" t="s">
        <v>603</v>
      </c>
      <c r="B258" s="364" t="s">
        <v>1516</v>
      </c>
      <c r="C258" s="364"/>
      <c r="D258" s="364" t="s">
        <v>597</v>
      </c>
      <c r="E258" s="136" t="s">
        <v>604</v>
      </c>
      <c r="F258" s="136"/>
      <c r="G258" s="136"/>
      <c r="H258" s="136"/>
      <c r="I258" s="136"/>
      <c r="J258" s="42"/>
      <c r="K258" s="63"/>
      <c r="L258" s="63" t="str">
        <f>IF(R264="","",R264)</f>
        <v>Šťastný</v>
      </c>
      <c r="M258" s="63" t="str">
        <f>IF(R265="","",R265)</f>
        <v>Pokorný V.</v>
      </c>
      <c r="N258" s="294"/>
      <c r="O258" s="379"/>
      <c r="P258" s="272"/>
      <c r="Q258" s="38">
        <v>4</v>
      </c>
      <c r="R258" s="42" t="s">
        <v>345</v>
      </c>
      <c r="S258" s="42"/>
      <c r="T258" s="42"/>
    </row>
    <row r="259" spans="1:20" s="38" customFormat="1" ht="12" customHeight="1" x14ac:dyDescent="0.2">
      <c r="A259" s="389" t="s">
        <v>605</v>
      </c>
      <c r="B259" s="389" t="s">
        <v>1520</v>
      </c>
      <c r="C259" s="389"/>
      <c r="D259" s="389" t="s">
        <v>606</v>
      </c>
      <c r="E259" s="136" t="s">
        <v>607</v>
      </c>
      <c r="F259" s="136"/>
      <c r="G259" s="136"/>
      <c r="H259" s="136"/>
      <c r="I259" s="136"/>
      <c r="J259" s="42"/>
      <c r="K259" s="63"/>
      <c r="L259" s="16"/>
      <c r="M259" s="16"/>
      <c r="N259" s="16"/>
      <c r="O259" s="48"/>
      <c r="P259" s="84"/>
      <c r="Q259" s="38">
        <v>5</v>
      </c>
      <c r="R259" s="42" t="s">
        <v>1512</v>
      </c>
      <c r="S259" s="42"/>
      <c r="T259" s="42"/>
    </row>
    <row r="260" spans="1:20" s="38" customFormat="1" ht="12" customHeight="1" x14ac:dyDescent="0.2">
      <c r="A260" s="389" t="s">
        <v>608</v>
      </c>
      <c r="B260" s="389" t="s">
        <v>1518</v>
      </c>
      <c r="C260" s="389"/>
      <c r="D260" s="389" t="s">
        <v>606</v>
      </c>
      <c r="E260" s="136" t="s">
        <v>609</v>
      </c>
      <c r="F260" s="136"/>
      <c r="G260" s="136"/>
      <c r="H260" s="136"/>
      <c r="I260" s="136"/>
      <c r="J260" s="42"/>
      <c r="K260" s="291" t="s">
        <v>275</v>
      </c>
      <c r="L260" s="24" t="s">
        <v>276</v>
      </c>
      <c r="M260" s="16" t="s">
        <v>196</v>
      </c>
      <c r="N260" s="16"/>
      <c r="O260" s="48"/>
      <c r="Q260" s="38">
        <v>6</v>
      </c>
      <c r="R260" s="42" t="s">
        <v>1513</v>
      </c>
      <c r="S260" s="42"/>
      <c r="T260" s="42"/>
    </row>
    <row r="261" spans="1:20" s="38" customFormat="1" ht="12" customHeight="1" x14ac:dyDescent="0.2">
      <c r="A261" s="389" t="s">
        <v>610</v>
      </c>
      <c r="B261" s="389" t="s">
        <v>1519</v>
      </c>
      <c r="C261" s="389"/>
      <c r="D261" s="389" t="s">
        <v>606</v>
      </c>
      <c r="E261" s="136" t="s">
        <v>611</v>
      </c>
      <c r="F261" s="136"/>
      <c r="G261" s="136"/>
      <c r="H261" s="136"/>
      <c r="I261" s="136"/>
      <c r="J261" s="42"/>
      <c r="K261" s="63" t="s">
        <v>612</v>
      </c>
      <c r="L261" s="16" t="str">
        <f>IF(S266="","",S266)</f>
        <v>Šťastný</v>
      </c>
      <c r="M261" s="306" t="str">
        <f>IF(R266="","",R266)</f>
        <v>Habr. S</v>
      </c>
      <c r="N261" s="16"/>
      <c r="O261" s="48"/>
      <c r="Q261" s="38">
        <v>7</v>
      </c>
      <c r="R261" s="42" t="s">
        <v>487</v>
      </c>
      <c r="S261" s="42"/>
      <c r="T261" s="42"/>
    </row>
    <row r="262" spans="1:20" s="38" customFormat="1" ht="12" customHeight="1" thickBot="1" x14ac:dyDescent="0.25">
      <c r="A262" s="296" t="s">
        <v>280</v>
      </c>
      <c r="B262" s="297" t="s">
        <v>235</v>
      </c>
      <c r="C262" s="296" t="s">
        <v>195</v>
      </c>
      <c r="D262" s="296" t="s">
        <v>196</v>
      </c>
      <c r="E262" s="296">
        <v>0</v>
      </c>
      <c r="F262" s="296" t="s">
        <v>197</v>
      </c>
      <c r="G262" s="296" t="s">
        <v>198</v>
      </c>
      <c r="H262" s="296" t="s">
        <v>18</v>
      </c>
      <c r="I262" s="277"/>
      <c r="J262" s="42"/>
      <c r="K262" s="63" t="s">
        <v>284</v>
      </c>
      <c r="L262" s="16" t="str">
        <f>IF(S267="","",S267)</f>
        <v>Pokorný V.</v>
      </c>
      <c r="M262" s="306" t="str">
        <f>IF(R267="","",R267)</f>
        <v>Bastl P.</v>
      </c>
      <c r="N262" s="16"/>
      <c r="O262" s="48"/>
      <c r="P262" s="211"/>
      <c r="Q262" s="38">
        <v>8</v>
      </c>
      <c r="R262" s="42" t="s">
        <v>341</v>
      </c>
      <c r="S262" s="42"/>
      <c r="T262" s="42"/>
    </row>
    <row r="263" spans="1:20" s="38" customFormat="1" ht="12" customHeight="1" thickTop="1" x14ac:dyDescent="0.2">
      <c r="A263" s="298">
        <v>1</v>
      </c>
      <c r="B263" s="303" t="s">
        <v>202</v>
      </c>
      <c r="C263" s="298">
        <v>12</v>
      </c>
      <c r="D263" s="298">
        <v>7</v>
      </c>
      <c r="E263" s="298">
        <v>3</v>
      </c>
      <c r="F263" s="298">
        <v>2</v>
      </c>
      <c r="G263" s="634" t="s">
        <v>1515</v>
      </c>
      <c r="H263" s="301">
        <v>24</v>
      </c>
      <c r="I263" s="281"/>
      <c r="J263" s="42"/>
      <c r="K263" s="63"/>
      <c r="L263" s="16" t="str">
        <f>IF(S268="","",S268)</f>
        <v/>
      </c>
      <c r="M263" s="295" t="str">
        <f>IF(R268="","",R268)</f>
        <v/>
      </c>
      <c r="N263" s="16"/>
      <c r="O263" s="48"/>
      <c r="P263" s="391"/>
      <c r="Q263" s="38">
        <v>9</v>
      </c>
      <c r="R263" s="42" t="s">
        <v>484</v>
      </c>
      <c r="S263" s="42"/>
      <c r="T263" s="42"/>
    </row>
    <row r="264" spans="1:20" s="38" customFormat="1" ht="12" customHeight="1" x14ac:dyDescent="0.2">
      <c r="A264" s="302">
        <v>2</v>
      </c>
      <c r="B264" s="299" t="s">
        <v>199</v>
      </c>
      <c r="C264" s="302">
        <v>11</v>
      </c>
      <c r="D264" s="298">
        <v>7</v>
      </c>
      <c r="E264" s="298">
        <v>1</v>
      </c>
      <c r="F264" s="298">
        <v>3</v>
      </c>
      <c r="G264" s="633" t="s">
        <v>1521</v>
      </c>
      <c r="H264" s="301">
        <v>22</v>
      </c>
      <c r="I264" s="281"/>
      <c r="J264" s="42"/>
      <c r="K264" s="63"/>
      <c r="L264" s="16" t="str">
        <f>IF(S269="","",S269)</f>
        <v/>
      </c>
      <c r="M264" s="16" t="str">
        <f>IF(R269="","",R269)</f>
        <v/>
      </c>
      <c r="N264" s="306"/>
      <c r="O264" s="377"/>
      <c r="P264" s="391"/>
      <c r="Q264" s="38">
        <v>10</v>
      </c>
      <c r="R264" s="42" t="s">
        <v>290</v>
      </c>
      <c r="S264" s="42"/>
      <c r="T264" s="42"/>
    </row>
    <row r="265" spans="1:20" s="38" customFormat="1" ht="12" customHeight="1" x14ac:dyDescent="0.2">
      <c r="A265" s="302">
        <v>3</v>
      </c>
      <c r="B265" s="303" t="s">
        <v>208</v>
      </c>
      <c r="C265" s="302">
        <v>11</v>
      </c>
      <c r="D265" s="302">
        <v>6</v>
      </c>
      <c r="E265" s="302">
        <v>3</v>
      </c>
      <c r="F265" s="302">
        <v>2</v>
      </c>
      <c r="G265" s="634" t="s">
        <v>1522</v>
      </c>
      <c r="H265" s="305">
        <v>21</v>
      </c>
      <c r="I265" s="281"/>
      <c r="J265" s="42"/>
      <c r="K265" s="307" t="s">
        <v>289</v>
      </c>
      <c r="L265" s="308" t="s">
        <v>4</v>
      </c>
      <c r="M265" s="308" t="s">
        <v>5</v>
      </c>
      <c r="N265" s="306"/>
      <c r="O265" s="377"/>
      <c r="P265" s="391"/>
      <c r="Q265" s="38">
        <v>11</v>
      </c>
      <c r="R265" s="42" t="s">
        <v>469</v>
      </c>
      <c r="S265" s="42"/>
      <c r="T265" s="42"/>
    </row>
    <row r="266" spans="1:20" s="38" customFormat="1" ht="12" customHeight="1" x14ac:dyDescent="0.2">
      <c r="A266" s="302">
        <v>4</v>
      </c>
      <c r="B266" s="303" t="s">
        <v>205</v>
      </c>
      <c r="C266" s="302">
        <v>11</v>
      </c>
      <c r="D266" s="302">
        <v>6</v>
      </c>
      <c r="E266" s="302">
        <v>3</v>
      </c>
      <c r="F266" s="302">
        <v>2</v>
      </c>
      <c r="G266" s="634" t="s">
        <v>206</v>
      </c>
      <c r="H266" s="305">
        <v>21</v>
      </c>
      <c r="I266" s="281"/>
      <c r="J266" s="42"/>
      <c r="K266" s="309"/>
      <c r="L266" s="658" t="str">
        <f>IF(S255="","",S255)</f>
        <v>Bastl. V</v>
      </c>
      <c r="M266" s="84" t="str">
        <f>IF(T255="","",T255)</f>
        <v>Švarc</v>
      </c>
      <c r="N266" s="16"/>
      <c r="O266" s="48"/>
      <c r="P266" s="391"/>
      <c r="Q266" s="38">
        <v>12</v>
      </c>
      <c r="R266" s="42" t="s">
        <v>1514</v>
      </c>
      <c r="S266" s="42" t="s">
        <v>290</v>
      </c>
      <c r="T266" s="42"/>
    </row>
    <row r="267" spans="1:20" s="38" customFormat="1" ht="12" customHeight="1" x14ac:dyDescent="0.2">
      <c r="A267" s="302">
        <v>5</v>
      </c>
      <c r="B267" s="303" t="s">
        <v>210</v>
      </c>
      <c r="C267" s="302">
        <v>11</v>
      </c>
      <c r="D267" s="302">
        <v>5</v>
      </c>
      <c r="E267" s="302">
        <v>3</v>
      </c>
      <c r="F267" s="302">
        <v>3</v>
      </c>
      <c r="G267" s="326">
        <v>0.84583333333333333</v>
      </c>
      <c r="H267" s="305">
        <v>18</v>
      </c>
      <c r="I267" s="281"/>
      <c r="J267" s="42"/>
      <c r="K267" s="63"/>
      <c r="L267" s="84" t="str">
        <f>IF(S256="","",S256)</f>
        <v/>
      </c>
      <c r="M267" s="84"/>
      <c r="N267" s="306"/>
      <c r="O267" s="377"/>
      <c r="P267" s="391"/>
      <c r="Q267" s="38">
        <v>13</v>
      </c>
      <c r="R267" s="42" t="s">
        <v>287</v>
      </c>
      <c r="S267" s="42" t="s">
        <v>469</v>
      </c>
      <c r="T267" s="42"/>
    </row>
    <row r="268" spans="1:20" s="38" customFormat="1" ht="12" customHeight="1" x14ac:dyDescent="0.2">
      <c r="A268" s="302">
        <v>6</v>
      </c>
      <c r="B268" s="303" t="s">
        <v>217</v>
      </c>
      <c r="C268" s="302">
        <v>11</v>
      </c>
      <c r="D268" s="302">
        <v>4</v>
      </c>
      <c r="E268" s="302">
        <v>3</v>
      </c>
      <c r="F268" s="302">
        <v>4</v>
      </c>
      <c r="G268" s="326">
        <v>0.93055555555555547</v>
      </c>
      <c r="H268" s="305">
        <v>15</v>
      </c>
      <c r="I268" s="281"/>
      <c r="J268" s="42"/>
      <c r="K268" s="63"/>
      <c r="L268" s="84" t="str">
        <f>IF(S257="","",S257)</f>
        <v/>
      </c>
      <c r="M268" s="84" t="str">
        <f>IF(T257="","",T257)</f>
        <v/>
      </c>
      <c r="N268" s="16"/>
      <c r="O268" s="48"/>
      <c r="P268" s="391"/>
      <c r="Q268" s="38">
        <v>14</v>
      </c>
      <c r="R268" s="42"/>
      <c r="S268" s="42"/>
      <c r="T268" s="42"/>
    </row>
    <row r="269" spans="1:20" s="38" customFormat="1" ht="12" customHeight="1" x14ac:dyDescent="0.2">
      <c r="A269" s="302">
        <v>7</v>
      </c>
      <c r="B269" s="303" t="s">
        <v>211</v>
      </c>
      <c r="C269" s="302">
        <v>11</v>
      </c>
      <c r="D269" s="302">
        <v>4</v>
      </c>
      <c r="E269" s="302">
        <v>3</v>
      </c>
      <c r="F269" s="302">
        <v>4</v>
      </c>
      <c r="G269" s="326">
        <v>0.72291666666666676</v>
      </c>
      <c r="H269" s="305">
        <v>15</v>
      </c>
      <c r="I269" s="281"/>
      <c r="J269" s="42"/>
      <c r="K269" s="63"/>
      <c r="L269" s="84" t="str">
        <f>IF(S258="","",S258)</f>
        <v/>
      </c>
      <c r="M269" s="84" t="str">
        <f>IF(T258="","",T258)</f>
        <v/>
      </c>
      <c r="N269" s="24"/>
      <c r="O269" s="24"/>
      <c r="P269" s="391"/>
      <c r="Q269" s="38">
        <v>15</v>
      </c>
    </row>
    <row r="270" spans="1:20" s="38" customFormat="1" ht="12" customHeight="1" x14ac:dyDescent="0.2">
      <c r="A270" s="302">
        <v>8</v>
      </c>
      <c r="B270" s="303" t="s">
        <v>213</v>
      </c>
      <c r="C270" s="302">
        <v>11</v>
      </c>
      <c r="D270" s="302">
        <v>4</v>
      </c>
      <c r="E270" s="302">
        <v>2</v>
      </c>
      <c r="F270" s="302">
        <v>5</v>
      </c>
      <c r="G270" s="326">
        <v>0.80833333333333324</v>
      </c>
      <c r="H270" s="305">
        <v>14</v>
      </c>
      <c r="I270" s="281"/>
      <c r="J270" s="42"/>
      <c r="K270" s="63"/>
      <c r="L270" s="84" t="str">
        <f>IF(S259="","",S259)</f>
        <v/>
      </c>
      <c r="M270" s="84" t="str">
        <f>IF(T259="","",T259)</f>
        <v/>
      </c>
      <c r="N270" s="16"/>
      <c r="O270" s="48"/>
      <c r="P270" s="391"/>
    </row>
    <row r="271" spans="1:20" s="38" customFormat="1" ht="12" customHeight="1" x14ac:dyDescent="0.2">
      <c r="A271" s="302">
        <v>9</v>
      </c>
      <c r="B271" s="303" t="s">
        <v>215</v>
      </c>
      <c r="C271" s="302">
        <v>11</v>
      </c>
      <c r="D271" s="302">
        <v>4</v>
      </c>
      <c r="E271" s="302">
        <v>1</v>
      </c>
      <c r="F271" s="302">
        <v>6</v>
      </c>
      <c r="G271" s="326">
        <v>0.89166666666666661</v>
      </c>
      <c r="H271" s="305">
        <v>13</v>
      </c>
      <c r="I271" s="281"/>
      <c r="J271" s="42"/>
      <c r="K271" s="311" t="s">
        <v>305</v>
      </c>
      <c r="L271" s="312" t="s">
        <v>306</v>
      </c>
      <c r="M271" s="313" t="s">
        <v>13</v>
      </c>
      <c r="N271" s="16"/>
      <c r="O271" s="48"/>
      <c r="P271" s="391"/>
    </row>
    <row r="272" spans="1:20" s="38" customFormat="1" ht="12" customHeight="1" x14ac:dyDescent="0.2">
      <c r="A272" s="302">
        <v>10</v>
      </c>
      <c r="B272" s="303" t="s">
        <v>221</v>
      </c>
      <c r="C272" s="302">
        <v>11</v>
      </c>
      <c r="D272" s="302">
        <v>2</v>
      </c>
      <c r="E272" s="302">
        <v>5</v>
      </c>
      <c r="F272" s="302">
        <v>4</v>
      </c>
      <c r="G272" s="326">
        <v>0.76388888888888884</v>
      </c>
      <c r="H272" s="305">
        <v>11</v>
      </c>
      <c r="I272" s="281"/>
      <c r="J272" s="42"/>
      <c r="K272" s="63" t="s">
        <v>488</v>
      </c>
      <c r="L272" s="16" t="str">
        <f t="shared" ref="L272:M275" si="14">IF(U255="","",U255)</f>
        <v>Šťastný</v>
      </c>
      <c r="M272" s="16" t="str">
        <f t="shared" si="14"/>
        <v/>
      </c>
      <c r="N272" s="306"/>
      <c r="O272" s="377"/>
      <c r="P272" s="391"/>
    </row>
    <row r="273" spans="1:28" s="38" customFormat="1" ht="12" customHeight="1" x14ac:dyDescent="0.2">
      <c r="A273" s="302">
        <v>11</v>
      </c>
      <c r="B273" s="303" t="s">
        <v>223</v>
      </c>
      <c r="C273" s="302">
        <v>11</v>
      </c>
      <c r="D273" s="302">
        <v>3</v>
      </c>
      <c r="E273" s="302">
        <v>2</v>
      </c>
      <c r="F273" s="302">
        <v>6</v>
      </c>
      <c r="G273" s="634" t="s">
        <v>1523</v>
      </c>
      <c r="H273" s="305">
        <v>11</v>
      </c>
      <c r="I273" s="281"/>
      <c r="J273" s="42"/>
      <c r="K273" s="72" t="s">
        <v>433</v>
      </c>
      <c r="L273" s="16" t="str">
        <f t="shared" si="14"/>
        <v>Kelbler M.</v>
      </c>
      <c r="M273" s="63" t="str">
        <f t="shared" si="14"/>
        <v/>
      </c>
      <c r="N273" s="306"/>
      <c r="O273" s="377"/>
      <c r="P273" s="391"/>
    </row>
    <row r="274" spans="1:28" s="38" customFormat="1" ht="12" customHeight="1" x14ac:dyDescent="0.2">
      <c r="A274" s="302">
        <v>12</v>
      </c>
      <c r="B274" s="303" t="s">
        <v>219</v>
      </c>
      <c r="C274" s="302">
        <v>11</v>
      </c>
      <c r="D274" s="302">
        <v>1</v>
      </c>
      <c r="E274" s="302">
        <v>5</v>
      </c>
      <c r="F274" s="302">
        <v>5</v>
      </c>
      <c r="G274" s="326">
        <v>0.76527777777777783</v>
      </c>
      <c r="H274" s="305">
        <v>8</v>
      </c>
      <c r="I274" s="281"/>
      <c r="J274" s="42"/>
      <c r="K274" s="63"/>
      <c r="L274" s="16" t="str">
        <f t="shared" si="14"/>
        <v/>
      </c>
      <c r="M274" s="63" t="str">
        <f t="shared" si="14"/>
        <v/>
      </c>
      <c r="N274" s="306"/>
      <c r="O274" s="377"/>
      <c r="P274" s="391"/>
      <c r="S274" s="204"/>
      <c r="T274" s="330"/>
      <c r="U274" s="330"/>
      <c r="V274" s="330"/>
      <c r="W274" s="330"/>
      <c r="X274" s="359"/>
      <c r="Y274" s="330"/>
      <c r="Z274" s="211"/>
      <c r="AA274" s="211"/>
      <c r="AB274" s="211"/>
    </row>
    <row r="275" spans="1:28" s="38" customFormat="1" ht="12" customHeight="1" x14ac:dyDescent="0.2">
      <c r="A275" s="302">
        <v>13</v>
      </c>
      <c r="B275" s="303" t="s">
        <v>225</v>
      </c>
      <c r="C275" s="302">
        <v>11</v>
      </c>
      <c r="D275" s="302">
        <v>1</v>
      </c>
      <c r="E275" s="302">
        <v>2</v>
      </c>
      <c r="F275" s="302">
        <v>8</v>
      </c>
      <c r="G275" s="326">
        <v>0.86041666666666661</v>
      </c>
      <c r="H275" s="305">
        <v>5</v>
      </c>
      <c r="I275" s="281"/>
      <c r="J275" s="42"/>
      <c r="K275" s="63"/>
      <c r="L275" s="16" t="str">
        <f t="shared" si="14"/>
        <v/>
      </c>
      <c r="M275" s="63" t="str">
        <f t="shared" si="14"/>
        <v/>
      </c>
      <c r="N275" s="306"/>
      <c r="O275" s="377"/>
      <c r="P275" s="391"/>
      <c r="S275" s="204"/>
      <c r="T275" s="330"/>
      <c r="U275" s="330"/>
      <c r="V275" s="330"/>
      <c r="W275" s="330"/>
      <c r="X275" s="359"/>
      <c r="Y275" s="330"/>
      <c r="Z275" s="211"/>
      <c r="AA275" s="211"/>
      <c r="AB275" s="211"/>
    </row>
    <row r="276" spans="1:28" s="38" customFormat="1" ht="12" customHeight="1" x14ac:dyDescent="0.2">
      <c r="A276" s="302">
        <v>14</v>
      </c>
      <c r="B276" s="303"/>
      <c r="C276" s="302"/>
      <c r="D276" s="302"/>
      <c r="E276" s="302"/>
      <c r="F276" s="302"/>
      <c r="G276" s="302"/>
      <c r="H276" s="305"/>
      <c r="I276" s="281"/>
      <c r="J276" s="42"/>
      <c r="K276" s="43"/>
      <c r="O276" s="42"/>
      <c r="P276" s="391"/>
    </row>
    <row r="277" spans="1:28" s="38" customFormat="1" ht="12" customHeight="1" x14ac:dyDescent="0.2">
      <c r="A277" s="118" t="s">
        <v>187</v>
      </c>
      <c r="B277" s="118">
        <v>1</v>
      </c>
      <c r="C277" s="208"/>
      <c r="D277" s="208"/>
      <c r="E277" s="208"/>
      <c r="F277" s="208"/>
      <c r="G277" s="392"/>
      <c r="H277" s="208"/>
      <c r="I277" s="208"/>
      <c r="J277" s="42"/>
      <c r="K277" s="43"/>
      <c r="O277" s="42"/>
      <c r="P277" s="322"/>
    </row>
    <row r="278" spans="1:28" s="38" customFormat="1" ht="12" customHeight="1" x14ac:dyDescent="0.2">
      <c r="A278" s="656" t="s">
        <v>818</v>
      </c>
      <c r="B278" s="204" t="s">
        <v>1535</v>
      </c>
      <c r="C278" s="330"/>
      <c r="D278" s="330" t="s">
        <v>1536</v>
      </c>
      <c r="E278" s="330"/>
      <c r="F278" s="330"/>
      <c r="G278" s="657"/>
      <c r="H278" s="330"/>
      <c r="I278" s="584"/>
      <c r="J278" s="42"/>
      <c r="K278" s="259"/>
      <c r="L278" s="14"/>
      <c r="M278" s="14"/>
      <c r="N278" s="14"/>
      <c r="O278" s="46"/>
    </row>
    <row r="279" spans="1:28" s="38" customFormat="1" ht="12" customHeight="1" x14ac:dyDescent="0.2">
      <c r="A279" s="656" t="s">
        <v>817</v>
      </c>
      <c r="B279" s="204" t="s">
        <v>1537</v>
      </c>
      <c r="C279" s="330"/>
      <c r="D279" s="330" t="s">
        <v>1536</v>
      </c>
      <c r="E279" s="659" t="s">
        <v>1538</v>
      </c>
      <c r="F279" s="659"/>
      <c r="G279" s="659"/>
      <c r="H279" s="659"/>
      <c r="I279" s="659"/>
      <c r="J279" s="659"/>
      <c r="K279" s="43"/>
      <c r="L279" s="266"/>
      <c r="M279" s="14"/>
      <c r="N279" s="14"/>
      <c r="O279" s="46"/>
      <c r="Q279" s="38">
        <v>1</v>
      </c>
    </row>
    <row r="280" spans="1:28" s="38" customFormat="1" ht="12" customHeight="1" x14ac:dyDescent="0.2">
      <c r="A280" s="656" t="s">
        <v>816</v>
      </c>
      <c r="B280" s="204" t="s">
        <v>1539</v>
      </c>
      <c r="C280" s="330"/>
      <c r="D280" s="330" t="s">
        <v>1540</v>
      </c>
      <c r="E280" s="659" t="s">
        <v>1541</v>
      </c>
      <c r="F280" s="659"/>
      <c r="G280" s="659"/>
      <c r="H280" s="659"/>
      <c r="I280" s="659"/>
      <c r="J280" s="659"/>
      <c r="K280" s="28"/>
      <c r="L280" s="28"/>
      <c r="M280" s="28"/>
      <c r="N280" s="28" t="str">
        <f>IF(R283="","",R283)</f>
        <v/>
      </c>
      <c r="O280" s="30"/>
      <c r="Q280" s="38">
        <v>2</v>
      </c>
    </row>
    <row r="281" spans="1:28" s="38" customFormat="1" ht="12" customHeight="1" x14ac:dyDescent="0.2">
      <c r="A281" s="656" t="s">
        <v>819</v>
      </c>
      <c r="B281" s="204" t="s">
        <v>1542</v>
      </c>
      <c r="C281" s="330"/>
      <c r="D281" s="330" t="s">
        <v>1540</v>
      </c>
      <c r="E281" s="659" t="s">
        <v>1543</v>
      </c>
      <c r="F281" s="659"/>
      <c r="G281" s="659"/>
      <c r="H281" s="659"/>
      <c r="I281" s="659"/>
      <c r="J281" s="659"/>
      <c r="K281" s="28"/>
      <c r="L281" s="28"/>
      <c r="M281" s="28"/>
      <c r="N281" s="28" t="str">
        <f>IF(R287="","",R287)</f>
        <v/>
      </c>
      <c r="O281" s="30"/>
      <c r="P281" s="120"/>
      <c r="Q281" s="38">
        <v>3</v>
      </c>
    </row>
    <row r="282" spans="1:28" s="38" customFormat="1" ht="12" customHeight="1" x14ac:dyDescent="0.2">
      <c r="A282" s="656" t="s">
        <v>796</v>
      </c>
      <c r="B282" s="204" t="s">
        <v>1544</v>
      </c>
      <c r="C282" s="330"/>
      <c r="D282" s="330" t="s">
        <v>1540</v>
      </c>
      <c r="E282" s="659" t="s">
        <v>1545</v>
      </c>
      <c r="F282" s="659"/>
      <c r="G282" s="659"/>
      <c r="H282" s="659"/>
      <c r="I282" s="659"/>
      <c r="J282" s="659"/>
      <c r="K282" s="28"/>
      <c r="L282" s="28"/>
      <c r="M282" s="28"/>
      <c r="N282" s="271"/>
      <c r="O282" s="271"/>
      <c r="P282" s="272"/>
      <c r="Q282" s="38">
        <v>4</v>
      </c>
    </row>
    <row r="283" spans="1:28" s="38" customFormat="1" ht="12" customHeight="1" x14ac:dyDescent="0.2">
      <c r="A283" s="656" t="s">
        <v>821</v>
      </c>
      <c r="B283" s="204" t="s">
        <v>1546</v>
      </c>
      <c r="C283" s="330"/>
      <c r="D283" s="330" t="s">
        <v>1540</v>
      </c>
      <c r="E283" s="659" t="s">
        <v>1547</v>
      </c>
      <c r="F283" s="659"/>
      <c r="G283" s="659"/>
      <c r="H283" s="659"/>
      <c r="I283" s="659"/>
      <c r="J283" s="659"/>
      <c r="K283" s="43"/>
      <c r="O283" s="42"/>
      <c r="P283" s="272"/>
      <c r="Q283" s="38">
        <v>5</v>
      </c>
    </row>
    <row r="284" spans="1:28" s="38" customFormat="1" ht="12" customHeight="1" x14ac:dyDescent="0.2">
      <c r="A284" s="656" t="s">
        <v>823</v>
      </c>
      <c r="B284" s="204" t="s">
        <v>1548</v>
      </c>
      <c r="C284" s="330"/>
      <c r="D284" s="330" t="s">
        <v>1540</v>
      </c>
      <c r="E284" s="659" t="s">
        <v>1549</v>
      </c>
      <c r="F284" s="659"/>
      <c r="G284" s="659"/>
      <c r="H284" s="659"/>
      <c r="I284" s="659"/>
      <c r="J284" s="659"/>
      <c r="K284" s="259"/>
      <c r="L284" s="75"/>
      <c r="M284" s="14"/>
      <c r="O284" s="42"/>
      <c r="Q284" s="38">
        <v>6</v>
      </c>
    </row>
    <row r="285" spans="1:28" s="38" customFormat="1" ht="12" customHeight="1" x14ac:dyDescent="0.2">
      <c r="A285" s="118"/>
      <c r="B285" s="630"/>
      <c r="C285" s="629"/>
      <c r="D285" s="629"/>
      <c r="E285" s="629"/>
      <c r="F285" s="629"/>
      <c r="G285" s="655"/>
      <c r="H285" s="629"/>
      <c r="I285" s="584"/>
      <c r="J285" s="42"/>
      <c r="K285" s="43"/>
      <c r="L285" s="38" t="str">
        <f>IF(S290="","",S290)</f>
        <v/>
      </c>
      <c r="M285" s="274" t="str">
        <f>IF(R290="","",R290)</f>
        <v/>
      </c>
      <c r="O285" s="42"/>
      <c r="Q285" s="38">
        <v>7</v>
      </c>
    </row>
    <row r="286" spans="1:28" s="38" customFormat="1" ht="12" customHeight="1" thickBot="1" x14ac:dyDescent="0.25">
      <c r="A286" s="275" t="s">
        <v>280</v>
      </c>
      <c r="B286" s="195" t="s">
        <v>235</v>
      </c>
      <c r="C286" s="199" t="s">
        <v>195</v>
      </c>
      <c r="D286" s="199" t="s">
        <v>196</v>
      </c>
      <c r="E286" s="199">
        <v>0</v>
      </c>
      <c r="F286" s="199" t="s">
        <v>197</v>
      </c>
      <c r="G286" s="199" t="s">
        <v>198</v>
      </c>
      <c r="H286" s="199" t="s">
        <v>18</v>
      </c>
      <c r="I286" s="277"/>
      <c r="J286" s="42"/>
      <c r="K286" s="43"/>
      <c r="L286" s="38" t="str">
        <f>IF(S291="","",S291)</f>
        <v/>
      </c>
      <c r="M286" s="274" t="str">
        <f>IF(R291="","",R291)</f>
        <v/>
      </c>
      <c r="O286" s="42"/>
      <c r="Q286" s="38">
        <v>8</v>
      </c>
    </row>
    <row r="287" spans="1:28" s="38" customFormat="1" ht="12" customHeight="1" thickTop="1" x14ac:dyDescent="0.2">
      <c r="A287" s="206">
        <v>1</v>
      </c>
      <c r="B287" s="195" t="s">
        <v>199</v>
      </c>
      <c r="C287" s="174">
        <v>12</v>
      </c>
      <c r="D287" s="174">
        <v>8</v>
      </c>
      <c r="E287" s="174">
        <v>1</v>
      </c>
      <c r="F287" s="174">
        <v>3</v>
      </c>
      <c r="G287" s="175" t="s">
        <v>1528</v>
      </c>
      <c r="H287" s="194">
        <v>25</v>
      </c>
      <c r="I287" s="281"/>
      <c r="J287" s="42"/>
      <c r="K287" s="43"/>
      <c r="L287" s="38" t="str">
        <f>IF(S292="","",S292)</f>
        <v/>
      </c>
      <c r="M287" s="274" t="str">
        <f>IF(R292="","",R292)</f>
        <v/>
      </c>
      <c r="O287" s="42"/>
      <c r="Q287" s="38">
        <v>9</v>
      </c>
    </row>
    <row r="288" spans="1:28" s="38" customFormat="1" ht="12" customHeight="1" x14ac:dyDescent="0.2">
      <c r="A288" s="174">
        <v>2</v>
      </c>
      <c r="B288" s="195" t="s">
        <v>208</v>
      </c>
      <c r="C288" s="174">
        <v>12</v>
      </c>
      <c r="D288" s="174">
        <v>7</v>
      </c>
      <c r="E288" s="174">
        <v>3</v>
      </c>
      <c r="F288" s="174">
        <v>2</v>
      </c>
      <c r="G288" s="175" t="s">
        <v>1529</v>
      </c>
      <c r="H288" s="194">
        <v>24</v>
      </c>
      <c r="I288" s="281"/>
      <c r="J288" s="42"/>
      <c r="K288" s="43"/>
      <c r="L288" s="14" t="str">
        <f>IF(S293="","",S293)</f>
        <v/>
      </c>
      <c r="M288" s="274" t="str">
        <f>IF(R293="","",R293)</f>
        <v/>
      </c>
      <c r="N288" s="283"/>
      <c r="O288" s="283"/>
      <c r="Q288" s="38">
        <v>10</v>
      </c>
    </row>
    <row r="289" spans="1:31" s="38" customFormat="1" ht="12" customHeight="1" x14ac:dyDescent="0.2">
      <c r="A289" s="174">
        <v>3</v>
      </c>
      <c r="B289" s="278" t="s">
        <v>202</v>
      </c>
      <c r="C289" s="206">
        <v>12</v>
      </c>
      <c r="D289" s="206">
        <v>7</v>
      </c>
      <c r="E289" s="206">
        <v>3</v>
      </c>
      <c r="F289" s="206">
        <v>2</v>
      </c>
      <c r="G289" s="206" t="s">
        <v>1515</v>
      </c>
      <c r="H289" s="280">
        <v>24</v>
      </c>
      <c r="I289" s="281"/>
      <c r="J289" s="42"/>
      <c r="K289" s="259" t="s">
        <v>289</v>
      </c>
      <c r="L289" s="75" t="s">
        <v>4</v>
      </c>
      <c r="M289" s="284" t="s">
        <v>5</v>
      </c>
      <c r="N289" s="283"/>
      <c r="O289" s="283"/>
      <c r="Q289" s="38">
        <v>11</v>
      </c>
    </row>
    <row r="290" spans="1:31" s="38" customFormat="1" ht="12" customHeight="1" x14ac:dyDescent="0.2">
      <c r="A290" s="174">
        <v>4</v>
      </c>
      <c r="B290" s="195" t="s">
        <v>205</v>
      </c>
      <c r="C290" s="174">
        <v>12</v>
      </c>
      <c r="D290" s="174">
        <v>6</v>
      </c>
      <c r="E290" s="174">
        <v>3</v>
      </c>
      <c r="F290" s="174">
        <v>3</v>
      </c>
      <c r="G290" s="175" t="s">
        <v>1527</v>
      </c>
      <c r="H290" s="194">
        <v>21</v>
      </c>
      <c r="I290" s="281"/>
      <c r="J290" s="42"/>
      <c r="K290" s="28"/>
      <c r="L290" s="285" t="str">
        <f t="shared" ref="L290:M293" si="15">IF(S279="","",S279)</f>
        <v/>
      </c>
      <c r="M290" s="285" t="str">
        <f t="shared" si="15"/>
        <v/>
      </c>
      <c r="N290" s="14"/>
      <c r="O290" s="46"/>
      <c r="Q290" s="38">
        <v>12</v>
      </c>
    </row>
    <row r="291" spans="1:31" s="38" customFormat="1" ht="12" customHeight="1" x14ac:dyDescent="0.2">
      <c r="A291" s="174">
        <v>5</v>
      </c>
      <c r="B291" s="195" t="s">
        <v>217</v>
      </c>
      <c r="C291" s="199">
        <v>12</v>
      </c>
      <c r="D291" s="199">
        <v>5</v>
      </c>
      <c r="E291" s="199">
        <v>3</v>
      </c>
      <c r="F291" s="199">
        <v>4</v>
      </c>
      <c r="G291" s="175" t="s">
        <v>1525</v>
      </c>
      <c r="H291" s="197">
        <v>18</v>
      </c>
      <c r="I291" s="281"/>
      <c r="J291" s="42"/>
      <c r="K291" s="28"/>
      <c r="L291" s="285" t="str">
        <f t="shared" si="15"/>
        <v/>
      </c>
      <c r="M291" s="285" t="str">
        <f t="shared" si="15"/>
        <v/>
      </c>
      <c r="N291" s="283"/>
      <c r="O291" s="283"/>
      <c r="Q291" s="38">
        <v>13</v>
      </c>
    </row>
    <row r="292" spans="1:31" s="38" customFormat="1" ht="12" customHeight="1" x14ac:dyDescent="0.2">
      <c r="A292" s="174">
        <v>6</v>
      </c>
      <c r="B292" s="195" t="s">
        <v>210</v>
      </c>
      <c r="C292" s="199">
        <v>12</v>
      </c>
      <c r="D292" s="199">
        <v>5</v>
      </c>
      <c r="E292" s="199">
        <v>3</v>
      </c>
      <c r="F292" s="199">
        <v>4</v>
      </c>
      <c r="G292" s="175" t="s">
        <v>1526</v>
      </c>
      <c r="H292" s="197">
        <v>18</v>
      </c>
      <c r="I292" s="281"/>
      <c r="J292" s="42"/>
      <c r="K292" s="28"/>
      <c r="L292" s="285" t="str">
        <f t="shared" si="15"/>
        <v/>
      </c>
      <c r="M292" s="285" t="str">
        <f t="shared" si="15"/>
        <v/>
      </c>
      <c r="N292" s="14"/>
      <c r="O292" s="46"/>
      <c r="Q292" s="38">
        <v>14</v>
      </c>
    </row>
    <row r="293" spans="1:31" s="38" customFormat="1" ht="12" customHeight="1" x14ac:dyDescent="0.2">
      <c r="A293" s="174">
        <v>7</v>
      </c>
      <c r="B293" s="195" t="s">
        <v>213</v>
      </c>
      <c r="C293" s="199">
        <v>12</v>
      </c>
      <c r="D293" s="199">
        <v>5</v>
      </c>
      <c r="E293" s="199">
        <v>2</v>
      </c>
      <c r="F293" s="199">
        <v>5</v>
      </c>
      <c r="G293" s="175" t="s">
        <v>1524</v>
      </c>
      <c r="H293" s="197">
        <v>17</v>
      </c>
      <c r="I293" s="281"/>
      <c r="J293" s="42"/>
      <c r="K293" s="28"/>
      <c r="L293" s="285" t="str">
        <f t="shared" si="15"/>
        <v/>
      </c>
      <c r="M293" s="285" t="str">
        <f t="shared" si="15"/>
        <v/>
      </c>
      <c r="N293" s="15"/>
      <c r="O293" s="249"/>
      <c r="Q293" s="38">
        <v>15</v>
      </c>
    </row>
    <row r="294" spans="1:31" s="38" customFormat="1" ht="12" customHeight="1" x14ac:dyDescent="0.2">
      <c r="A294" s="174">
        <v>8</v>
      </c>
      <c r="B294" s="195" t="s">
        <v>211</v>
      </c>
      <c r="C294" s="199">
        <v>12</v>
      </c>
      <c r="D294" s="199">
        <v>4</v>
      </c>
      <c r="E294" s="199">
        <v>3</v>
      </c>
      <c r="F294" s="199">
        <v>5</v>
      </c>
      <c r="G294" s="282" t="s">
        <v>1531</v>
      </c>
      <c r="H294" s="197">
        <v>15</v>
      </c>
      <c r="I294" s="281"/>
      <c r="J294" s="42"/>
      <c r="K294" s="43"/>
      <c r="N294" s="14"/>
      <c r="O294" s="46"/>
    </row>
    <row r="295" spans="1:31" s="38" customFormat="1" ht="12" customHeight="1" x14ac:dyDescent="0.2">
      <c r="A295" s="174">
        <v>9</v>
      </c>
      <c r="B295" s="195" t="s">
        <v>221</v>
      </c>
      <c r="C295" s="199">
        <v>12</v>
      </c>
      <c r="D295" s="199">
        <v>3</v>
      </c>
      <c r="E295" s="199">
        <v>5</v>
      </c>
      <c r="F295" s="199">
        <v>4</v>
      </c>
      <c r="G295" s="282" t="s">
        <v>1532</v>
      </c>
      <c r="H295" s="197">
        <v>14</v>
      </c>
      <c r="I295" s="281"/>
      <c r="J295" s="42"/>
      <c r="K295" s="287" t="s">
        <v>305</v>
      </c>
      <c r="L295" s="288" t="s">
        <v>306</v>
      </c>
      <c r="M295" s="289" t="s">
        <v>13</v>
      </c>
      <c r="O295" s="42"/>
    </row>
    <row r="296" spans="1:31" s="38" customFormat="1" ht="12" customHeight="1" x14ac:dyDescent="0.2">
      <c r="A296" s="174">
        <v>10</v>
      </c>
      <c r="B296" s="195" t="s">
        <v>215</v>
      </c>
      <c r="C296" s="199">
        <v>12</v>
      </c>
      <c r="D296" s="199">
        <v>4</v>
      </c>
      <c r="E296" s="199">
        <v>1</v>
      </c>
      <c r="F296" s="199">
        <v>7</v>
      </c>
      <c r="G296" s="282" t="s">
        <v>1156</v>
      </c>
      <c r="H296" s="197">
        <v>13</v>
      </c>
      <c r="I296" s="281"/>
      <c r="J296" s="42"/>
      <c r="K296" s="28"/>
      <c r="L296" s="14" t="str">
        <f t="shared" ref="L296:M299" si="16">IF(U279="","",U279)</f>
        <v/>
      </c>
      <c r="M296" s="14" t="str">
        <f t="shared" si="16"/>
        <v/>
      </c>
      <c r="N296" s="274"/>
      <c r="O296" s="274"/>
    </row>
    <row r="297" spans="1:31" s="38" customFormat="1" ht="12" customHeight="1" x14ac:dyDescent="0.2">
      <c r="A297" s="174">
        <v>11</v>
      </c>
      <c r="B297" s="195" t="s">
        <v>223</v>
      </c>
      <c r="C297" s="174">
        <v>12</v>
      </c>
      <c r="D297" s="174">
        <v>3</v>
      </c>
      <c r="E297" s="174">
        <v>2</v>
      </c>
      <c r="F297" s="174">
        <v>7</v>
      </c>
      <c r="G297" s="175" t="s">
        <v>1530</v>
      </c>
      <c r="H297" s="194">
        <v>11</v>
      </c>
      <c r="I297" s="281"/>
      <c r="J297" s="42"/>
      <c r="K297" s="43"/>
      <c r="L297" s="14" t="str">
        <f t="shared" si="16"/>
        <v/>
      </c>
      <c r="M297" s="28" t="str">
        <f t="shared" si="16"/>
        <v/>
      </c>
      <c r="N297" s="274"/>
      <c r="O297" s="274"/>
    </row>
    <row r="298" spans="1:31" s="38" customFormat="1" ht="12" customHeight="1" x14ac:dyDescent="0.2">
      <c r="A298" s="174">
        <v>12</v>
      </c>
      <c r="B298" s="195" t="s">
        <v>219</v>
      </c>
      <c r="C298" s="174">
        <v>12</v>
      </c>
      <c r="D298" s="174">
        <v>1</v>
      </c>
      <c r="E298" s="174">
        <v>5</v>
      </c>
      <c r="F298" s="174">
        <v>6</v>
      </c>
      <c r="G298" s="282" t="s">
        <v>1533</v>
      </c>
      <c r="H298" s="194">
        <v>8</v>
      </c>
      <c r="I298" s="281"/>
      <c r="J298" s="42"/>
      <c r="K298" s="43"/>
      <c r="L298" s="14" t="str">
        <f t="shared" si="16"/>
        <v/>
      </c>
      <c r="M298" s="28" t="str">
        <f t="shared" si="16"/>
        <v/>
      </c>
      <c r="N298" s="274"/>
      <c r="O298" s="274"/>
    </row>
    <row r="299" spans="1:31" s="38" customFormat="1" ht="12" customHeight="1" x14ac:dyDescent="0.2">
      <c r="A299" s="174">
        <v>13</v>
      </c>
      <c r="B299" s="195" t="s">
        <v>225</v>
      </c>
      <c r="C299" s="174">
        <v>12</v>
      </c>
      <c r="D299" s="174">
        <v>2</v>
      </c>
      <c r="E299" s="174">
        <v>2</v>
      </c>
      <c r="F299" s="174">
        <v>8</v>
      </c>
      <c r="G299" s="282" t="s">
        <v>1534</v>
      </c>
      <c r="H299" s="194">
        <v>8</v>
      </c>
      <c r="I299" s="281"/>
      <c r="J299" s="42"/>
      <c r="K299" s="43"/>
      <c r="L299" s="14" t="str">
        <f t="shared" si="16"/>
        <v/>
      </c>
      <c r="M299" s="28" t="str">
        <f t="shared" si="16"/>
        <v/>
      </c>
      <c r="N299" s="274"/>
      <c r="O299" s="274"/>
    </row>
    <row r="300" spans="1:31" ht="12" customHeight="1" x14ac:dyDescent="0.2">
      <c r="A300" s="174">
        <v>14</v>
      </c>
      <c r="B300" s="195"/>
      <c r="C300" s="174"/>
      <c r="D300" s="174"/>
      <c r="E300" s="174"/>
      <c r="F300" s="174"/>
      <c r="G300" s="174"/>
      <c r="H300" s="194"/>
      <c r="I300" s="281"/>
      <c r="M300" s="28"/>
      <c r="N300" s="274"/>
      <c r="O300" s="274"/>
    </row>
    <row r="301" spans="1:31" s="84" customFormat="1" ht="12" customHeight="1" x14ac:dyDescent="0.2">
      <c r="A301" s="319" t="s">
        <v>187</v>
      </c>
      <c r="B301" s="319">
        <v>14</v>
      </c>
      <c r="C301" s="292"/>
      <c r="D301" s="293"/>
      <c r="E301" s="293"/>
      <c r="F301" s="293"/>
      <c r="G301" s="293"/>
      <c r="H301" s="293"/>
      <c r="I301" s="293"/>
      <c r="J301" s="320"/>
      <c r="K301" s="291" t="s">
        <v>253</v>
      </c>
      <c r="L301" s="16"/>
      <c r="M301" s="16"/>
      <c r="N301" s="16"/>
      <c r="O301" s="48"/>
      <c r="Q301" s="38"/>
      <c r="R301" s="38"/>
      <c r="S301" s="38"/>
      <c r="T301" s="38"/>
      <c r="V301" s="253"/>
      <c r="W301" s="322"/>
      <c r="X301" s="322"/>
      <c r="Y301" s="322"/>
      <c r="Z301" s="322"/>
      <c r="AA301" s="322"/>
      <c r="AB301" s="322"/>
      <c r="AC301" s="322"/>
      <c r="AD301" s="322"/>
      <c r="AE301" s="322"/>
    </row>
    <row r="302" spans="1:31" s="84" customFormat="1" ht="12" customHeight="1" x14ac:dyDescent="0.2">
      <c r="A302" s="389" t="s">
        <v>152</v>
      </c>
      <c r="B302" s="84" t="s">
        <v>1592</v>
      </c>
      <c r="D302" s="84" t="s">
        <v>1593</v>
      </c>
      <c r="E302" s="84" t="s">
        <v>1594</v>
      </c>
      <c r="H302" s="293"/>
      <c r="J302" s="320"/>
      <c r="K302" s="63"/>
      <c r="L302" s="321"/>
      <c r="M302" s="16"/>
      <c r="N302" s="16"/>
      <c r="O302" s="48"/>
      <c r="Q302" s="38">
        <v>1</v>
      </c>
      <c r="R302" s="42"/>
      <c r="S302" s="42"/>
      <c r="T302" s="42"/>
      <c r="U302" s="42"/>
      <c r="V302" s="253"/>
      <c r="W302" s="322"/>
      <c r="X302" s="322"/>
      <c r="Y302" s="322"/>
      <c r="Z302" s="322"/>
      <c r="AA302" s="322"/>
      <c r="AB302" s="322"/>
      <c r="AC302" s="322"/>
      <c r="AD302" s="322"/>
      <c r="AE302" s="322"/>
    </row>
    <row r="303" spans="1:31" s="84" customFormat="1" ht="12" customHeight="1" x14ac:dyDescent="0.2">
      <c r="A303" s="389" t="s">
        <v>1072</v>
      </c>
      <c r="B303" s="84" t="s">
        <v>1550</v>
      </c>
      <c r="D303" s="84" t="s">
        <v>1593</v>
      </c>
      <c r="H303" s="293"/>
      <c r="J303" s="320"/>
      <c r="K303" s="63"/>
      <c r="L303" s="63"/>
      <c r="M303" s="63" t="str">
        <f>IF(R305="","",R305)</f>
        <v/>
      </c>
      <c r="N303" s="63" t="str">
        <f>IF(R306="","",R306)</f>
        <v/>
      </c>
      <c r="O303" s="72"/>
      <c r="P303" s="272"/>
      <c r="Q303" s="38">
        <v>2</v>
      </c>
      <c r="R303" s="42"/>
      <c r="S303" s="42"/>
      <c r="V303" s="253"/>
      <c r="W303" s="322"/>
      <c r="X303" s="322"/>
      <c r="Y303" s="322"/>
      <c r="Z303" s="322"/>
      <c r="AA303" s="322"/>
      <c r="AB303" s="322"/>
      <c r="AC303" s="322"/>
      <c r="AD303" s="322"/>
      <c r="AE303" s="322"/>
    </row>
    <row r="304" spans="1:31" s="84" customFormat="1" ht="12" customHeight="1" x14ac:dyDescent="0.2">
      <c r="A304" s="389" t="s">
        <v>1075</v>
      </c>
      <c r="B304" s="84" t="s">
        <v>1595</v>
      </c>
      <c r="D304" s="84" t="s">
        <v>1593</v>
      </c>
      <c r="E304" s="84" t="s">
        <v>1596</v>
      </c>
      <c r="H304" s="293"/>
      <c r="J304" s="320"/>
      <c r="K304" s="63"/>
      <c r="L304" s="63"/>
      <c r="M304" s="63" t="str">
        <f>IF(R309="","",R309)</f>
        <v/>
      </c>
      <c r="N304" s="63" t="str">
        <f>IF(R310="","",R310)</f>
        <v/>
      </c>
      <c r="O304" s="72"/>
      <c r="P304" s="272"/>
      <c r="Q304" s="38">
        <v>3</v>
      </c>
      <c r="R304" s="42"/>
      <c r="S304" s="42"/>
      <c r="T304" s="42"/>
      <c r="V304" s="253"/>
      <c r="W304" s="322"/>
      <c r="X304" s="322"/>
      <c r="Y304" s="322"/>
      <c r="Z304" s="322"/>
      <c r="AA304" s="322"/>
      <c r="AB304" s="322"/>
      <c r="AC304" s="322"/>
      <c r="AD304" s="322"/>
      <c r="AE304" s="322"/>
    </row>
    <row r="305" spans="1:31" s="84" customFormat="1" ht="12" customHeight="1" x14ac:dyDescent="0.2">
      <c r="A305" s="389" t="s">
        <v>1077</v>
      </c>
      <c r="B305" s="84" t="s">
        <v>1597</v>
      </c>
      <c r="D305" s="84" t="s">
        <v>1593</v>
      </c>
      <c r="E305" s="84" t="s">
        <v>512</v>
      </c>
      <c r="H305" s="293"/>
      <c r="J305" s="320"/>
      <c r="K305" s="63"/>
      <c r="L305" s="63"/>
      <c r="M305" s="63" t="str">
        <f>IF(R312="","",R312)</f>
        <v/>
      </c>
      <c r="N305" s="294"/>
      <c r="O305" s="379"/>
      <c r="P305" s="272"/>
      <c r="Q305" s="38">
        <v>4</v>
      </c>
      <c r="R305" s="42"/>
      <c r="S305" s="42"/>
      <c r="T305" s="42"/>
      <c r="V305" s="253"/>
      <c r="W305" s="322"/>
      <c r="X305" s="322"/>
      <c r="Y305" s="322"/>
      <c r="Z305" s="322"/>
      <c r="AA305" s="322"/>
      <c r="AB305" s="322"/>
      <c r="AC305" s="322"/>
      <c r="AD305" s="322"/>
      <c r="AE305" s="322"/>
    </row>
    <row r="306" spans="1:31" s="84" customFormat="1" ht="12" customHeight="1" x14ac:dyDescent="0.2">
      <c r="A306" s="389" t="s">
        <v>1079</v>
      </c>
      <c r="B306" s="389" t="s">
        <v>1598</v>
      </c>
      <c r="C306" s="389"/>
      <c r="D306" s="293" t="s">
        <v>1599</v>
      </c>
      <c r="E306" s="293" t="s">
        <v>1600</v>
      </c>
      <c r="F306" s="293"/>
      <c r="G306" s="293"/>
      <c r="H306" s="293"/>
      <c r="J306" s="320"/>
      <c r="K306" s="63"/>
      <c r="L306" s="16"/>
      <c r="M306" s="16"/>
      <c r="N306" s="16"/>
      <c r="O306" s="48"/>
      <c r="Q306" s="38">
        <v>5</v>
      </c>
      <c r="R306" s="42"/>
      <c r="S306" s="42"/>
      <c r="T306" s="42"/>
      <c r="V306" s="253"/>
      <c r="W306" s="322"/>
      <c r="X306" s="322"/>
      <c r="Y306" s="322"/>
      <c r="Z306" s="322"/>
      <c r="AA306" s="322"/>
      <c r="AB306" s="322"/>
      <c r="AC306" s="322"/>
      <c r="AD306" s="322"/>
      <c r="AE306" s="322"/>
    </row>
    <row r="307" spans="1:31" s="84" customFormat="1" ht="12" customHeight="1" x14ac:dyDescent="0.2">
      <c r="A307" s="389" t="s">
        <v>1080</v>
      </c>
      <c r="B307" s="389" t="s">
        <v>1601</v>
      </c>
      <c r="C307" s="389"/>
      <c r="D307" s="293" t="s">
        <v>1599</v>
      </c>
      <c r="E307" s="393" t="s">
        <v>1602</v>
      </c>
      <c r="F307" s="393"/>
      <c r="G307" s="393"/>
      <c r="H307" s="393"/>
      <c r="J307" s="320"/>
      <c r="K307" s="291"/>
      <c r="L307" s="24"/>
      <c r="M307" s="16" t="s">
        <v>196</v>
      </c>
      <c r="N307" s="16"/>
      <c r="O307" s="48"/>
      <c r="Q307" s="38">
        <v>6</v>
      </c>
      <c r="R307" s="42"/>
      <c r="S307" s="42"/>
      <c r="T307" s="42"/>
      <c r="V307" s="253"/>
      <c r="W307" s="322"/>
      <c r="X307" s="322"/>
      <c r="Y307" s="322"/>
      <c r="Z307" s="322"/>
      <c r="AA307" s="322"/>
      <c r="AB307" s="322"/>
      <c r="AC307" s="322"/>
      <c r="AD307" s="322"/>
      <c r="AE307" s="322"/>
    </row>
    <row r="308" spans="1:31" s="84" customFormat="1" ht="12" customHeight="1" x14ac:dyDescent="0.2">
      <c r="A308" s="389" t="s">
        <v>1074</v>
      </c>
      <c r="B308" s="389" t="s">
        <v>1750</v>
      </c>
      <c r="C308" s="389"/>
      <c r="D308" s="293" t="s">
        <v>1751</v>
      </c>
      <c r="E308" s="393"/>
      <c r="F308" s="393"/>
      <c r="G308" s="393"/>
      <c r="H308" s="393"/>
      <c r="J308" s="394"/>
      <c r="K308" s="327"/>
      <c r="L308" s="16"/>
      <c r="M308" s="306" t="str">
        <f>IF(R313="","",R313)</f>
        <v/>
      </c>
      <c r="N308" s="16"/>
      <c r="O308" s="48"/>
      <c r="Q308" s="38">
        <v>7</v>
      </c>
      <c r="R308" s="42"/>
      <c r="S308" s="42"/>
      <c r="T308" s="42"/>
      <c r="V308" s="253"/>
      <c r="W308" s="322"/>
      <c r="X308" s="322"/>
      <c r="Y308" s="322"/>
      <c r="Z308" s="322"/>
      <c r="AA308" s="322"/>
      <c r="AB308" s="322"/>
      <c r="AC308" s="322"/>
      <c r="AD308" s="322"/>
      <c r="AE308" s="322"/>
    </row>
    <row r="309" spans="1:31" s="84" customFormat="1" ht="12" customHeight="1" thickBot="1" x14ac:dyDescent="0.25">
      <c r="A309" s="296" t="s">
        <v>280</v>
      </c>
      <c r="B309" s="297" t="s">
        <v>235</v>
      </c>
      <c r="C309" s="296" t="s">
        <v>195</v>
      </c>
      <c r="D309" s="296" t="s">
        <v>196</v>
      </c>
      <c r="E309" s="296">
        <v>0</v>
      </c>
      <c r="F309" s="296" t="s">
        <v>197</v>
      </c>
      <c r="G309" s="296" t="s">
        <v>198</v>
      </c>
      <c r="H309" s="296" t="s">
        <v>18</v>
      </c>
      <c r="I309" s="277"/>
      <c r="J309" s="320"/>
      <c r="K309" s="327"/>
      <c r="L309" s="16" t="str">
        <f>IF(S314="","",S314)</f>
        <v/>
      </c>
      <c r="M309" s="306" t="str">
        <f>IF(R314="","",R314)</f>
        <v/>
      </c>
      <c r="N309" s="16"/>
      <c r="O309" s="48"/>
      <c r="Q309" s="38">
        <v>8</v>
      </c>
      <c r="R309" s="42"/>
      <c r="S309" s="42"/>
      <c r="T309" s="42"/>
      <c r="V309" s="253"/>
      <c r="W309" s="322"/>
      <c r="X309" s="322"/>
      <c r="Y309" s="322"/>
      <c r="Z309" s="322"/>
      <c r="AA309" s="322"/>
      <c r="AB309" s="322"/>
      <c r="AC309" s="322"/>
      <c r="AD309" s="322"/>
      <c r="AE309" s="322"/>
    </row>
    <row r="310" spans="1:31" s="84" customFormat="1" ht="12" customHeight="1" thickTop="1" x14ac:dyDescent="0.2">
      <c r="A310" s="298">
        <v>1</v>
      </c>
      <c r="B310" s="195" t="s">
        <v>199</v>
      </c>
      <c r="C310" s="199">
        <v>13</v>
      </c>
      <c r="D310" s="199">
        <v>8</v>
      </c>
      <c r="E310" s="199">
        <v>2</v>
      </c>
      <c r="F310" s="199">
        <v>3</v>
      </c>
      <c r="G310" s="175" t="s">
        <v>1644</v>
      </c>
      <c r="H310" s="197">
        <v>26</v>
      </c>
      <c r="I310" s="281"/>
      <c r="J310" s="320"/>
      <c r="K310" s="327"/>
      <c r="L310" s="16" t="str">
        <f>IF(S315="","",S315)</f>
        <v/>
      </c>
      <c r="M310" s="306" t="str">
        <f>IF(R315="","",R315)</f>
        <v/>
      </c>
      <c r="N310" s="16"/>
      <c r="O310" s="48"/>
      <c r="Q310" s="38">
        <v>9</v>
      </c>
      <c r="R310" s="42"/>
      <c r="S310" s="42"/>
      <c r="T310" s="42"/>
      <c r="V310" s="253"/>
      <c r="W310" s="322"/>
      <c r="X310" s="322"/>
      <c r="Y310" s="322"/>
      <c r="Z310" s="322"/>
      <c r="AA310" s="322"/>
      <c r="AB310" s="322"/>
      <c r="AC310" s="322"/>
      <c r="AD310" s="322"/>
      <c r="AE310" s="322"/>
    </row>
    <row r="311" spans="1:31" s="84" customFormat="1" ht="12" customHeight="1" x14ac:dyDescent="0.2">
      <c r="A311" s="302">
        <v>2</v>
      </c>
      <c r="B311" s="195" t="s">
        <v>208</v>
      </c>
      <c r="C311" s="199">
        <v>13</v>
      </c>
      <c r="D311" s="199">
        <v>7</v>
      </c>
      <c r="E311" s="199">
        <v>3</v>
      </c>
      <c r="F311" s="199">
        <v>3</v>
      </c>
      <c r="G311" s="175" t="s">
        <v>1643</v>
      </c>
      <c r="H311" s="197">
        <v>24</v>
      </c>
      <c r="I311" s="281"/>
      <c r="J311" s="320"/>
      <c r="K311" s="63"/>
      <c r="L311" s="16" t="str">
        <f>IF(S316="","",S316)</f>
        <v/>
      </c>
      <c r="M311" s="16" t="str">
        <f>IF(R316="","",R316)</f>
        <v/>
      </c>
      <c r="N311" s="306"/>
      <c r="O311" s="377"/>
      <c r="Q311" s="38">
        <v>10</v>
      </c>
      <c r="R311" s="42"/>
      <c r="S311" s="42"/>
      <c r="T311" s="42"/>
      <c r="V311" s="253"/>
      <c r="W311" s="322"/>
      <c r="X311" s="322"/>
      <c r="Y311" s="322"/>
      <c r="Z311" s="322"/>
      <c r="AA311" s="322"/>
      <c r="AB311" s="322"/>
      <c r="AC311" s="322"/>
      <c r="AD311" s="322"/>
      <c r="AE311" s="322"/>
    </row>
    <row r="312" spans="1:31" s="84" customFormat="1" ht="12" customHeight="1" x14ac:dyDescent="0.2">
      <c r="A312" s="302">
        <v>3</v>
      </c>
      <c r="B312" s="278" t="s">
        <v>202</v>
      </c>
      <c r="C312" s="206">
        <v>12</v>
      </c>
      <c r="D312" s="206">
        <v>7</v>
      </c>
      <c r="E312" s="206">
        <v>3</v>
      </c>
      <c r="F312" s="206">
        <v>2</v>
      </c>
      <c r="G312" s="206" t="s">
        <v>1515</v>
      </c>
      <c r="H312" s="280">
        <v>24</v>
      </c>
      <c r="I312" s="281"/>
      <c r="J312" s="320"/>
      <c r="K312" s="307" t="s">
        <v>289</v>
      </c>
      <c r="L312" s="308" t="s">
        <v>4</v>
      </c>
      <c r="M312" s="308" t="s">
        <v>5</v>
      </c>
      <c r="N312" s="306"/>
      <c r="O312" s="377"/>
      <c r="Q312" s="38">
        <v>11</v>
      </c>
      <c r="R312" s="42"/>
      <c r="S312" s="42"/>
      <c r="T312" s="42"/>
      <c r="V312" s="253"/>
      <c r="W312" s="322"/>
      <c r="X312" s="322"/>
      <c r="Y312" s="322"/>
      <c r="Z312" s="322"/>
      <c r="AA312" s="322"/>
      <c r="AB312" s="322"/>
      <c r="AC312" s="322"/>
      <c r="AD312" s="322"/>
      <c r="AE312" s="322"/>
    </row>
    <row r="313" spans="1:31" s="84" customFormat="1" ht="12" customHeight="1" x14ac:dyDescent="0.2">
      <c r="A313" s="302">
        <v>4</v>
      </c>
      <c r="B313" s="195" t="s">
        <v>205</v>
      </c>
      <c r="C313" s="199">
        <v>13</v>
      </c>
      <c r="D313" s="199">
        <v>7</v>
      </c>
      <c r="E313" s="199">
        <v>3</v>
      </c>
      <c r="F313" s="199">
        <v>3</v>
      </c>
      <c r="G313" s="175" t="s">
        <v>1586</v>
      </c>
      <c r="H313" s="197">
        <v>24</v>
      </c>
      <c r="I313" s="281"/>
      <c r="J313" s="320"/>
      <c r="K313" s="309"/>
      <c r="L313" s="84" t="str">
        <f>IF(S302="","",S302)</f>
        <v/>
      </c>
      <c r="M313" s="84" t="str">
        <f t="shared" ref="L313:M317" si="17">IF(T302="","",T302)</f>
        <v/>
      </c>
      <c r="N313" s="16"/>
      <c r="O313" s="48"/>
      <c r="Q313" s="38">
        <v>12</v>
      </c>
      <c r="R313" s="42"/>
      <c r="S313" s="42"/>
      <c r="T313" s="42"/>
      <c r="V313" s="253"/>
      <c r="W313" s="322"/>
      <c r="X313" s="322"/>
      <c r="Y313" s="322"/>
      <c r="Z313" s="322"/>
      <c r="AA313" s="322"/>
      <c r="AB313" s="322"/>
      <c r="AC313" s="322"/>
      <c r="AD313" s="322"/>
      <c r="AE313" s="322"/>
    </row>
    <row r="314" spans="1:31" s="84" customFormat="1" ht="12" customHeight="1" x14ac:dyDescent="0.2">
      <c r="A314" s="302">
        <v>5</v>
      </c>
      <c r="B314" s="195" t="s">
        <v>210</v>
      </c>
      <c r="C314" s="199">
        <v>13</v>
      </c>
      <c r="D314" s="199">
        <v>5</v>
      </c>
      <c r="E314" s="199">
        <v>4</v>
      </c>
      <c r="F314" s="199">
        <v>4</v>
      </c>
      <c r="G314" s="175" t="s">
        <v>1588</v>
      </c>
      <c r="H314" s="197">
        <v>19</v>
      </c>
      <c r="I314" s="281"/>
      <c r="J314" s="320"/>
      <c r="K314" s="309"/>
      <c r="L314" s="84" t="str">
        <f t="shared" si="17"/>
        <v/>
      </c>
      <c r="N314" s="306"/>
      <c r="O314" s="377"/>
      <c r="Q314" s="38">
        <v>13</v>
      </c>
      <c r="R314" s="42"/>
      <c r="S314" s="42"/>
      <c r="T314" s="42"/>
      <c r="V314" s="253"/>
      <c r="W314" s="322"/>
      <c r="X314" s="322"/>
      <c r="Y314" s="322"/>
      <c r="Z314" s="322"/>
      <c r="AA314" s="322"/>
      <c r="AB314" s="322"/>
      <c r="AC314" s="322"/>
      <c r="AD314" s="322"/>
      <c r="AE314" s="322"/>
    </row>
    <row r="315" spans="1:31" s="84" customFormat="1" ht="12" customHeight="1" x14ac:dyDescent="0.2">
      <c r="A315" s="302">
        <v>6</v>
      </c>
      <c r="B315" s="195" t="s">
        <v>217</v>
      </c>
      <c r="C315" s="199">
        <v>13</v>
      </c>
      <c r="D315" s="199">
        <v>5</v>
      </c>
      <c r="E315" s="199">
        <v>3</v>
      </c>
      <c r="F315" s="199">
        <v>5</v>
      </c>
      <c r="G315" s="175" t="s">
        <v>1642</v>
      </c>
      <c r="H315" s="197">
        <v>18</v>
      </c>
      <c r="I315" s="281"/>
      <c r="J315" s="320"/>
      <c r="K315" s="63"/>
      <c r="L315" s="84" t="str">
        <f t="shared" si="17"/>
        <v/>
      </c>
      <c r="M315" s="84" t="str">
        <f t="shared" si="17"/>
        <v/>
      </c>
      <c r="N315" s="16"/>
      <c r="O315" s="48"/>
      <c r="Q315" s="38">
        <v>14</v>
      </c>
      <c r="R315" s="42"/>
      <c r="S315" s="42"/>
      <c r="T315" s="42"/>
      <c r="V315" s="253"/>
      <c r="W315" s="322"/>
      <c r="X315" s="322"/>
      <c r="Y315" s="322"/>
      <c r="Z315" s="322"/>
      <c r="AA315" s="322"/>
      <c r="AB315" s="322"/>
      <c r="AC315" s="322"/>
      <c r="AD315" s="322"/>
      <c r="AE315" s="322"/>
    </row>
    <row r="316" spans="1:31" s="84" customFormat="1" ht="12" customHeight="1" x14ac:dyDescent="0.2">
      <c r="A316" s="302">
        <v>7</v>
      </c>
      <c r="B316" s="195" t="s">
        <v>213</v>
      </c>
      <c r="C316" s="199">
        <v>13</v>
      </c>
      <c r="D316" s="199">
        <v>5</v>
      </c>
      <c r="E316" s="199">
        <v>3</v>
      </c>
      <c r="F316" s="199">
        <v>5</v>
      </c>
      <c r="G316" s="175" t="s">
        <v>1150</v>
      </c>
      <c r="H316" s="197">
        <v>18</v>
      </c>
      <c r="I316" s="281"/>
      <c r="J316" s="320"/>
      <c r="K316" s="63"/>
      <c r="L316" s="84" t="str">
        <f t="shared" si="17"/>
        <v/>
      </c>
      <c r="M316" s="84" t="str">
        <f t="shared" si="17"/>
        <v/>
      </c>
      <c r="N316" s="24"/>
      <c r="O316" s="24"/>
      <c r="Q316" s="38">
        <v>15</v>
      </c>
      <c r="R316" s="42"/>
      <c r="S316" s="42"/>
      <c r="T316" s="42"/>
      <c r="V316" s="253"/>
      <c r="W316" s="322"/>
      <c r="X316" s="322"/>
      <c r="Y316" s="322"/>
      <c r="Z316" s="322"/>
      <c r="AA316" s="322"/>
      <c r="AB316" s="322"/>
      <c r="AC316" s="322"/>
      <c r="AD316" s="322"/>
      <c r="AE316" s="322"/>
    </row>
    <row r="317" spans="1:31" s="84" customFormat="1" ht="12" customHeight="1" x14ac:dyDescent="0.2">
      <c r="A317" s="302">
        <v>8</v>
      </c>
      <c r="B317" s="195" t="s">
        <v>211</v>
      </c>
      <c r="C317" s="199">
        <v>13</v>
      </c>
      <c r="D317" s="199">
        <v>5</v>
      </c>
      <c r="E317" s="199">
        <v>3</v>
      </c>
      <c r="F317" s="199">
        <v>5</v>
      </c>
      <c r="G317" s="282">
        <v>0.80902777777777779</v>
      </c>
      <c r="H317" s="197">
        <v>18</v>
      </c>
      <c r="I317" s="281"/>
      <c r="J317" s="320"/>
      <c r="K317" s="63"/>
      <c r="L317" s="84" t="str">
        <f t="shared" si="17"/>
        <v/>
      </c>
      <c r="M317" s="84" t="str">
        <f t="shared" si="17"/>
        <v/>
      </c>
      <c r="N317" s="16"/>
      <c r="O317" s="48"/>
      <c r="Q317" s="38"/>
      <c r="R317" s="38"/>
      <c r="S317" s="38"/>
      <c r="T317" s="38"/>
      <c r="V317" s="253"/>
      <c r="W317" s="322"/>
      <c r="X317" s="322"/>
      <c r="Y317" s="322"/>
      <c r="Z317" s="322"/>
      <c r="AA317" s="322"/>
      <c r="AB317" s="322"/>
      <c r="AC317" s="322"/>
      <c r="AD317" s="322"/>
      <c r="AE317" s="322"/>
    </row>
    <row r="318" spans="1:31" s="84" customFormat="1" ht="12" customHeight="1" x14ac:dyDescent="0.2">
      <c r="A318" s="302">
        <v>9</v>
      </c>
      <c r="B318" s="195" t="s">
        <v>221</v>
      </c>
      <c r="C318" s="199">
        <v>13</v>
      </c>
      <c r="D318" s="199">
        <v>4</v>
      </c>
      <c r="E318" s="199">
        <v>5</v>
      </c>
      <c r="F318" s="199">
        <v>4</v>
      </c>
      <c r="G318" s="175" t="s">
        <v>568</v>
      </c>
      <c r="H318" s="197">
        <v>17</v>
      </c>
      <c r="I318" s="281"/>
      <c r="J318" s="320"/>
      <c r="K318" s="311" t="s">
        <v>305</v>
      </c>
      <c r="L318" s="312" t="s">
        <v>306</v>
      </c>
      <c r="M318" s="313" t="s">
        <v>13</v>
      </c>
      <c r="N318" s="16"/>
      <c r="O318" s="48"/>
      <c r="Q318" s="38"/>
      <c r="R318" s="38"/>
      <c r="S318" s="38"/>
      <c r="T318" s="38"/>
      <c r="V318" s="253"/>
      <c r="W318" s="322"/>
      <c r="X318" s="322"/>
      <c r="Y318" s="322"/>
      <c r="Z318" s="322"/>
      <c r="AA318" s="322"/>
      <c r="AB318" s="322"/>
      <c r="AC318" s="322"/>
      <c r="AD318" s="322"/>
      <c r="AE318" s="322"/>
    </row>
    <row r="319" spans="1:31" s="84" customFormat="1" ht="12" customHeight="1" x14ac:dyDescent="0.2">
      <c r="A319" s="302">
        <v>10</v>
      </c>
      <c r="B319" s="195" t="s">
        <v>215</v>
      </c>
      <c r="C319" s="199">
        <v>13</v>
      </c>
      <c r="D319" s="199">
        <v>5</v>
      </c>
      <c r="E319" s="199">
        <v>1</v>
      </c>
      <c r="F319" s="199">
        <v>7</v>
      </c>
      <c r="G319" s="175" t="s">
        <v>1590</v>
      </c>
      <c r="H319" s="197">
        <v>16</v>
      </c>
      <c r="I319" s="281"/>
      <c r="J319" s="320"/>
      <c r="K319" s="63"/>
      <c r="L319" s="16" t="str">
        <f t="shared" ref="L319:M322" si="18">IF(U302="","",U302)</f>
        <v/>
      </c>
      <c r="M319" s="16" t="str">
        <f t="shared" si="18"/>
        <v/>
      </c>
      <c r="N319" s="306"/>
      <c r="O319" s="377"/>
      <c r="Q319" s="38"/>
      <c r="R319" s="38"/>
      <c r="S319" s="38"/>
      <c r="T319" s="38"/>
      <c r="V319" s="253"/>
      <c r="W319" s="322"/>
      <c r="X319" s="322"/>
      <c r="Y319" s="322"/>
      <c r="Z319" s="322"/>
      <c r="AA319" s="322"/>
      <c r="AB319" s="322"/>
      <c r="AC319" s="322"/>
      <c r="AD319" s="322"/>
      <c r="AE319" s="322"/>
    </row>
    <row r="320" spans="1:31" s="84" customFormat="1" ht="12" customHeight="1" x14ac:dyDescent="0.2">
      <c r="A320" s="302">
        <v>11</v>
      </c>
      <c r="B320" s="195" t="s">
        <v>223</v>
      </c>
      <c r="C320" s="199">
        <v>13</v>
      </c>
      <c r="D320" s="199">
        <v>3</v>
      </c>
      <c r="E320" s="199">
        <v>2</v>
      </c>
      <c r="F320" s="199">
        <v>8</v>
      </c>
      <c r="G320" s="175" t="s">
        <v>1624</v>
      </c>
      <c r="H320" s="197">
        <v>11</v>
      </c>
      <c r="I320" s="281"/>
      <c r="J320" s="320"/>
      <c r="K320" s="63"/>
      <c r="L320" s="16" t="str">
        <f t="shared" si="18"/>
        <v/>
      </c>
      <c r="M320" s="63" t="str">
        <f t="shared" si="18"/>
        <v/>
      </c>
      <c r="N320" s="306"/>
      <c r="O320" s="377"/>
      <c r="Q320" s="38"/>
      <c r="R320" s="38"/>
      <c r="S320" s="38"/>
      <c r="T320" s="38"/>
      <c r="V320" s="253"/>
      <c r="W320" s="322"/>
      <c r="X320" s="322"/>
      <c r="Y320" s="322"/>
      <c r="Z320" s="322"/>
      <c r="AA320" s="322"/>
      <c r="AB320" s="322"/>
      <c r="AC320" s="322"/>
      <c r="AD320" s="322"/>
      <c r="AE320" s="322"/>
    </row>
    <row r="321" spans="1:35" s="84" customFormat="1" ht="12" customHeight="1" x14ac:dyDescent="0.2">
      <c r="A321" s="302">
        <v>12</v>
      </c>
      <c r="B321" s="195" t="s">
        <v>219</v>
      </c>
      <c r="C321" s="199">
        <v>13</v>
      </c>
      <c r="D321" s="199">
        <v>1</v>
      </c>
      <c r="E321" s="199">
        <v>6</v>
      </c>
      <c r="F321" s="199">
        <v>6</v>
      </c>
      <c r="G321" s="282">
        <v>0.89513888888888893</v>
      </c>
      <c r="H321" s="197">
        <v>9</v>
      </c>
      <c r="I321" s="281"/>
      <c r="J321" s="320"/>
      <c r="K321" s="63"/>
      <c r="L321" s="16" t="str">
        <f t="shared" si="18"/>
        <v/>
      </c>
      <c r="M321" s="63" t="str">
        <f t="shared" si="18"/>
        <v/>
      </c>
      <c r="N321" s="306"/>
      <c r="O321" s="377"/>
      <c r="Q321" s="38"/>
      <c r="R321" s="38"/>
      <c r="S321" s="38"/>
      <c r="T321" s="38"/>
      <c r="V321" s="253"/>
      <c r="W321" s="322"/>
      <c r="X321" s="322"/>
      <c r="Y321" s="322"/>
      <c r="Z321" s="322"/>
      <c r="AA321" s="322"/>
      <c r="AB321" s="322"/>
      <c r="AC321" s="322"/>
      <c r="AD321" s="322"/>
      <c r="AE321" s="322"/>
    </row>
    <row r="322" spans="1:35" s="84" customFormat="1" ht="12" customHeight="1" x14ac:dyDescent="0.2">
      <c r="A322" s="302">
        <v>13</v>
      </c>
      <c r="B322" s="195" t="s">
        <v>225</v>
      </c>
      <c r="C322" s="199">
        <v>13</v>
      </c>
      <c r="D322" s="199">
        <v>2</v>
      </c>
      <c r="E322" s="199">
        <v>2</v>
      </c>
      <c r="F322" s="199">
        <v>9</v>
      </c>
      <c r="G322" s="175" t="s">
        <v>1154</v>
      </c>
      <c r="H322" s="197">
        <v>8</v>
      </c>
      <c r="I322" s="281"/>
      <c r="J322" s="320"/>
      <c r="K322" s="63"/>
      <c r="L322" s="16" t="str">
        <f t="shared" si="18"/>
        <v/>
      </c>
      <c r="M322" s="63" t="str">
        <f t="shared" si="18"/>
        <v/>
      </c>
      <c r="N322" s="306"/>
      <c r="O322" s="377"/>
      <c r="Q322" s="38"/>
      <c r="R322" s="38"/>
      <c r="S322" s="38"/>
      <c r="T322" s="38"/>
      <c r="V322" s="253"/>
      <c r="W322" s="322"/>
      <c r="X322" s="322"/>
      <c r="Y322" s="322"/>
      <c r="Z322" s="322"/>
      <c r="AA322" s="322"/>
      <c r="AB322" s="322"/>
      <c r="AC322" s="322"/>
      <c r="AD322" s="322"/>
      <c r="AE322" s="322"/>
    </row>
    <row r="323" spans="1:35" s="84" customFormat="1" ht="12" customHeight="1" x14ac:dyDescent="0.2">
      <c r="A323" s="302">
        <v>14</v>
      </c>
      <c r="B323" s="303"/>
      <c r="C323" s="302"/>
      <c r="D323" s="302"/>
      <c r="E323" s="302"/>
      <c r="F323" s="302"/>
      <c r="G323" s="302"/>
      <c r="H323" s="305"/>
      <c r="I323" s="281"/>
      <c r="J323" s="320"/>
      <c r="K323" s="309"/>
      <c r="O323" s="320"/>
      <c r="Q323" s="38"/>
      <c r="R323" s="38"/>
      <c r="S323" s="38"/>
      <c r="T323" s="38"/>
      <c r="V323" s="253"/>
      <c r="W323" s="322"/>
      <c r="X323" s="322"/>
      <c r="Y323" s="322"/>
      <c r="Z323" s="322"/>
      <c r="AA323" s="322"/>
      <c r="AB323" s="322"/>
      <c r="AC323" s="322"/>
      <c r="AD323" s="322"/>
      <c r="AE323" s="322"/>
    </row>
    <row r="324" spans="1:35" ht="12" customHeight="1" x14ac:dyDescent="0.2">
      <c r="A324" s="118" t="s">
        <v>187</v>
      </c>
      <c r="B324" s="118" t="str">
        <f>MID(A325,4,2)</f>
        <v>15</v>
      </c>
      <c r="C324" s="395"/>
      <c r="D324" s="192"/>
      <c r="E324" s="192"/>
      <c r="F324" s="192"/>
      <c r="G324" s="192"/>
      <c r="H324" s="192"/>
      <c r="I324" s="192"/>
      <c r="K324" s="259" t="s">
        <v>253</v>
      </c>
      <c r="L324" s="14"/>
      <c r="M324" s="14"/>
      <c r="N324" s="14"/>
      <c r="O324" s="46"/>
      <c r="AF324" s="396"/>
      <c r="AI324" s="396"/>
    </row>
    <row r="325" spans="1:35" ht="12" customHeight="1" x14ac:dyDescent="0.2">
      <c r="A325" s="118" t="s">
        <v>623</v>
      </c>
      <c r="B325" s="256" t="s">
        <v>1627</v>
      </c>
      <c r="D325" s="118" t="s">
        <v>1628</v>
      </c>
      <c r="E325" s="192" t="s">
        <v>1629</v>
      </c>
      <c r="F325" s="192"/>
      <c r="G325" s="192"/>
      <c r="H325" s="347"/>
      <c r="I325" s="192"/>
      <c r="K325" s="28"/>
      <c r="L325" s="266" t="str">
        <f>IF(R325="","",         R325)</f>
        <v>Koupil</v>
      </c>
      <c r="M325" s="14"/>
      <c r="N325" s="14"/>
      <c r="O325" s="46"/>
      <c r="Q325" s="38">
        <v>1</v>
      </c>
      <c r="R325" s="42" t="s">
        <v>257</v>
      </c>
      <c r="S325" s="42" t="s">
        <v>484</v>
      </c>
      <c r="T325" s="42" t="s">
        <v>263</v>
      </c>
      <c r="U325" s="42" t="s">
        <v>262</v>
      </c>
      <c r="AF325" s="396"/>
      <c r="AI325" s="396"/>
    </row>
    <row r="326" spans="1:35" ht="12" customHeight="1" x14ac:dyDescent="0.2">
      <c r="A326" s="118" t="s">
        <v>624</v>
      </c>
      <c r="B326" s="256" t="s">
        <v>1630</v>
      </c>
      <c r="D326" s="118" t="s">
        <v>1628</v>
      </c>
      <c r="E326" s="192"/>
      <c r="F326" s="192"/>
      <c r="G326" s="192"/>
      <c r="H326" s="347"/>
      <c r="I326" s="192"/>
      <c r="K326" s="28" t="str">
        <f>IF(R326="","",R326)</f>
        <v>Chvátal T.</v>
      </c>
      <c r="L326" s="28" t="str">
        <f>IF(R327="","",R327)</f>
        <v>Krejčí M.</v>
      </c>
      <c r="M326" s="28" t="str">
        <f>IF(R328="","",R328)</f>
        <v>Bastl P.</v>
      </c>
      <c r="N326" s="28" t="str">
        <f>IF(R329="","",R329)</f>
        <v>Habr S.</v>
      </c>
      <c r="O326" s="30"/>
      <c r="Q326" s="38">
        <v>2</v>
      </c>
      <c r="R326" s="42" t="s">
        <v>262</v>
      </c>
      <c r="S326" s="42"/>
      <c r="T326" s="320"/>
      <c r="U326" s="320"/>
      <c r="AF326" s="396"/>
      <c r="AI326" s="396"/>
    </row>
    <row r="327" spans="1:35" ht="12" customHeight="1" x14ac:dyDescent="0.2">
      <c r="A327" s="118" t="s">
        <v>621</v>
      </c>
      <c r="B327" s="256" t="s">
        <v>1631</v>
      </c>
      <c r="D327" s="118" t="s">
        <v>1632</v>
      </c>
      <c r="E327" s="192" t="s">
        <v>1633</v>
      </c>
      <c r="F327" s="192"/>
      <c r="G327" s="192"/>
      <c r="H327" s="192"/>
      <c r="I327" s="192"/>
      <c r="K327" s="28" t="str">
        <f>IF(R330="","",R330)</f>
        <v>Bastl V.</v>
      </c>
      <c r="L327" s="28" t="str">
        <f>IF(R331="","",R331)</f>
        <v>Kelbler P.</v>
      </c>
      <c r="M327" s="28" t="str">
        <f>IF(R332="","",R332)</f>
        <v>Švarc</v>
      </c>
      <c r="N327" s="28" t="str">
        <f>IF(R333="","",R333)</f>
        <v>Nikrmajer</v>
      </c>
      <c r="O327" s="30"/>
      <c r="P327" s="120"/>
      <c r="Q327" s="38">
        <v>3</v>
      </c>
      <c r="R327" s="42" t="s">
        <v>578</v>
      </c>
      <c r="S327" s="42"/>
      <c r="T327" s="42"/>
      <c r="U327" s="320"/>
      <c r="AF327" s="396"/>
    </row>
    <row r="328" spans="1:35" ht="12" customHeight="1" x14ac:dyDescent="0.2">
      <c r="A328" s="118" t="s">
        <v>622</v>
      </c>
      <c r="B328" s="256" t="s">
        <v>1634</v>
      </c>
      <c r="D328" s="118" t="s">
        <v>1632</v>
      </c>
      <c r="E328" s="192" t="s">
        <v>1635</v>
      </c>
      <c r="F328" s="192"/>
      <c r="G328" s="192"/>
      <c r="H328" s="347"/>
      <c r="I328" s="192"/>
      <c r="K328" s="28"/>
      <c r="L328" s="28" t="str">
        <f>IF(R334="","",R334)</f>
        <v>Šťastný</v>
      </c>
      <c r="M328" s="28" t="str">
        <f>IF(R335="","",R335)</f>
        <v>Zejda T.</v>
      </c>
      <c r="N328" s="271"/>
      <c r="O328" s="271"/>
      <c r="P328" s="120"/>
      <c r="Q328" s="38">
        <v>4</v>
      </c>
      <c r="R328" s="42" t="s">
        <v>287</v>
      </c>
      <c r="S328" s="42"/>
      <c r="T328" s="42"/>
      <c r="U328" s="320"/>
    </row>
    <row r="329" spans="1:35" ht="12" customHeight="1" x14ac:dyDescent="0.2">
      <c r="A329" s="118" t="s">
        <v>154</v>
      </c>
      <c r="B329" s="256" t="s">
        <v>1636</v>
      </c>
      <c r="D329" s="118" t="s">
        <v>1632</v>
      </c>
      <c r="E329" s="192" t="s">
        <v>1637</v>
      </c>
      <c r="F329" s="192"/>
      <c r="G329" s="192"/>
      <c r="H329" s="347"/>
      <c r="I329" s="192"/>
      <c r="K329" s="28"/>
      <c r="L329" s="14"/>
      <c r="M329" s="14"/>
      <c r="N329" s="14"/>
      <c r="O329" s="46"/>
      <c r="P329" s="120"/>
      <c r="Q329" s="38">
        <v>5</v>
      </c>
      <c r="R329" s="42" t="s">
        <v>423</v>
      </c>
      <c r="S329" s="42"/>
      <c r="T329" s="42"/>
      <c r="U329" s="320"/>
    </row>
    <row r="330" spans="1:35" ht="12" customHeight="1" x14ac:dyDescent="0.2">
      <c r="A330" s="118" t="s">
        <v>619</v>
      </c>
      <c r="B330" s="256" t="s">
        <v>1638</v>
      </c>
      <c r="D330" s="118" t="s">
        <v>1632</v>
      </c>
      <c r="E330" s="192" t="s">
        <v>1639</v>
      </c>
      <c r="F330" s="192"/>
      <c r="G330" s="192"/>
      <c r="H330" s="192"/>
      <c r="I330" s="192"/>
      <c r="K330" s="259" t="s">
        <v>275</v>
      </c>
      <c r="L330" s="75" t="s">
        <v>276</v>
      </c>
      <c r="M330" s="14" t="s">
        <v>196</v>
      </c>
      <c r="N330" s="14"/>
      <c r="O330" s="46"/>
      <c r="Q330" s="38">
        <v>6</v>
      </c>
      <c r="R330" s="42" t="s">
        <v>263</v>
      </c>
      <c r="S330" s="42"/>
      <c r="T330" s="42"/>
      <c r="U330" s="320"/>
    </row>
    <row r="331" spans="1:35" s="38" customFormat="1" ht="12" customHeight="1" x14ac:dyDescent="0.2">
      <c r="A331" s="118" t="s">
        <v>620</v>
      </c>
      <c r="B331" s="256" t="s">
        <v>1640</v>
      </c>
      <c r="C331" s="32"/>
      <c r="D331" s="118" t="s">
        <v>1632</v>
      </c>
      <c r="E331" s="192" t="s">
        <v>1641</v>
      </c>
      <c r="F331" s="192"/>
      <c r="G331" s="192"/>
      <c r="H331" s="192"/>
      <c r="I331" s="192"/>
      <c r="J331" s="42"/>
      <c r="K331" s="28" t="s">
        <v>406</v>
      </c>
      <c r="L331" s="14" t="str">
        <f>IF(S336="","",S336)</f>
        <v>Nikrmajer</v>
      </c>
      <c r="M331" s="283" t="str">
        <f>IF(R336="","",R336)</f>
        <v>Dolák J.</v>
      </c>
      <c r="N331" s="14"/>
      <c r="O331" s="46"/>
      <c r="Q331" s="38">
        <v>7</v>
      </c>
      <c r="R331" s="42" t="s">
        <v>279</v>
      </c>
      <c r="S331" s="42"/>
      <c r="T331" s="42"/>
      <c r="U331" s="320"/>
    </row>
    <row r="332" spans="1:35" s="38" customFormat="1" ht="12" customHeight="1" thickBot="1" x14ac:dyDescent="0.25">
      <c r="A332" s="275" t="s">
        <v>280</v>
      </c>
      <c r="B332" s="276" t="s">
        <v>235</v>
      </c>
      <c r="C332" s="275" t="s">
        <v>195</v>
      </c>
      <c r="D332" s="275" t="s">
        <v>196</v>
      </c>
      <c r="E332" s="275">
        <v>0</v>
      </c>
      <c r="F332" s="275" t="s">
        <v>197</v>
      </c>
      <c r="G332" s="275" t="s">
        <v>198</v>
      </c>
      <c r="H332" s="275" t="s">
        <v>18</v>
      </c>
      <c r="I332" s="277"/>
      <c r="J332" s="42"/>
      <c r="K332" s="28"/>
      <c r="L332" s="14" t="str">
        <f>IF(S337="","",S337)</f>
        <v>Zejda T.</v>
      </c>
      <c r="M332" s="283" t="str">
        <f>IF(R337="","",R337)</f>
        <v>Kelbler D.</v>
      </c>
      <c r="N332" s="14"/>
      <c r="O332" s="46"/>
      <c r="Q332" s="38">
        <v>8</v>
      </c>
      <c r="R332" s="42" t="s">
        <v>484</v>
      </c>
      <c r="S332" s="42"/>
      <c r="T332" s="42"/>
      <c r="U332" s="320"/>
    </row>
    <row r="333" spans="1:35" s="38" customFormat="1" ht="12" customHeight="1" thickTop="1" x14ac:dyDescent="0.2">
      <c r="A333" s="206">
        <v>1</v>
      </c>
      <c r="B333" s="195" t="s">
        <v>199</v>
      </c>
      <c r="C333" s="199">
        <v>14</v>
      </c>
      <c r="D333" s="199">
        <v>8</v>
      </c>
      <c r="E333" s="199">
        <v>2</v>
      </c>
      <c r="F333" s="199">
        <v>4</v>
      </c>
      <c r="G333" s="175" t="s">
        <v>1584</v>
      </c>
      <c r="H333" s="197">
        <v>26</v>
      </c>
      <c r="I333" s="281"/>
      <c r="J333" s="42"/>
      <c r="K333" s="28"/>
      <c r="L333" s="14" t="str">
        <f>IF(S338="","",S338)</f>
        <v>Krejčí M.</v>
      </c>
      <c r="M333" s="283" t="str">
        <f>IF(R338="","",R338)</f>
        <v>Chvátal P.</v>
      </c>
      <c r="N333" s="14"/>
      <c r="O333" s="46"/>
      <c r="Q333" s="38">
        <v>9</v>
      </c>
      <c r="R333" s="42" t="s">
        <v>1552</v>
      </c>
      <c r="S333" s="42"/>
      <c r="T333" s="42"/>
      <c r="U333" s="320"/>
    </row>
    <row r="334" spans="1:35" s="38" customFormat="1" ht="12" customHeight="1" x14ac:dyDescent="0.2">
      <c r="A334" s="174">
        <v>2</v>
      </c>
      <c r="B334" s="195" t="s">
        <v>208</v>
      </c>
      <c r="C334" s="199">
        <v>14</v>
      </c>
      <c r="D334" s="199">
        <v>7</v>
      </c>
      <c r="E334" s="199">
        <v>3</v>
      </c>
      <c r="F334" s="199">
        <v>4</v>
      </c>
      <c r="G334" s="175" t="s">
        <v>1585</v>
      </c>
      <c r="H334" s="197">
        <v>24</v>
      </c>
      <c r="I334" s="281"/>
      <c r="J334" s="42"/>
      <c r="K334" s="28"/>
      <c r="L334" s="14" t="str">
        <f>IF(S339="","",S339)</f>
        <v/>
      </c>
      <c r="M334" s="283" t="str">
        <f>IF(R339="","",R339)</f>
        <v/>
      </c>
      <c r="N334" s="283"/>
      <c r="O334" s="283"/>
      <c r="Q334" s="38">
        <v>10</v>
      </c>
      <c r="R334" s="42" t="s">
        <v>290</v>
      </c>
      <c r="S334" s="42"/>
      <c r="T334" s="42"/>
      <c r="U334" s="320"/>
    </row>
    <row r="335" spans="1:35" s="38" customFormat="1" ht="12" customHeight="1" x14ac:dyDescent="0.2">
      <c r="A335" s="174">
        <v>3</v>
      </c>
      <c r="B335" s="278" t="s">
        <v>202</v>
      </c>
      <c r="C335" s="206">
        <v>13</v>
      </c>
      <c r="D335" s="206">
        <v>7</v>
      </c>
      <c r="E335" s="206">
        <v>3</v>
      </c>
      <c r="F335" s="206">
        <v>3</v>
      </c>
      <c r="G335" s="387" t="s">
        <v>1586</v>
      </c>
      <c r="H335" s="280">
        <v>24</v>
      </c>
      <c r="I335" s="281"/>
      <c r="J335" s="42"/>
      <c r="K335" s="190" t="s">
        <v>289</v>
      </c>
      <c r="L335" s="14" t="s">
        <v>4</v>
      </c>
      <c r="M335" s="283" t="s">
        <v>5</v>
      </c>
      <c r="N335" s="283"/>
      <c r="O335" s="283"/>
      <c r="Q335" s="38">
        <v>11</v>
      </c>
      <c r="R335" s="42" t="s">
        <v>300</v>
      </c>
      <c r="S335" s="42"/>
      <c r="T335" s="42"/>
      <c r="U335" s="320"/>
    </row>
    <row r="336" spans="1:35" s="38" customFormat="1" ht="12" customHeight="1" x14ac:dyDescent="0.2">
      <c r="A336" s="174">
        <v>4</v>
      </c>
      <c r="B336" s="195" t="s">
        <v>205</v>
      </c>
      <c r="C336" s="199">
        <v>14</v>
      </c>
      <c r="D336" s="199">
        <v>8</v>
      </c>
      <c r="E336" s="199">
        <v>3</v>
      </c>
      <c r="F336" s="199">
        <v>3</v>
      </c>
      <c r="G336" s="175" t="s">
        <v>1626</v>
      </c>
      <c r="H336" s="197">
        <v>27</v>
      </c>
      <c r="I336" s="281"/>
      <c r="J336" s="42"/>
      <c r="K336" s="43"/>
      <c r="L336" s="38" t="str">
        <f t="shared" ref="L336:M340" si="19">IF(S325="","",S325)</f>
        <v>Švarc</v>
      </c>
      <c r="M336" s="38" t="str">
        <f t="shared" si="19"/>
        <v>Bastl V.</v>
      </c>
      <c r="N336" s="14"/>
      <c r="O336" s="46"/>
      <c r="Q336" s="38">
        <v>12</v>
      </c>
      <c r="R336" s="42" t="s">
        <v>596</v>
      </c>
      <c r="S336" s="42" t="s">
        <v>1552</v>
      </c>
      <c r="T336" s="42"/>
      <c r="U336" s="320"/>
    </row>
    <row r="337" spans="1:31" s="38" customFormat="1" ht="12" customHeight="1" x14ac:dyDescent="0.2">
      <c r="A337" s="174">
        <v>5</v>
      </c>
      <c r="B337" s="195" t="s">
        <v>210</v>
      </c>
      <c r="C337" s="199">
        <v>14</v>
      </c>
      <c r="D337" s="199">
        <v>5</v>
      </c>
      <c r="E337" s="199">
        <v>5</v>
      </c>
      <c r="F337" s="199">
        <v>4</v>
      </c>
      <c r="G337" s="175" t="s">
        <v>1588</v>
      </c>
      <c r="H337" s="197">
        <v>20</v>
      </c>
      <c r="I337" s="281"/>
      <c r="J337" s="42"/>
      <c r="K337" s="259"/>
      <c r="L337" s="38" t="str">
        <f t="shared" si="19"/>
        <v/>
      </c>
      <c r="M337" s="38" t="str">
        <f t="shared" si="19"/>
        <v/>
      </c>
      <c r="N337" s="283"/>
      <c r="O337" s="283"/>
      <c r="Q337" s="38">
        <v>13</v>
      </c>
      <c r="R337" s="42" t="s">
        <v>293</v>
      </c>
      <c r="S337" s="42" t="s">
        <v>300</v>
      </c>
      <c r="T337" s="42"/>
      <c r="U337" s="320"/>
    </row>
    <row r="338" spans="1:31" s="38" customFormat="1" ht="12" customHeight="1" x14ac:dyDescent="0.2">
      <c r="A338" s="174">
        <v>6</v>
      </c>
      <c r="B338" s="195" t="s">
        <v>217</v>
      </c>
      <c r="C338" s="199">
        <v>14</v>
      </c>
      <c r="D338" s="199">
        <v>5</v>
      </c>
      <c r="E338" s="199">
        <v>4</v>
      </c>
      <c r="F338" s="199">
        <v>5</v>
      </c>
      <c r="G338" s="175" t="s">
        <v>1587</v>
      </c>
      <c r="H338" s="197">
        <v>19</v>
      </c>
      <c r="I338" s="281"/>
      <c r="J338" s="42"/>
      <c r="K338" s="28"/>
      <c r="L338" s="38" t="str">
        <f t="shared" si="19"/>
        <v/>
      </c>
      <c r="M338" s="38" t="str">
        <f t="shared" si="19"/>
        <v/>
      </c>
      <c r="N338" s="14"/>
      <c r="O338" s="46"/>
      <c r="Q338" s="38">
        <v>14</v>
      </c>
      <c r="R338" s="42" t="s">
        <v>544</v>
      </c>
      <c r="S338" s="42" t="s">
        <v>578</v>
      </c>
      <c r="T338" s="42"/>
      <c r="U338" s="320"/>
    </row>
    <row r="339" spans="1:31" s="38" customFormat="1" ht="12" customHeight="1" x14ac:dyDescent="0.2">
      <c r="A339" s="174">
        <v>7</v>
      </c>
      <c r="B339" s="195" t="s">
        <v>213</v>
      </c>
      <c r="C339" s="199">
        <v>14</v>
      </c>
      <c r="D339" s="199">
        <v>6</v>
      </c>
      <c r="E339" s="199">
        <v>3</v>
      </c>
      <c r="F339" s="199">
        <v>5</v>
      </c>
      <c r="G339" s="175" t="s">
        <v>1589</v>
      </c>
      <c r="H339" s="197">
        <v>21</v>
      </c>
      <c r="I339" s="281"/>
      <c r="J339" s="42"/>
      <c r="K339" s="28"/>
      <c r="L339" s="38" t="str">
        <f t="shared" si="19"/>
        <v/>
      </c>
      <c r="M339" s="38" t="str">
        <f t="shared" si="19"/>
        <v/>
      </c>
      <c r="N339" s="75"/>
      <c r="O339" s="75"/>
      <c r="Q339" s="38">
        <v>15</v>
      </c>
    </row>
    <row r="340" spans="1:31" s="38" customFormat="1" ht="11.25" x14ac:dyDescent="0.2">
      <c r="A340" s="174">
        <v>8</v>
      </c>
      <c r="B340" s="195" t="s">
        <v>221</v>
      </c>
      <c r="C340" s="199">
        <v>14</v>
      </c>
      <c r="D340" s="199">
        <v>5</v>
      </c>
      <c r="E340" s="199">
        <v>5</v>
      </c>
      <c r="F340" s="199">
        <v>4</v>
      </c>
      <c r="G340" s="175" t="s">
        <v>1558</v>
      </c>
      <c r="H340" s="197">
        <v>20</v>
      </c>
      <c r="I340" s="281"/>
      <c r="J340" s="42"/>
      <c r="K340" s="28"/>
      <c r="L340" s="38" t="str">
        <f t="shared" si="19"/>
        <v/>
      </c>
      <c r="M340" s="38" t="str">
        <f t="shared" si="19"/>
        <v/>
      </c>
      <c r="N340" s="14"/>
      <c r="O340" s="46"/>
      <c r="Q340" s="38">
        <v>16</v>
      </c>
    </row>
    <row r="341" spans="1:31" s="38" customFormat="1" ht="12" customHeight="1" x14ac:dyDescent="0.2">
      <c r="A341" s="174">
        <v>9</v>
      </c>
      <c r="B341" s="195" t="s">
        <v>215</v>
      </c>
      <c r="C341" s="199">
        <v>14</v>
      </c>
      <c r="D341" s="199">
        <v>5</v>
      </c>
      <c r="E341" s="199">
        <v>2</v>
      </c>
      <c r="F341" s="199">
        <v>7</v>
      </c>
      <c r="G341" s="175" t="s">
        <v>1590</v>
      </c>
      <c r="H341" s="197">
        <v>17</v>
      </c>
      <c r="I341" s="281"/>
      <c r="J341" s="42"/>
      <c r="K341" s="287" t="s">
        <v>305</v>
      </c>
      <c r="L341" s="397" t="s">
        <v>306</v>
      </c>
      <c r="M341" s="289" t="s">
        <v>13</v>
      </c>
      <c r="N341" s="14"/>
      <c r="O341" s="46"/>
    </row>
    <row r="342" spans="1:31" s="38" customFormat="1" ht="12" customHeight="1" x14ac:dyDescent="0.2">
      <c r="A342" s="174">
        <v>10</v>
      </c>
      <c r="B342" s="195" t="s">
        <v>211</v>
      </c>
      <c r="C342" s="199">
        <v>13</v>
      </c>
      <c r="D342" s="199">
        <v>4</v>
      </c>
      <c r="E342" s="199">
        <v>3</v>
      </c>
      <c r="F342" s="199">
        <v>6</v>
      </c>
      <c r="G342" s="282">
        <v>0.76874999999999993</v>
      </c>
      <c r="H342" s="197">
        <v>15</v>
      </c>
      <c r="I342" s="281"/>
      <c r="J342" s="42"/>
      <c r="K342" s="28"/>
      <c r="L342" s="14" t="str">
        <f t="shared" ref="L342:M346" si="20">IF(U325="","",U325)</f>
        <v>Chvátal T.</v>
      </c>
      <c r="M342" s="14" t="str">
        <f t="shared" si="20"/>
        <v/>
      </c>
      <c r="N342" s="283"/>
      <c r="O342" s="283"/>
    </row>
    <row r="343" spans="1:31" s="38" customFormat="1" ht="12" customHeight="1" x14ac:dyDescent="0.2">
      <c r="A343" s="174">
        <v>11</v>
      </c>
      <c r="B343" s="195" t="s">
        <v>223</v>
      </c>
      <c r="C343" s="199">
        <v>14</v>
      </c>
      <c r="D343" s="199">
        <v>3</v>
      </c>
      <c r="E343" s="199">
        <v>3</v>
      </c>
      <c r="F343" s="199">
        <v>8</v>
      </c>
      <c r="G343" s="175" t="s">
        <v>1591</v>
      </c>
      <c r="H343" s="197">
        <v>12</v>
      </c>
      <c r="I343" s="281"/>
      <c r="J343" s="42"/>
      <c r="K343" s="28"/>
      <c r="L343" s="14" t="str">
        <f t="shared" si="20"/>
        <v/>
      </c>
      <c r="M343" s="14" t="str">
        <f t="shared" si="20"/>
        <v/>
      </c>
      <c r="N343" s="283"/>
      <c r="O343" s="283"/>
    </row>
    <row r="344" spans="1:31" s="38" customFormat="1" ht="12" customHeight="1" x14ac:dyDescent="0.2">
      <c r="A344" s="174">
        <v>12</v>
      </c>
      <c r="B344" s="195" t="s">
        <v>219</v>
      </c>
      <c r="C344" s="199">
        <v>14</v>
      </c>
      <c r="D344" s="199">
        <v>2</v>
      </c>
      <c r="E344" s="199">
        <v>6</v>
      </c>
      <c r="F344" s="199">
        <v>6</v>
      </c>
      <c r="G344" s="175" t="s">
        <v>1560</v>
      </c>
      <c r="H344" s="197">
        <v>12</v>
      </c>
      <c r="I344" s="281"/>
      <c r="J344" s="42"/>
      <c r="K344" s="28"/>
      <c r="L344" s="14" t="str">
        <f t="shared" si="20"/>
        <v/>
      </c>
      <c r="M344" s="14" t="str">
        <f t="shared" si="20"/>
        <v/>
      </c>
      <c r="N344" s="283"/>
      <c r="O344" s="283"/>
    </row>
    <row r="345" spans="1:31" s="38" customFormat="1" ht="12" customHeight="1" x14ac:dyDescent="0.2">
      <c r="A345" s="174">
        <v>13</v>
      </c>
      <c r="B345" s="195" t="s">
        <v>225</v>
      </c>
      <c r="C345" s="199">
        <v>12</v>
      </c>
      <c r="D345" s="199">
        <v>2</v>
      </c>
      <c r="E345" s="199">
        <v>2</v>
      </c>
      <c r="F345" s="199">
        <v>8</v>
      </c>
      <c r="G345" s="282" t="s">
        <v>1534</v>
      </c>
      <c r="H345" s="197">
        <v>8</v>
      </c>
      <c r="I345" s="281"/>
      <c r="J345" s="42"/>
      <c r="K345" s="28"/>
      <c r="L345" s="14" t="str">
        <f t="shared" si="20"/>
        <v/>
      </c>
      <c r="M345" s="14" t="str">
        <f t="shared" si="20"/>
        <v/>
      </c>
      <c r="N345" s="283"/>
      <c r="O345" s="283"/>
    </row>
    <row r="346" spans="1:31" s="38" customFormat="1" ht="12" customHeight="1" x14ac:dyDescent="0.2">
      <c r="A346" s="174">
        <v>14</v>
      </c>
      <c r="B346" s="195"/>
      <c r="C346" s="174"/>
      <c r="D346" s="174"/>
      <c r="E346" s="174"/>
      <c r="F346" s="174"/>
      <c r="G346" s="333"/>
      <c r="H346" s="194"/>
      <c r="I346" s="281"/>
      <c r="J346" s="42"/>
      <c r="K346" s="43"/>
      <c r="L346" s="14" t="str">
        <f t="shared" si="20"/>
        <v/>
      </c>
      <c r="M346" s="14" t="str">
        <f t="shared" si="20"/>
        <v/>
      </c>
      <c r="N346" s="274"/>
      <c r="O346" s="274"/>
    </row>
    <row r="347" spans="1:31" s="84" customFormat="1" ht="12" customHeight="1" x14ac:dyDescent="0.2">
      <c r="A347" s="319" t="s">
        <v>187</v>
      </c>
      <c r="B347" s="319">
        <v>16</v>
      </c>
      <c r="C347" s="319"/>
      <c r="D347" s="136"/>
      <c r="E347" s="136"/>
      <c r="F347" s="136"/>
      <c r="G347" s="136"/>
      <c r="H347" s="136"/>
      <c r="I347" s="136"/>
      <c r="J347" s="320"/>
      <c r="K347" s="291" t="s">
        <v>253</v>
      </c>
      <c r="L347" s="16"/>
      <c r="M347" s="16"/>
      <c r="N347" s="16"/>
      <c r="O347" s="48"/>
      <c r="P347" s="38"/>
      <c r="Q347" s="38"/>
      <c r="R347" s="38"/>
      <c r="S347" s="38"/>
      <c r="T347" s="38"/>
      <c r="U347" s="38"/>
      <c r="V347" s="253"/>
      <c r="W347" s="322"/>
      <c r="X347" s="322"/>
      <c r="Y347" s="322"/>
      <c r="Z347" s="322"/>
      <c r="AA347" s="322"/>
      <c r="AB347" s="322"/>
      <c r="AC347" s="322"/>
      <c r="AD347" s="322"/>
      <c r="AE347" s="322"/>
    </row>
    <row r="348" spans="1:31" s="84" customFormat="1" ht="12" customHeight="1" x14ac:dyDescent="0.2">
      <c r="A348" s="398" t="s">
        <v>625</v>
      </c>
      <c r="B348" s="251" t="s">
        <v>1566</v>
      </c>
      <c r="C348" s="398"/>
      <c r="D348" s="353" t="s">
        <v>1567</v>
      </c>
      <c r="E348" s="251" t="s">
        <v>1568</v>
      </c>
      <c r="F348" s="251"/>
      <c r="G348" s="251"/>
      <c r="H348" s="251"/>
      <c r="I348" s="251"/>
      <c r="J348" s="252"/>
      <c r="K348" s="63"/>
      <c r="L348" s="321" t="str">
        <f>IF(R348="","",         R348)</f>
        <v>Koupil</v>
      </c>
      <c r="M348" s="16"/>
      <c r="N348" s="16"/>
      <c r="O348" s="48"/>
      <c r="Q348" s="38">
        <v>1</v>
      </c>
      <c r="R348" s="42" t="s">
        <v>257</v>
      </c>
      <c r="S348" s="42" t="s">
        <v>279</v>
      </c>
      <c r="T348" s="42" t="s">
        <v>287</v>
      </c>
      <c r="U348" s="42" t="s">
        <v>344</v>
      </c>
      <c r="V348" s="253"/>
      <c r="W348" s="322"/>
      <c r="X348" s="322"/>
      <c r="Y348" s="322"/>
      <c r="Z348" s="322"/>
      <c r="AA348" s="322"/>
      <c r="AB348" s="322"/>
      <c r="AC348" s="322"/>
      <c r="AD348" s="322"/>
      <c r="AE348" s="322"/>
    </row>
    <row r="349" spans="1:31" s="84" customFormat="1" ht="12" customHeight="1" x14ac:dyDescent="0.2">
      <c r="A349" s="399" t="s">
        <v>156</v>
      </c>
      <c r="B349" s="251" t="s">
        <v>1569</v>
      </c>
      <c r="C349" s="398"/>
      <c r="D349" s="353" t="s">
        <v>1567</v>
      </c>
      <c r="E349" s="251" t="s">
        <v>1570</v>
      </c>
      <c r="F349" s="251"/>
      <c r="G349" s="251"/>
      <c r="H349" s="251"/>
      <c r="I349" s="251"/>
      <c r="J349" s="252"/>
      <c r="K349" s="63" t="str">
        <f>IF(R349="","",R349)</f>
        <v>Chvátal T.</v>
      </c>
      <c r="L349" s="63" t="str">
        <f>IF(R350="","",R350)</f>
        <v>Krejčí M.</v>
      </c>
      <c r="M349" s="63" t="str">
        <f>IF(R351="","",R351)</f>
        <v>Bastl P.</v>
      </c>
      <c r="N349" s="63" t="str">
        <f>IF(R352="","",R352)</f>
        <v>Zejda T.</v>
      </c>
      <c r="O349" s="72"/>
      <c r="P349" s="272"/>
      <c r="Q349" s="38">
        <v>2</v>
      </c>
      <c r="R349" s="42" t="s">
        <v>262</v>
      </c>
      <c r="S349" s="42" t="s">
        <v>262</v>
      </c>
      <c r="T349" s="42" t="s">
        <v>279</v>
      </c>
      <c r="U349" s="42" t="s">
        <v>257</v>
      </c>
      <c r="V349" s="253"/>
      <c r="W349" s="322"/>
      <c r="X349" s="322"/>
      <c r="Y349" s="322"/>
      <c r="Z349" s="322"/>
      <c r="AA349" s="322"/>
      <c r="AB349" s="322"/>
      <c r="AC349" s="322"/>
      <c r="AD349" s="322"/>
      <c r="AE349" s="322"/>
    </row>
    <row r="350" spans="1:31" s="84" customFormat="1" ht="12" customHeight="1" x14ac:dyDescent="0.2">
      <c r="A350" s="398" t="s">
        <v>629</v>
      </c>
      <c r="B350" s="251" t="s">
        <v>1571</v>
      </c>
      <c r="C350" s="398"/>
      <c r="D350" s="353" t="s">
        <v>1572</v>
      </c>
      <c r="E350" s="251" t="s">
        <v>1573</v>
      </c>
      <c r="F350" s="251"/>
      <c r="G350" s="251"/>
      <c r="H350" s="251"/>
      <c r="I350" s="251"/>
      <c r="J350" s="252"/>
      <c r="K350" s="63" t="str">
        <f>IF(R353="","",R353)</f>
        <v>Bastl V.</v>
      </c>
      <c r="L350" s="63" t="str">
        <f>IF(R354="","",R354)</f>
        <v>Kelbler P.</v>
      </c>
      <c r="M350" s="63" t="str">
        <f>IF(R355="","",R355)</f>
        <v>Švarc</v>
      </c>
      <c r="N350" s="63" t="str">
        <f>IF(R356="","",R356)</f>
        <v>Dolák J.</v>
      </c>
      <c r="O350" s="72"/>
      <c r="P350" s="272"/>
      <c r="Q350" s="38">
        <v>3</v>
      </c>
      <c r="R350" s="42" t="s">
        <v>578</v>
      </c>
      <c r="S350" s="38"/>
      <c r="T350" s="38"/>
      <c r="U350" s="38"/>
      <c r="V350" s="253"/>
      <c r="W350" s="322"/>
      <c r="X350" s="322"/>
      <c r="Y350" s="322"/>
      <c r="Z350" s="322"/>
      <c r="AA350" s="322"/>
      <c r="AB350" s="322"/>
      <c r="AC350" s="322"/>
      <c r="AD350" s="322"/>
      <c r="AE350" s="322"/>
    </row>
    <row r="351" spans="1:31" s="84" customFormat="1" ht="12" customHeight="1" x14ac:dyDescent="0.2">
      <c r="A351" s="398" t="s">
        <v>628</v>
      </c>
      <c r="B351" s="251" t="s">
        <v>1574</v>
      </c>
      <c r="C351" s="398"/>
      <c r="D351" s="353" t="s">
        <v>1572</v>
      </c>
      <c r="E351" s="251" t="s">
        <v>1575</v>
      </c>
      <c r="F351" s="251"/>
      <c r="G351" s="251"/>
      <c r="H351" s="251"/>
      <c r="I351" s="251"/>
      <c r="J351" s="252"/>
      <c r="K351" s="63"/>
      <c r="L351" s="63" t="str">
        <f>IF(R357="","",R357)</f>
        <v>Kelbler D.</v>
      </c>
      <c r="M351" s="63" t="str">
        <f>IF(R358="","",R358)</f>
        <v>Pokorný</v>
      </c>
      <c r="N351" s="294"/>
      <c r="O351" s="379"/>
      <c r="P351" s="272"/>
      <c r="Q351" s="38">
        <v>4</v>
      </c>
      <c r="R351" s="42" t="s">
        <v>287</v>
      </c>
      <c r="S351" s="38"/>
      <c r="T351" s="38"/>
      <c r="U351" s="38"/>
      <c r="V351" s="253"/>
      <c r="W351" s="322"/>
      <c r="X351" s="322"/>
      <c r="Y351" s="322"/>
      <c r="Z351" s="322"/>
      <c r="AA351" s="322"/>
      <c r="AB351" s="322"/>
      <c r="AC351" s="322"/>
      <c r="AD351" s="322"/>
      <c r="AE351" s="322"/>
    </row>
    <row r="352" spans="1:31" s="84" customFormat="1" ht="12" customHeight="1" x14ac:dyDescent="0.2">
      <c r="A352" s="399" t="s">
        <v>626</v>
      </c>
      <c r="B352" s="251" t="s">
        <v>1576</v>
      </c>
      <c r="C352" s="398"/>
      <c r="D352" s="353" t="s">
        <v>1572</v>
      </c>
      <c r="E352" s="251"/>
      <c r="F352" s="251"/>
      <c r="G352" s="251"/>
      <c r="H352" s="251"/>
      <c r="I352" s="251"/>
      <c r="J352" s="252"/>
      <c r="K352" s="63"/>
      <c r="L352" s="16"/>
      <c r="M352" s="16"/>
      <c r="N352" s="16"/>
      <c r="O352" s="48"/>
      <c r="Q352" s="38">
        <v>5</v>
      </c>
      <c r="R352" s="42" t="s">
        <v>300</v>
      </c>
      <c r="S352" s="38"/>
      <c r="T352" s="38"/>
      <c r="U352" s="38"/>
      <c r="V352" s="253"/>
      <c r="W352" s="322"/>
      <c r="X352" s="322"/>
      <c r="Y352" s="322"/>
      <c r="Z352" s="322"/>
      <c r="AA352" s="322"/>
      <c r="AB352" s="322"/>
      <c r="AC352" s="322"/>
      <c r="AD352" s="322"/>
      <c r="AE352" s="322"/>
    </row>
    <row r="353" spans="1:31" s="84" customFormat="1" ht="12" customHeight="1" x14ac:dyDescent="0.2">
      <c r="A353" s="398" t="s">
        <v>630</v>
      </c>
      <c r="B353" s="251" t="s">
        <v>1578</v>
      </c>
      <c r="C353" s="398"/>
      <c r="D353" s="353" t="s">
        <v>1572</v>
      </c>
      <c r="E353" s="251" t="s">
        <v>1577</v>
      </c>
      <c r="F353" s="251"/>
      <c r="G353" s="251"/>
      <c r="H353" s="251"/>
      <c r="I353" s="251"/>
      <c r="J353" s="252"/>
      <c r="K353" s="291" t="s">
        <v>275</v>
      </c>
      <c r="L353" s="24" t="s">
        <v>276</v>
      </c>
      <c r="M353" s="16" t="s">
        <v>196</v>
      </c>
      <c r="N353" s="16"/>
      <c r="O353" s="48"/>
      <c r="Q353" s="38">
        <v>6</v>
      </c>
      <c r="R353" s="42" t="s">
        <v>263</v>
      </c>
      <c r="S353" s="38"/>
      <c r="T353" s="38"/>
      <c r="U353" s="38"/>
      <c r="V353" s="253"/>
      <c r="W353" s="322"/>
      <c r="X353" s="322"/>
      <c r="Y353" s="322"/>
      <c r="Z353" s="322"/>
      <c r="AA353" s="322"/>
      <c r="AB353" s="322"/>
      <c r="AC353" s="322"/>
      <c r="AD353" s="322"/>
      <c r="AE353" s="322"/>
    </row>
    <row r="354" spans="1:31" s="84" customFormat="1" ht="12" customHeight="1" x14ac:dyDescent="0.2">
      <c r="A354" s="399" t="s">
        <v>627</v>
      </c>
      <c r="B354" s="251" t="s">
        <v>1579</v>
      </c>
      <c r="C354" s="398"/>
      <c r="D354" s="353" t="s">
        <v>1572</v>
      </c>
      <c r="E354" s="251" t="s">
        <v>1580</v>
      </c>
      <c r="F354" s="251"/>
      <c r="G354" s="251"/>
      <c r="H354" s="251"/>
      <c r="I354" s="251"/>
      <c r="J354" s="252"/>
      <c r="K354" s="63" t="s">
        <v>1581</v>
      </c>
      <c r="L354" s="16" t="str">
        <f>IF(S359="","",S359)</f>
        <v>Krejčí M.</v>
      </c>
      <c r="M354" s="306" t="str">
        <f>IF(R359="","",R359)</f>
        <v>Šťastný</v>
      </c>
      <c r="N354" s="16"/>
      <c r="O354" s="48"/>
      <c r="Q354" s="38">
        <v>7</v>
      </c>
      <c r="R354" s="42" t="s">
        <v>279</v>
      </c>
      <c r="S354" s="38"/>
      <c r="T354" s="38"/>
      <c r="U354" s="38"/>
      <c r="V354" s="253"/>
      <c r="W354" s="322"/>
      <c r="X354" s="322"/>
      <c r="Y354" s="322"/>
      <c r="Z354" s="322"/>
      <c r="AA354" s="322"/>
      <c r="AB354" s="322"/>
      <c r="AC354" s="322"/>
      <c r="AD354" s="322"/>
      <c r="AE354" s="322"/>
    </row>
    <row r="355" spans="1:31" s="84" customFormat="1" ht="12" customHeight="1" thickBot="1" x14ac:dyDescent="0.25">
      <c r="A355" s="296" t="s">
        <v>280</v>
      </c>
      <c r="B355" s="297" t="s">
        <v>235</v>
      </c>
      <c r="C355" s="296" t="s">
        <v>195</v>
      </c>
      <c r="D355" s="296" t="s">
        <v>196</v>
      </c>
      <c r="E355" s="296">
        <v>0</v>
      </c>
      <c r="F355" s="296" t="s">
        <v>197</v>
      </c>
      <c r="G355" s="296" t="s">
        <v>198</v>
      </c>
      <c r="H355" s="296" t="s">
        <v>18</v>
      </c>
      <c r="I355" s="277"/>
      <c r="J355" s="252"/>
      <c r="K355" s="63" t="s">
        <v>570</v>
      </c>
      <c r="L355" s="16" t="str">
        <f>IF(S360="","",S360)</f>
        <v>Dolák J.</v>
      </c>
      <c r="M355" s="306" t="str">
        <f>IF(R360="","",R360)</f>
        <v>Nikrmajer</v>
      </c>
      <c r="N355" s="16"/>
      <c r="O355" s="48"/>
      <c r="Q355" s="38">
        <v>8</v>
      </c>
      <c r="R355" s="42" t="s">
        <v>484</v>
      </c>
      <c r="S355" s="38"/>
      <c r="T355" s="38"/>
      <c r="U355" s="38"/>
      <c r="V355" s="253"/>
      <c r="W355" s="322"/>
      <c r="X355" s="322"/>
      <c r="Y355" s="322"/>
      <c r="Z355" s="322"/>
      <c r="AA355" s="322"/>
      <c r="AB355" s="322"/>
      <c r="AC355" s="322"/>
      <c r="AD355" s="322"/>
      <c r="AE355" s="322"/>
    </row>
    <row r="356" spans="1:31" s="84" customFormat="1" ht="12" customHeight="1" thickTop="1" x14ac:dyDescent="0.2">
      <c r="A356" s="298">
        <v>1</v>
      </c>
      <c r="B356" s="299" t="s">
        <v>205</v>
      </c>
      <c r="C356" s="298">
        <v>15</v>
      </c>
      <c r="D356" s="298">
        <v>9</v>
      </c>
      <c r="E356" s="298">
        <v>3</v>
      </c>
      <c r="F356" s="298">
        <v>3</v>
      </c>
      <c r="G356" s="298" t="s">
        <v>1553</v>
      </c>
      <c r="H356" s="301">
        <v>30</v>
      </c>
      <c r="I356" s="281"/>
      <c r="J356" s="400"/>
      <c r="K356" s="63"/>
      <c r="L356" s="16" t="str">
        <f>IF(S361="","",S361)</f>
        <v/>
      </c>
      <c r="M356" s="16"/>
      <c r="N356" s="16"/>
      <c r="O356" s="48"/>
      <c r="Q356" s="38">
        <v>9</v>
      </c>
      <c r="R356" s="42" t="s">
        <v>596</v>
      </c>
      <c r="S356" s="38"/>
      <c r="T356" s="38"/>
      <c r="U356" s="38"/>
      <c r="V356" s="253"/>
      <c r="W356" s="322"/>
      <c r="X356" s="322"/>
      <c r="Y356" s="322"/>
      <c r="Z356" s="322"/>
      <c r="AA356" s="322"/>
      <c r="AB356" s="322"/>
      <c r="AC356" s="322"/>
      <c r="AD356" s="322"/>
      <c r="AE356" s="322"/>
    </row>
    <row r="357" spans="1:31" s="84" customFormat="1" ht="12" customHeight="1" x14ac:dyDescent="0.2">
      <c r="A357" s="302">
        <v>2</v>
      </c>
      <c r="B357" s="303" t="s">
        <v>199</v>
      </c>
      <c r="C357" s="302">
        <v>15</v>
      </c>
      <c r="D357" s="302">
        <v>9</v>
      </c>
      <c r="E357" s="302">
        <v>2</v>
      </c>
      <c r="F357" s="302">
        <v>4</v>
      </c>
      <c r="G357" s="302" t="s">
        <v>1554</v>
      </c>
      <c r="H357" s="305">
        <v>29</v>
      </c>
      <c r="I357" s="281"/>
      <c r="J357" s="400"/>
      <c r="K357" s="63"/>
      <c r="L357" s="16" t="str">
        <f>IF(S362="","",S362)</f>
        <v/>
      </c>
      <c r="M357" s="16" t="str">
        <f>IF(R362="","",R362)</f>
        <v/>
      </c>
      <c r="N357" s="306"/>
      <c r="O357" s="377"/>
      <c r="Q357" s="38">
        <v>10</v>
      </c>
      <c r="R357" s="42" t="s">
        <v>293</v>
      </c>
      <c r="S357" s="38"/>
      <c r="T357" s="38"/>
      <c r="U357" s="38"/>
      <c r="V357" s="253"/>
      <c r="W357" s="322"/>
      <c r="X357" s="322"/>
      <c r="Y357" s="322"/>
      <c r="Z357" s="322"/>
      <c r="AA357" s="322"/>
      <c r="AB357" s="322"/>
      <c r="AC357" s="322"/>
      <c r="AD357" s="322"/>
      <c r="AE357" s="322"/>
    </row>
    <row r="358" spans="1:31" s="84" customFormat="1" ht="12" customHeight="1" x14ac:dyDescent="0.2">
      <c r="A358" s="302">
        <v>3</v>
      </c>
      <c r="B358" s="303" t="s">
        <v>202</v>
      </c>
      <c r="C358" s="302">
        <v>14</v>
      </c>
      <c r="D358" s="302">
        <v>8</v>
      </c>
      <c r="E358" s="302">
        <v>3</v>
      </c>
      <c r="F358" s="302">
        <v>3</v>
      </c>
      <c r="G358" s="302" t="s">
        <v>1555</v>
      </c>
      <c r="H358" s="305">
        <v>27</v>
      </c>
      <c r="I358" s="281"/>
      <c r="J358" s="400"/>
      <c r="K358" s="307" t="s">
        <v>289</v>
      </c>
      <c r="L358" s="308" t="s">
        <v>4</v>
      </c>
      <c r="M358" s="308" t="s">
        <v>5</v>
      </c>
      <c r="N358" s="306"/>
      <c r="O358" s="377"/>
      <c r="Q358" s="38">
        <v>11</v>
      </c>
      <c r="R358" s="42" t="s">
        <v>344</v>
      </c>
      <c r="S358" s="38"/>
      <c r="T358" s="38"/>
      <c r="U358" s="38"/>
      <c r="V358" s="253"/>
      <c r="W358" s="322"/>
      <c r="X358" s="322"/>
      <c r="Y358" s="322"/>
      <c r="Z358" s="322"/>
      <c r="AA358" s="322"/>
      <c r="AB358" s="322"/>
      <c r="AC358" s="322"/>
      <c r="AD358" s="322"/>
      <c r="AE358" s="322"/>
    </row>
    <row r="359" spans="1:31" s="84" customFormat="1" ht="12" customHeight="1" x14ac:dyDescent="0.2">
      <c r="A359" s="302">
        <v>4</v>
      </c>
      <c r="B359" s="303" t="s">
        <v>208</v>
      </c>
      <c r="C359" s="302">
        <v>15</v>
      </c>
      <c r="D359" s="302">
        <v>7</v>
      </c>
      <c r="E359" s="302">
        <v>3</v>
      </c>
      <c r="F359" s="302">
        <v>5</v>
      </c>
      <c r="G359" s="302" t="s">
        <v>1556</v>
      </c>
      <c r="H359" s="305">
        <v>24</v>
      </c>
      <c r="I359" s="281"/>
      <c r="J359" s="400"/>
      <c r="K359" s="72" t="s">
        <v>1582</v>
      </c>
      <c r="L359" s="378" t="str">
        <f>IF(S348="","",S348)</f>
        <v>Kelbler P.</v>
      </c>
      <c r="M359" s="378" t="str">
        <f>IF(T348="","",T348)</f>
        <v>Bastl P.</v>
      </c>
      <c r="N359" s="16"/>
      <c r="O359" s="48"/>
      <c r="Q359" s="38">
        <v>12</v>
      </c>
      <c r="R359" s="42" t="s">
        <v>290</v>
      </c>
      <c r="S359" s="42" t="s">
        <v>578</v>
      </c>
      <c r="T359" s="38"/>
      <c r="U359" s="38"/>
      <c r="V359" s="253"/>
      <c r="W359" s="322"/>
      <c r="X359" s="322"/>
      <c r="Y359" s="322"/>
      <c r="Z359" s="322"/>
      <c r="AA359" s="322"/>
      <c r="AB359" s="322"/>
      <c r="AC359" s="322"/>
      <c r="AD359" s="322"/>
      <c r="AE359" s="322"/>
    </row>
    <row r="360" spans="1:31" s="84" customFormat="1" ht="12" customHeight="1" x14ac:dyDescent="0.2">
      <c r="A360" s="302">
        <v>5</v>
      </c>
      <c r="B360" s="303" t="s">
        <v>213</v>
      </c>
      <c r="C360" s="302">
        <v>15</v>
      </c>
      <c r="D360" s="302">
        <v>6</v>
      </c>
      <c r="E360" s="302">
        <v>3</v>
      </c>
      <c r="F360" s="302">
        <v>6</v>
      </c>
      <c r="G360" s="302" t="s">
        <v>1557</v>
      </c>
      <c r="H360" s="305">
        <v>21</v>
      </c>
      <c r="I360" s="281"/>
      <c r="J360" s="400"/>
      <c r="K360" s="72" t="s">
        <v>513</v>
      </c>
      <c r="L360" s="378" t="str">
        <f>IF(S349="","",S349)</f>
        <v>Chvátal T.</v>
      </c>
      <c r="M360" s="378" t="str">
        <f>IF(T349="","",T349)</f>
        <v>Kelbler P.</v>
      </c>
      <c r="N360" s="306"/>
      <c r="O360" s="377"/>
      <c r="Q360" s="38">
        <v>13</v>
      </c>
      <c r="R360" s="42" t="s">
        <v>1552</v>
      </c>
      <c r="S360" s="42" t="s">
        <v>596</v>
      </c>
      <c r="T360" s="38"/>
      <c r="U360" s="38"/>
      <c r="V360" s="253"/>
      <c r="W360" s="322"/>
      <c r="X360" s="322"/>
      <c r="Y360" s="322"/>
      <c r="Z360" s="322"/>
      <c r="AA360" s="322"/>
      <c r="AB360" s="322"/>
      <c r="AC360" s="322"/>
      <c r="AD360" s="322"/>
      <c r="AE360" s="322"/>
    </row>
    <row r="361" spans="1:31" s="84" customFormat="1" ht="12" customHeight="1" x14ac:dyDescent="0.2">
      <c r="A361" s="302">
        <v>6</v>
      </c>
      <c r="B361" s="303" t="s">
        <v>221</v>
      </c>
      <c r="C361" s="302">
        <v>14</v>
      </c>
      <c r="D361" s="302">
        <v>5</v>
      </c>
      <c r="E361" s="302">
        <v>5</v>
      </c>
      <c r="F361" s="302">
        <v>4</v>
      </c>
      <c r="G361" s="302" t="s">
        <v>1558</v>
      </c>
      <c r="H361" s="305">
        <v>20</v>
      </c>
      <c r="I361" s="281"/>
      <c r="J361" s="400"/>
      <c r="K361" s="63"/>
      <c r="L361" s="84" t="str">
        <f t="shared" ref="L361:M362" si="21">IF(S350="","",S350)</f>
        <v/>
      </c>
      <c r="M361" s="295" t="str">
        <f t="shared" si="21"/>
        <v/>
      </c>
      <c r="N361" s="16"/>
      <c r="O361" s="48"/>
      <c r="Q361" s="38">
        <v>14</v>
      </c>
      <c r="R361" s="42" t="s">
        <v>544</v>
      </c>
      <c r="S361" s="38"/>
      <c r="T361" s="38"/>
      <c r="U361" s="38"/>
      <c r="V361" s="253"/>
      <c r="W361" s="322"/>
      <c r="X361" s="322"/>
      <c r="Y361" s="322"/>
      <c r="Z361" s="322"/>
      <c r="AA361" s="322"/>
      <c r="AB361" s="322"/>
      <c r="AC361" s="322"/>
      <c r="AD361" s="322"/>
      <c r="AE361" s="322"/>
    </row>
    <row r="362" spans="1:31" s="84" customFormat="1" ht="12" customHeight="1" x14ac:dyDescent="0.2">
      <c r="A362" s="302">
        <v>7</v>
      </c>
      <c r="B362" s="303" t="s">
        <v>215</v>
      </c>
      <c r="C362" s="302">
        <v>15</v>
      </c>
      <c r="D362" s="302">
        <v>6</v>
      </c>
      <c r="E362" s="302">
        <v>2</v>
      </c>
      <c r="F362" s="302">
        <v>7</v>
      </c>
      <c r="G362" s="302" t="s">
        <v>1559</v>
      </c>
      <c r="H362" s="305">
        <v>20</v>
      </c>
      <c r="I362" s="281"/>
      <c r="J362" s="400"/>
      <c r="K362" s="63"/>
      <c r="L362" s="84" t="str">
        <f t="shared" si="21"/>
        <v/>
      </c>
      <c r="M362" s="295" t="str">
        <f t="shared" si="21"/>
        <v/>
      </c>
      <c r="N362" s="24"/>
      <c r="O362" s="24"/>
      <c r="Q362" s="38">
        <v>15</v>
      </c>
      <c r="R362" s="38"/>
      <c r="S362" s="38"/>
      <c r="T362" s="38"/>
      <c r="U362" s="38"/>
      <c r="V362" s="253"/>
      <c r="W362" s="322"/>
      <c r="X362" s="322"/>
      <c r="Y362" s="322"/>
      <c r="Z362" s="322"/>
      <c r="AA362" s="322"/>
      <c r="AB362" s="322"/>
      <c r="AC362" s="322"/>
      <c r="AD362" s="322"/>
      <c r="AE362" s="322"/>
    </row>
    <row r="363" spans="1:31" s="84" customFormat="1" ht="12" customHeight="1" x14ac:dyDescent="0.2">
      <c r="A363" s="302">
        <v>8</v>
      </c>
      <c r="B363" s="303" t="s">
        <v>210</v>
      </c>
      <c r="C363" s="302">
        <v>15</v>
      </c>
      <c r="D363" s="302">
        <v>5</v>
      </c>
      <c r="E363" s="302">
        <v>5</v>
      </c>
      <c r="F363" s="302">
        <v>5</v>
      </c>
      <c r="G363" s="302" t="s">
        <v>1560</v>
      </c>
      <c r="H363" s="305">
        <v>20</v>
      </c>
      <c r="I363" s="281"/>
      <c r="J363" s="400"/>
      <c r="K363" s="63"/>
      <c r="L363" s="294"/>
      <c r="M363" s="310"/>
      <c r="N363" s="16"/>
      <c r="O363" s="48"/>
      <c r="Q363" s="38"/>
      <c r="R363" s="38"/>
      <c r="S363" s="38"/>
      <c r="T363" s="38"/>
      <c r="U363" s="38"/>
      <c r="V363" s="253"/>
      <c r="W363" s="322"/>
      <c r="X363" s="322"/>
      <c r="Y363" s="322"/>
      <c r="Z363" s="322"/>
      <c r="AA363" s="322"/>
      <c r="AB363" s="322"/>
      <c r="AC363" s="322"/>
      <c r="AD363" s="322"/>
      <c r="AE363" s="322"/>
    </row>
    <row r="364" spans="1:31" s="84" customFormat="1" ht="12" customHeight="1" x14ac:dyDescent="0.2">
      <c r="A364" s="302">
        <v>9</v>
      </c>
      <c r="B364" s="303" t="s">
        <v>217</v>
      </c>
      <c r="C364" s="302">
        <v>15</v>
      </c>
      <c r="D364" s="302">
        <v>5</v>
      </c>
      <c r="E364" s="302">
        <v>4</v>
      </c>
      <c r="F364" s="302">
        <v>6</v>
      </c>
      <c r="G364" s="302" t="s">
        <v>1561</v>
      </c>
      <c r="H364" s="305">
        <v>19</v>
      </c>
      <c r="I364" s="281"/>
      <c r="J364" s="400"/>
      <c r="K364" s="311" t="s">
        <v>305</v>
      </c>
      <c r="L364" s="312" t="s">
        <v>306</v>
      </c>
      <c r="M364" s="313" t="s">
        <v>13</v>
      </c>
      <c r="N364" s="16"/>
      <c r="O364" s="48"/>
      <c r="P364" s="38"/>
      <c r="Q364" s="38"/>
      <c r="R364" s="38"/>
      <c r="S364" s="38"/>
      <c r="T364" s="38"/>
      <c r="U364" s="38"/>
      <c r="V364" s="253"/>
      <c r="W364" s="322"/>
      <c r="X364" s="322"/>
      <c r="Y364" s="322"/>
      <c r="Z364" s="322"/>
      <c r="AA364" s="322"/>
      <c r="AB364" s="322"/>
      <c r="AC364" s="322"/>
      <c r="AD364" s="322"/>
      <c r="AE364" s="322"/>
    </row>
    <row r="365" spans="1:31" s="84" customFormat="1" ht="12" customHeight="1" x14ac:dyDescent="0.2">
      <c r="A365" s="302">
        <v>10</v>
      </c>
      <c r="B365" s="303" t="s">
        <v>211</v>
      </c>
      <c r="C365" s="302">
        <v>14</v>
      </c>
      <c r="D365" s="302">
        <v>5</v>
      </c>
      <c r="E365" s="302">
        <v>3</v>
      </c>
      <c r="F365" s="302">
        <v>6</v>
      </c>
      <c r="G365" s="302" t="s">
        <v>1562</v>
      </c>
      <c r="H365" s="305">
        <v>18</v>
      </c>
      <c r="I365" s="281"/>
      <c r="J365" s="400"/>
      <c r="K365" s="72" t="s">
        <v>1583</v>
      </c>
      <c r="L365" s="16" t="str">
        <f>IF(U348="","",U348)</f>
        <v>Pokorný</v>
      </c>
      <c r="M365" s="16" t="str">
        <f t="shared" ref="L365:M368" si="22">IF(V348="","",V348)</f>
        <v/>
      </c>
      <c r="N365" s="306"/>
      <c r="O365" s="377"/>
      <c r="P365" s="38"/>
      <c r="Q365" s="38"/>
      <c r="R365" s="38"/>
      <c r="S365" s="38"/>
      <c r="T365" s="38"/>
      <c r="U365" s="38"/>
      <c r="V365" s="253"/>
      <c r="W365" s="322"/>
      <c r="X365" s="322"/>
      <c r="Y365" s="322"/>
      <c r="Z365" s="322"/>
      <c r="AA365" s="322"/>
      <c r="AB365" s="322"/>
      <c r="AC365" s="322"/>
      <c r="AD365" s="322"/>
      <c r="AE365" s="322"/>
    </row>
    <row r="366" spans="1:31" s="84" customFormat="1" ht="12" customHeight="1" x14ac:dyDescent="0.2">
      <c r="A366" s="302">
        <v>11</v>
      </c>
      <c r="B366" s="303" t="s">
        <v>223</v>
      </c>
      <c r="C366" s="302">
        <v>15</v>
      </c>
      <c r="D366" s="302">
        <v>4</v>
      </c>
      <c r="E366" s="302">
        <v>3</v>
      </c>
      <c r="F366" s="302">
        <v>8</v>
      </c>
      <c r="G366" s="302" t="s">
        <v>1563</v>
      </c>
      <c r="H366" s="305">
        <v>15</v>
      </c>
      <c r="I366" s="281"/>
      <c r="J366" s="400"/>
      <c r="K366" s="72" t="s">
        <v>637</v>
      </c>
      <c r="L366" s="48" t="str">
        <f>IF(U349="","",U349)</f>
        <v>Koupil</v>
      </c>
      <c r="M366" s="63" t="str">
        <f t="shared" si="22"/>
        <v/>
      </c>
      <c r="N366" s="306"/>
      <c r="O366" s="377"/>
      <c r="P366" s="38"/>
      <c r="Q366" s="38"/>
      <c r="R366" s="38"/>
      <c r="S366" s="38"/>
      <c r="T366" s="38"/>
      <c r="U366" s="38"/>
      <c r="V366" s="253"/>
      <c r="W366" s="322"/>
      <c r="X366" s="322"/>
      <c r="Y366" s="322"/>
      <c r="Z366" s="322"/>
      <c r="AA366" s="322"/>
      <c r="AB366" s="322"/>
      <c r="AC366" s="322"/>
      <c r="AD366" s="322"/>
      <c r="AE366" s="322"/>
    </row>
    <row r="367" spans="1:31" s="84" customFormat="1" ht="12" customHeight="1" x14ac:dyDescent="0.2">
      <c r="A367" s="302">
        <v>12</v>
      </c>
      <c r="B367" s="303" t="s">
        <v>219</v>
      </c>
      <c r="C367" s="302">
        <v>15</v>
      </c>
      <c r="D367" s="302">
        <v>2</v>
      </c>
      <c r="E367" s="302">
        <v>6</v>
      </c>
      <c r="F367" s="302">
        <v>7</v>
      </c>
      <c r="G367" s="302" t="s">
        <v>1564</v>
      </c>
      <c r="H367" s="305">
        <v>12</v>
      </c>
      <c r="I367" s="281"/>
      <c r="J367" s="400"/>
      <c r="K367" s="63"/>
      <c r="L367" s="16" t="str">
        <f t="shared" si="22"/>
        <v/>
      </c>
      <c r="M367" s="63" t="str">
        <f t="shared" si="22"/>
        <v/>
      </c>
      <c r="N367" s="306"/>
      <c r="O367" s="377"/>
      <c r="P367" s="38"/>
      <c r="Q367" s="38"/>
      <c r="R367" s="38"/>
      <c r="S367" s="38"/>
      <c r="T367" s="38"/>
      <c r="U367" s="38"/>
      <c r="V367" s="253"/>
      <c r="W367" s="322"/>
      <c r="X367" s="322"/>
      <c r="Y367" s="322"/>
      <c r="Z367" s="322"/>
      <c r="AA367" s="322"/>
      <c r="AB367" s="322"/>
      <c r="AC367" s="322"/>
      <c r="AD367" s="322"/>
      <c r="AE367" s="322"/>
    </row>
    <row r="368" spans="1:31" s="84" customFormat="1" ht="12" customHeight="1" x14ac:dyDescent="0.2">
      <c r="A368" s="302">
        <v>13</v>
      </c>
      <c r="B368" s="303" t="s">
        <v>225</v>
      </c>
      <c r="C368" s="302">
        <v>13</v>
      </c>
      <c r="D368" s="302">
        <v>2</v>
      </c>
      <c r="E368" s="302">
        <v>2</v>
      </c>
      <c r="F368" s="302">
        <v>9</v>
      </c>
      <c r="G368" s="302" t="s">
        <v>1565</v>
      </c>
      <c r="H368" s="305">
        <v>8</v>
      </c>
      <c r="I368" s="281"/>
      <c r="J368" s="400"/>
      <c r="K368" s="63"/>
      <c r="L368" s="16" t="str">
        <f t="shared" si="22"/>
        <v/>
      </c>
      <c r="M368" s="63" t="str">
        <f t="shared" si="22"/>
        <v/>
      </c>
      <c r="N368" s="306"/>
      <c r="O368" s="377"/>
      <c r="P368" s="38"/>
      <c r="Q368" s="38"/>
      <c r="R368" s="38"/>
      <c r="S368" s="38"/>
      <c r="T368" s="38"/>
      <c r="U368" s="38"/>
      <c r="V368" s="253"/>
      <c r="W368" s="322"/>
      <c r="X368" s="322"/>
      <c r="Y368" s="322"/>
      <c r="Z368" s="322"/>
      <c r="AA368" s="322"/>
      <c r="AB368" s="322"/>
      <c r="AC368" s="322"/>
      <c r="AD368" s="322"/>
      <c r="AE368" s="322"/>
    </row>
    <row r="369" spans="1:31" s="84" customFormat="1" ht="12" customHeight="1" x14ac:dyDescent="0.2">
      <c r="A369" s="302">
        <v>14</v>
      </c>
      <c r="B369" s="303"/>
      <c r="C369" s="302"/>
      <c r="D369" s="302"/>
      <c r="E369" s="302"/>
      <c r="F369" s="302"/>
      <c r="G369" s="302"/>
      <c r="H369" s="305"/>
      <c r="I369" s="281"/>
      <c r="J369" s="400"/>
      <c r="K369" s="43"/>
      <c r="L369" s="38"/>
      <c r="M369" s="38"/>
      <c r="N369" s="38"/>
      <c r="O369" s="42"/>
      <c r="P369" s="38"/>
      <c r="Q369" s="38"/>
      <c r="R369" s="38"/>
      <c r="S369" s="38"/>
      <c r="T369" s="38"/>
      <c r="U369" s="38"/>
      <c r="V369" s="253"/>
      <c r="W369" s="322"/>
      <c r="X369" s="322"/>
      <c r="Y369" s="322"/>
      <c r="Z369" s="322"/>
      <c r="AA369" s="322"/>
      <c r="AB369" s="322"/>
      <c r="AC369" s="322"/>
      <c r="AD369" s="322"/>
      <c r="AE369" s="322"/>
    </row>
    <row r="370" spans="1:31" s="320" customFormat="1" ht="12" customHeight="1" x14ac:dyDescent="0.2">
      <c r="A370" s="330" t="s">
        <v>187</v>
      </c>
      <c r="B370" s="204">
        <v>17</v>
      </c>
      <c r="C370" s="629"/>
      <c r="D370" s="629"/>
      <c r="E370" s="629"/>
      <c r="F370" s="629"/>
      <c r="G370" s="629"/>
      <c r="H370" s="629"/>
      <c r="I370" s="330"/>
      <c r="J370" s="400"/>
      <c r="K370" s="43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01"/>
      <c r="W370" s="409"/>
      <c r="X370" s="409"/>
      <c r="Y370" s="409"/>
      <c r="Z370" s="409"/>
      <c r="AA370" s="409"/>
      <c r="AB370" s="409"/>
      <c r="AC370" s="409"/>
      <c r="AD370" s="409"/>
      <c r="AE370" s="409"/>
    </row>
    <row r="371" spans="1:31" ht="12" customHeight="1" x14ac:dyDescent="0.2">
      <c r="A371" s="118" t="s">
        <v>634</v>
      </c>
      <c r="B371" s="256" t="s">
        <v>1603</v>
      </c>
      <c r="C371" s="118"/>
      <c r="D371" s="256" t="s">
        <v>1604</v>
      </c>
      <c r="E371" s="256"/>
      <c r="F371" s="256"/>
      <c r="G371" s="256"/>
      <c r="H371" s="256"/>
      <c r="I371" s="256"/>
      <c r="K371" s="259" t="s">
        <v>253</v>
      </c>
      <c r="L371" s="14"/>
      <c r="M371" s="14"/>
      <c r="N371" s="14"/>
      <c r="O371" s="46"/>
      <c r="V371" s="401"/>
    </row>
    <row r="372" spans="1:31" ht="12" customHeight="1" x14ac:dyDescent="0.2">
      <c r="A372" s="118" t="s">
        <v>635</v>
      </c>
      <c r="B372" s="256" t="s">
        <v>1605</v>
      </c>
      <c r="C372" s="118"/>
      <c r="D372" s="256"/>
      <c r="E372" s="256"/>
      <c r="F372" s="256"/>
      <c r="G372" s="256"/>
      <c r="H372" s="256"/>
      <c r="I372" s="256"/>
      <c r="L372" s="266" t="str">
        <f>IF(R372="","",         R372)</f>
        <v>Koupil</v>
      </c>
      <c r="M372" s="14"/>
      <c r="N372" s="14"/>
      <c r="O372" s="46"/>
      <c r="Q372" s="38">
        <v>1</v>
      </c>
      <c r="R372" s="42" t="s">
        <v>257</v>
      </c>
      <c r="S372" s="42" t="s">
        <v>282</v>
      </c>
      <c r="T372" s="42"/>
      <c r="U372" s="42" t="s">
        <v>290</v>
      </c>
    </row>
    <row r="373" spans="1:31" ht="12" customHeight="1" x14ac:dyDescent="0.2">
      <c r="A373" s="118" t="s">
        <v>632</v>
      </c>
      <c r="B373" s="256" t="s">
        <v>1606</v>
      </c>
      <c r="C373" s="118"/>
      <c r="D373" s="256" t="s">
        <v>1607</v>
      </c>
      <c r="E373" s="256"/>
      <c r="F373" s="256"/>
      <c r="G373" s="256"/>
      <c r="H373" s="256"/>
      <c r="I373" s="256"/>
      <c r="K373" s="28" t="str">
        <f>IF(R373="","",R373)</f>
        <v>Zejda T.</v>
      </c>
      <c r="L373" s="28" t="str">
        <f>IF(R374="","",R374)</f>
        <v>Krejčí M.</v>
      </c>
      <c r="M373" s="28" t="str">
        <f>IF(R375="","",R375)</f>
        <v>Bastl P.</v>
      </c>
      <c r="N373" s="28" t="str">
        <f>IF(R376="","",R376)</f>
        <v>Tříletý R.</v>
      </c>
      <c r="O373" s="30"/>
      <c r="P373" s="120"/>
      <c r="Q373" s="38">
        <v>2</v>
      </c>
      <c r="R373" s="42" t="s">
        <v>300</v>
      </c>
    </row>
    <row r="374" spans="1:31" ht="12" customHeight="1" x14ac:dyDescent="0.2">
      <c r="A374" s="118" t="s">
        <v>631</v>
      </c>
      <c r="B374" s="256" t="s">
        <v>1608</v>
      </c>
      <c r="C374" s="118"/>
      <c r="D374" s="256" t="s">
        <v>1609</v>
      </c>
      <c r="E374" s="256"/>
      <c r="F374" s="256"/>
      <c r="G374" s="256"/>
      <c r="H374" s="256"/>
      <c r="I374" s="256"/>
      <c r="K374" s="28" t="str">
        <f>IF(R377="","",R377)</f>
        <v>Bastl V.</v>
      </c>
      <c r="L374" s="28" t="str">
        <f>IF(R378="","",R378)</f>
        <v>Kelbler P.</v>
      </c>
      <c r="M374" s="28" t="str">
        <f>IF(R379="","",R379)</f>
        <v>Habr V.</v>
      </c>
      <c r="N374" s="28" t="str">
        <f>IF(R380="","",R380)</f>
        <v>Švarc</v>
      </c>
      <c r="O374" s="30"/>
      <c r="P374" s="272"/>
      <c r="Q374" s="38">
        <v>3</v>
      </c>
      <c r="R374" s="42" t="s">
        <v>578</v>
      </c>
    </row>
    <row r="375" spans="1:31" ht="12" customHeight="1" x14ac:dyDescent="0.2">
      <c r="A375" s="118" t="s">
        <v>633</v>
      </c>
      <c r="B375" s="256" t="s">
        <v>1610</v>
      </c>
      <c r="C375" s="118"/>
      <c r="D375" s="256" t="s">
        <v>1611</v>
      </c>
      <c r="E375" s="256"/>
      <c r="F375" s="256"/>
      <c r="G375" s="256"/>
      <c r="H375" s="256"/>
      <c r="I375" s="256"/>
      <c r="K375" s="28"/>
      <c r="L375" s="28" t="str">
        <f>IF(R381="","",R381)</f>
        <v>Šťastný</v>
      </c>
      <c r="M375" s="28" t="str">
        <f>IF(R382="","",R382)</f>
        <v>Pokorný</v>
      </c>
      <c r="N375" s="271"/>
      <c r="O375" s="271"/>
      <c r="P375" s="272"/>
      <c r="Q375" s="38">
        <v>4</v>
      </c>
      <c r="R375" s="42" t="s">
        <v>287</v>
      </c>
    </row>
    <row r="376" spans="1:31" ht="12" customHeight="1" x14ac:dyDescent="0.2">
      <c r="A376" s="118" t="s">
        <v>159</v>
      </c>
      <c r="B376" s="256" t="s">
        <v>1612</v>
      </c>
      <c r="C376" s="118"/>
      <c r="D376" s="256" t="s">
        <v>1613</v>
      </c>
      <c r="E376" s="256"/>
      <c r="F376" s="256"/>
      <c r="G376" s="256"/>
      <c r="H376" s="256"/>
      <c r="I376" s="256"/>
      <c r="K376" s="259"/>
      <c r="L376" s="75"/>
      <c r="M376" s="14"/>
      <c r="Q376" s="38">
        <v>5</v>
      </c>
      <c r="R376" s="42" t="s">
        <v>282</v>
      </c>
      <c r="S376" s="15"/>
    </row>
    <row r="377" spans="1:31" ht="12" customHeight="1" x14ac:dyDescent="0.2">
      <c r="A377" s="118" t="s">
        <v>636</v>
      </c>
      <c r="B377" s="256" t="s">
        <v>1614</v>
      </c>
      <c r="C377" s="118"/>
      <c r="D377" s="256" t="s">
        <v>1615</v>
      </c>
      <c r="E377" s="256"/>
      <c r="F377" s="256"/>
      <c r="G377" s="256"/>
      <c r="H377" s="256"/>
      <c r="I377" s="256"/>
      <c r="K377" s="43" t="s">
        <v>275</v>
      </c>
      <c r="L377" s="38" t="s">
        <v>276</v>
      </c>
      <c r="M377" s="274" t="s">
        <v>196</v>
      </c>
      <c r="Q377" s="38">
        <v>6</v>
      </c>
      <c r="R377" s="42" t="s">
        <v>263</v>
      </c>
    </row>
    <row r="378" spans="1:31" ht="12" customHeight="1" thickBot="1" x14ac:dyDescent="0.25">
      <c r="A378" s="275" t="s">
        <v>280</v>
      </c>
      <c r="B378" s="276" t="s">
        <v>235</v>
      </c>
      <c r="C378" s="275" t="s">
        <v>195</v>
      </c>
      <c r="D378" s="275" t="s">
        <v>196</v>
      </c>
      <c r="E378" s="275">
        <v>0</v>
      </c>
      <c r="F378" s="275" t="s">
        <v>197</v>
      </c>
      <c r="G378" s="275" t="s">
        <v>198</v>
      </c>
      <c r="H378" s="275" t="s">
        <v>18</v>
      </c>
      <c r="I378" s="277"/>
      <c r="K378" s="43" t="s">
        <v>371</v>
      </c>
      <c r="L378" s="38" t="str">
        <f>IF(S383="","",S383)</f>
        <v>Kelbler P.</v>
      </c>
      <c r="M378" s="274" t="str">
        <f>IF(R383="","",R383)</f>
        <v>Nikrmajer</v>
      </c>
      <c r="Q378" s="38">
        <v>7</v>
      </c>
      <c r="R378" s="42" t="s">
        <v>279</v>
      </c>
    </row>
    <row r="379" spans="1:31" ht="12" customHeight="1" thickTop="1" x14ac:dyDescent="0.2">
      <c r="A379" s="206">
        <v>1</v>
      </c>
      <c r="B379" s="195" t="s">
        <v>205</v>
      </c>
      <c r="C379" s="199">
        <v>16</v>
      </c>
      <c r="D379" s="199">
        <v>10</v>
      </c>
      <c r="E379" s="199">
        <v>3</v>
      </c>
      <c r="F379" s="199">
        <v>3</v>
      </c>
      <c r="G379" s="175" t="s">
        <v>1616</v>
      </c>
      <c r="H379" s="197">
        <v>33</v>
      </c>
      <c r="I379" s="281"/>
      <c r="K379" s="43" t="s">
        <v>637</v>
      </c>
      <c r="L379" s="38" t="str">
        <f>IF(S384="","",S384)</f>
        <v>Krejčí M.</v>
      </c>
      <c r="M379" s="274" t="str">
        <f t="shared" ref="M379:M381" si="23">IF(R384="","",R384)</f>
        <v>Dolák J.</v>
      </c>
      <c r="Q379" s="38">
        <v>8</v>
      </c>
      <c r="R379" s="42" t="s">
        <v>341</v>
      </c>
    </row>
    <row r="380" spans="1:31" ht="12" customHeight="1" x14ac:dyDescent="0.2">
      <c r="A380" s="174">
        <v>2</v>
      </c>
      <c r="B380" s="195" t="s">
        <v>199</v>
      </c>
      <c r="C380" s="199">
        <v>16</v>
      </c>
      <c r="D380" s="199">
        <v>9</v>
      </c>
      <c r="E380" s="199">
        <v>2</v>
      </c>
      <c r="F380" s="199">
        <v>5</v>
      </c>
      <c r="G380" s="175" t="s">
        <v>1617</v>
      </c>
      <c r="H380" s="197">
        <v>29</v>
      </c>
      <c r="I380" s="281"/>
      <c r="K380" s="43" t="s">
        <v>593</v>
      </c>
      <c r="L380" s="14" t="str">
        <f>IF(S385="","",S385)</f>
        <v>Pokorný</v>
      </c>
      <c r="M380" s="274" t="str">
        <f t="shared" si="23"/>
        <v>Kelbler D.</v>
      </c>
      <c r="N380" s="283"/>
      <c r="O380" s="283"/>
      <c r="Q380" s="38">
        <v>9</v>
      </c>
      <c r="R380" s="42" t="s">
        <v>484</v>
      </c>
    </row>
    <row r="381" spans="1:31" ht="12" customHeight="1" x14ac:dyDescent="0.2">
      <c r="A381" s="174">
        <v>3</v>
      </c>
      <c r="B381" s="278" t="s">
        <v>208</v>
      </c>
      <c r="C381" s="206">
        <v>16</v>
      </c>
      <c r="D381" s="206">
        <v>8</v>
      </c>
      <c r="E381" s="206">
        <v>3</v>
      </c>
      <c r="F381" s="206">
        <v>5</v>
      </c>
      <c r="G381" s="175" t="s">
        <v>1618</v>
      </c>
      <c r="H381" s="280">
        <v>27</v>
      </c>
      <c r="I381" s="281"/>
      <c r="K381" s="259"/>
      <c r="L381" s="42" t="str">
        <f>IF(S386="","",S386)</f>
        <v>Bastl V.</v>
      </c>
      <c r="M381" s="274" t="str">
        <f t="shared" si="23"/>
        <v>Chvátal P.</v>
      </c>
      <c r="N381" s="283"/>
      <c r="O381" s="283"/>
      <c r="Q381" s="38">
        <v>10</v>
      </c>
      <c r="R381" s="42" t="s">
        <v>290</v>
      </c>
    </row>
    <row r="382" spans="1:31" ht="12" customHeight="1" x14ac:dyDescent="0.2">
      <c r="A382" s="174">
        <v>4</v>
      </c>
      <c r="B382" s="195" t="s">
        <v>202</v>
      </c>
      <c r="C382" s="199">
        <v>15</v>
      </c>
      <c r="D382" s="199">
        <v>8</v>
      </c>
      <c r="E382" s="199">
        <v>3</v>
      </c>
      <c r="F382" s="199">
        <v>4</v>
      </c>
      <c r="G382" s="175" t="s">
        <v>1619</v>
      </c>
      <c r="H382" s="197">
        <v>27</v>
      </c>
      <c r="I382" s="281"/>
      <c r="K382" s="28" t="s">
        <v>289</v>
      </c>
      <c r="L382" s="285" t="s">
        <v>4</v>
      </c>
      <c r="M382" s="286" t="s">
        <v>5</v>
      </c>
      <c r="N382" s="14"/>
      <c r="O382" s="46"/>
      <c r="Q382" s="38">
        <v>11</v>
      </c>
      <c r="R382" s="42" t="s">
        <v>344</v>
      </c>
    </row>
    <row r="383" spans="1:31" ht="12" customHeight="1" x14ac:dyDescent="0.2">
      <c r="A383" s="174">
        <v>5</v>
      </c>
      <c r="B383" s="195" t="s">
        <v>213</v>
      </c>
      <c r="C383" s="199">
        <v>16</v>
      </c>
      <c r="D383" s="199">
        <v>7</v>
      </c>
      <c r="E383" s="199">
        <v>3</v>
      </c>
      <c r="F383" s="199">
        <v>6</v>
      </c>
      <c r="G383" s="175" t="s">
        <v>1620</v>
      </c>
      <c r="H383" s="197">
        <v>24</v>
      </c>
      <c r="I383" s="281"/>
      <c r="K383" s="28" t="s">
        <v>430</v>
      </c>
      <c r="L383" s="285" t="str">
        <f t="shared" ref="L383:M388" si="24">IF(S372="","",S372)</f>
        <v>Tříletý R.</v>
      </c>
      <c r="M383" s="285" t="str">
        <f t="shared" si="24"/>
        <v/>
      </c>
      <c r="N383" s="283"/>
      <c r="O383" s="283"/>
      <c r="Q383" s="38">
        <v>12</v>
      </c>
      <c r="R383" s="42" t="s">
        <v>1552</v>
      </c>
      <c r="S383" s="42" t="s">
        <v>279</v>
      </c>
    </row>
    <row r="384" spans="1:31" ht="12" customHeight="1" x14ac:dyDescent="0.2">
      <c r="A384" s="174">
        <v>6</v>
      </c>
      <c r="B384" s="195" t="s">
        <v>215</v>
      </c>
      <c r="C384" s="199">
        <v>16</v>
      </c>
      <c r="D384" s="199">
        <v>7</v>
      </c>
      <c r="E384" s="199">
        <v>2</v>
      </c>
      <c r="F384" s="199">
        <v>7</v>
      </c>
      <c r="G384" s="175" t="s">
        <v>1621</v>
      </c>
      <c r="H384" s="197">
        <v>23</v>
      </c>
      <c r="I384" s="281"/>
      <c r="K384" s="28"/>
      <c r="L384" s="285" t="str">
        <f t="shared" si="24"/>
        <v/>
      </c>
      <c r="M384" s="285" t="str">
        <f t="shared" si="24"/>
        <v/>
      </c>
      <c r="N384" s="14"/>
      <c r="O384" s="46"/>
      <c r="Q384" s="38">
        <v>13</v>
      </c>
      <c r="R384" s="42" t="s">
        <v>596</v>
      </c>
      <c r="S384" s="42" t="s">
        <v>578</v>
      </c>
    </row>
    <row r="385" spans="1:1025" ht="12" customHeight="1" x14ac:dyDescent="0.2">
      <c r="A385" s="174">
        <v>7</v>
      </c>
      <c r="B385" s="195" t="s">
        <v>210</v>
      </c>
      <c r="C385" s="199">
        <v>16</v>
      </c>
      <c r="D385" s="199">
        <v>5</v>
      </c>
      <c r="E385" s="199">
        <v>6</v>
      </c>
      <c r="F385" s="199">
        <v>5</v>
      </c>
      <c r="G385" s="175" t="s">
        <v>1560</v>
      </c>
      <c r="H385" s="197">
        <v>21</v>
      </c>
      <c r="I385" s="281"/>
      <c r="L385" s="285" t="str">
        <f t="shared" si="24"/>
        <v/>
      </c>
      <c r="M385" s="285" t="str">
        <f t="shared" si="24"/>
        <v/>
      </c>
      <c r="Q385" s="38">
        <v>14</v>
      </c>
      <c r="R385" s="42" t="s">
        <v>293</v>
      </c>
      <c r="S385" s="42" t="s">
        <v>344</v>
      </c>
    </row>
    <row r="386" spans="1:1025" ht="12" customHeight="1" x14ac:dyDescent="0.2">
      <c r="A386" s="174">
        <v>8</v>
      </c>
      <c r="B386" s="195" t="s">
        <v>221</v>
      </c>
      <c r="C386" s="199">
        <v>15</v>
      </c>
      <c r="D386" s="199">
        <v>5</v>
      </c>
      <c r="E386" s="199">
        <v>5</v>
      </c>
      <c r="F386" s="199">
        <v>5</v>
      </c>
      <c r="G386" s="282" t="s">
        <v>1622</v>
      </c>
      <c r="H386" s="197">
        <v>20</v>
      </c>
      <c r="I386" s="281"/>
      <c r="K386" s="32"/>
      <c r="L386" s="285" t="str">
        <f t="shared" si="24"/>
        <v/>
      </c>
      <c r="M386" s="285" t="str">
        <f t="shared" si="24"/>
        <v/>
      </c>
      <c r="N386" s="283"/>
      <c r="O386" s="283"/>
      <c r="Q386" s="38">
        <v>15</v>
      </c>
      <c r="R386" s="42" t="s">
        <v>544</v>
      </c>
      <c r="S386" s="42" t="s">
        <v>263</v>
      </c>
    </row>
    <row r="387" spans="1:1025" ht="12" customHeight="1" x14ac:dyDescent="0.2">
      <c r="A387" s="174">
        <v>9</v>
      </c>
      <c r="B387" s="195" t="s">
        <v>217</v>
      </c>
      <c r="C387" s="199">
        <v>15</v>
      </c>
      <c r="D387" s="199">
        <v>5</v>
      </c>
      <c r="E387" s="199">
        <v>4</v>
      </c>
      <c r="F387" s="199">
        <v>6</v>
      </c>
      <c r="G387" s="282" t="s">
        <v>1561</v>
      </c>
      <c r="H387" s="197">
        <v>19</v>
      </c>
      <c r="I387" s="281"/>
      <c r="K387" s="28"/>
      <c r="L387" s="285" t="str">
        <f t="shared" si="24"/>
        <v/>
      </c>
      <c r="M387" s="285" t="str">
        <f t="shared" si="24"/>
        <v/>
      </c>
      <c r="N387" s="274"/>
      <c r="O387" s="274"/>
    </row>
    <row r="388" spans="1:1025" ht="12" customHeight="1" x14ac:dyDescent="0.2">
      <c r="A388" s="174">
        <v>10</v>
      </c>
      <c r="B388" s="195" t="s">
        <v>211</v>
      </c>
      <c r="C388" s="199">
        <v>15</v>
      </c>
      <c r="D388" s="199">
        <v>5</v>
      </c>
      <c r="E388" s="199">
        <v>4</v>
      </c>
      <c r="F388" s="199">
        <v>6</v>
      </c>
      <c r="G388" s="175" t="s">
        <v>1562</v>
      </c>
      <c r="H388" s="197">
        <v>19</v>
      </c>
      <c r="I388" s="281"/>
      <c r="L388" s="285" t="str">
        <f t="shared" si="24"/>
        <v/>
      </c>
      <c r="M388" s="285" t="str">
        <f t="shared" si="24"/>
        <v/>
      </c>
      <c r="N388" s="274"/>
      <c r="O388" s="274"/>
    </row>
    <row r="389" spans="1:1025" ht="12" customHeight="1" x14ac:dyDescent="0.2">
      <c r="A389" s="174">
        <v>11</v>
      </c>
      <c r="B389" s="195" t="s">
        <v>223</v>
      </c>
      <c r="C389" s="199">
        <v>16</v>
      </c>
      <c r="D389" s="199">
        <v>4</v>
      </c>
      <c r="E389" s="199">
        <v>3</v>
      </c>
      <c r="F389" s="199">
        <v>9</v>
      </c>
      <c r="G389" s="175" t="s">
        <v>1623</v>
      </c>
      <c r="H389" s="197">
        <v>15</v>
      </c>
      <c r="I389" s="281"/>
      <c r="N389" s="402"/>
      <c r="O389" s="402"/>
    </row>
    <row r="390" spans="1:1025" ht="12" customHeight="1" x14ac:dyDescent="0.2">
      <c r="A390" s="174">
        <v>12</v>
      </c>
      <c r="B390" s="195" t="s">
        <v>219</v>
      </c>
      <c r="C390" s="199">
        <v>16</v>
      </c>
      <c r="D390" s="199">
        <v>2</v>
      </c>
      <c r="E390" s="199">
        <v>6</v>
      </c>
      <c r="F390" s="199">
        <v>8</v>
      </c>
      <c r="G390" s="282" t="s">
        <v>1624</v>
      </c>
      <c r="H390" s="197">
        <v>12</v>
      </c>
      <c r="I390" s="281"/>
      <c r="K390" s="43" t="s">
        <v>305</v>
      </c>
      <c r="L390" s="288" t="s">
        <v>306</v>
      </c>
      <c r="M390" s="403" t="s">
        <v>13</v>
      </c>
      <c r="N390" s="274"/>
      <c r="O390" s="274"/>
    </row>
    <row r="391" spans="1:1025" ht="12" customHeight="1" x14ac:dyDescent="0.2">
      <c r="A391" s="174">
        <v>13</v>
      </c>
      <c r="B391" s="195" t="s">
        <v>225</v>
      </c>
      <c r="C391" s="199">
        <v>14</v>
      </c>
      <c r="D391" s="199">
        <v>3</v>
      </c>
      <c r="E391" s="199">
        <v>2</v>
      </c>
      <c r="F391" s="199">
        <v>9</v>
      </c>
      <c r="G391" s="282" t="s">
        <v>1625</v>
      </c>
      <c r="H391" s="197">
        <v>11</v>
      </c>
      <c r="I391" s="281"/>
      <c r="K391" s="43" t="s">
        <v>637</v>
      </c>
      <c r="L391" s="38" t="str">
        <f>IF(U372="","",U372)</f>
        <v>Šťastný</v>
      </c>
      <c r="M391" s="38" t="str">
        <f>IF(V372="","",V372)</f>
        <v/>
      </c>
    </row>
    <row r="392" spans="1:1025" ht="12" customHeight="1" x14ac:dyDescent="0.2">
      <c r="A392" s="174"/>
      <c r="B392" s="195"/>
      <c r="C392" s="174"/>
      <c r="D392" s="174"/>
      <c r="E392" s="174"/>
      <c r="F392" s="174"/>
      <c r="G392" s="174"/>
      <c r="H392" s="194"/>
      <c r="I392" s="281"/>
      <c r="L392" s="38" t="str">
        <f>IF(U373="","",U373)</f>
        <v/>
      </c>
      <c r="M392" s="38" t="str">
        <f>IF(V375="","",V375)</f>
        <v/>
      </c>
    </row>
    <row r="393" spans="1:1025" ht="12" customHeight="1" x14ac:dyDescent="0.2">
      <c r="A393" s="330" t="s">
        <v>187</v>
      </c>
      <c r="B393" s="204">
        <v>18</v>
      </c>
      <c r="C393" s="330"/>
      <c r="D393" s="330"/>
      <c r="E393" s="330"/>
      <c r="F393" s="330"/>
      <c r="G393" s="330"/>
      <c r="H393" s="330"/>
      <c r="I393" s="330"/>
      <c r="L393" s="42"/>
      <c r="M393" s="42"/>
      <c r="N393" s="42"/>
      <c r="P393" s="42"/>
      <c r="Q393" s="42"/>
      <c r="R393" s="42"/>
      <c r="S393" s="42"/>
      <c r="T393" s="42"/>
      <c r="U393" s="42"/>
      <c r="V393" s="401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  <c r="HL393" s="42"/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42"/>
      <c r="HY393" s="42"/>
      <c r="HZ393" s="42"/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42"/>
      <c r="IL393" s="42"/>
      <c r="IM393" s="42"/>
      <c r="IN393" s="42"/>
      <c r="IO393" s="42"/>
      <c r="IP393" s="42"/>
      <c r="IQ393" s="42"/>
      <c r="IR393" s="42"/>
      <c r="IS393" s="42"/>
      <c r="IT393" s="42"/>
      <c r="IU393" s="42"/>
      <c r="IV393" s="42"/>
      <c r="IW393" s="42"/>
      <c r="IX393" s="42"/>
      <c r="IY393" s="42"/>
      <c r="IZ393" s="42"/>
      <c r="JA393" s="42"/>
      <c r="JB393" s="42"/>
      <c r="JC393" s="42"/>
      <c r="JD393" s="42"/>
      <c r="JE393" s="42"/>
      <c r="JF393" s="42"/>
      <c r="JG393" s="42"/>
      <c r="JH393" s="42"/>
      <c r="JI393" s="42"/>
      <c r="JJ393" s="42"/>
      <c r="JK393" s="42"/>
      <c r="JL393" s="42"/>
      <c r="JM393" s="42"/>
      <c r="JN393" s="42"/>
      <c r="JO393" s="42"/>
      <c r="JP393" s="42"/>
      <c r="JQ393" s="42"/>
      <c r="JR393" s="42"/>
      <c r="JS393" s="42"/>
      <c r="JT393" s="42"/>
      <c r="JU393" s="42"/>
      <c r="JV393" s="42"/>
      <c r="JW393" s="42"/>
      <c r="JX393" s="42"/>
      <c r="JY393" s="42"/>
      <c r="JZ393" s="42"/>
      <c r="KA393" s="42"/>
      <c r="KB393" s="42"/>
      <c r="KC393" s="42"/>
      <c r="KD393" s="42"/>
      <c r="KE393" s="42"/>
      <c r="KF393" s="42"/>
      <c r="KG393" s="42"/>
      <c r="KH393" s="42"/>
      <c r="KI393" s="42"/>
      <c r="KJ393" s="42"/>
      <c r="KK393" s="42"/>
      <c r="KL393" s="42"/>
      <c r="KM393" s="42"/>
      <c r="KN393" s="42"/>
      <c r="KO393" s="42"/>
      <c r="KP393" s="42"/>
      <c r="KQ393" s="42"/>
      <c r="KR393" s="42"/>
      <c r="KS393" s="42"/>
      <c r="KT393" s="42"/>
      <c r="KU393" s="42"/>
      <c r="KV393" s="42"/>
      <c r="KW393" s="42"/>
      <c r="KX393" s="42"/>
      <c r="KY393" s="42"/>
      <c r="KZ393" s="42"/>
      <c r="LA393" s="42"/>
      <c r="LB393" s="42"/>
      <c r="LC393" s="42"/>
      <c r="LD393" s="42"/>
      <c r="LE393" s="42"/>
      <c r="LF393" s="42"/>
      <c r="LG393" s="42"/>
      <c r="LH393" s="42"/>
      <c r="LI393" s="42"/>
      <c r="LJ393" s="42"/>
      <c r="LK393" s="42"/>
      <c r="LL393" s="42"/>
      <c r="LM393" s="42"/>
      <c r="LN393" s="42"/>
      <c r="LO393" s="42"/>
      <c r="LP393" s="42"/>
      <c r="LQ393" s="42"/>
      <c r="LR393" s="42"/>
      <c r="LS393" s="42"/>
      <c r="LT393" s="42"/>
      <c r="LU393" s="42"/>
      <c r="LV393" s="42"/>
      <c r="LW393" s="42"/>
      <c r="LX393" s="42"/>
      <c r="LY393" s="42"/>
      <c r="LZ393" s="42"/>
      <c r="MA393" s="42"/>
      <c r="MB393" s="42"/>
      <c r="MC393" s="42"/>
      <c r="MD393" s="42"/>
      <c r="ME393" s="42"/>
      <c r="MF393" s="42"/>
      <c r="MG393" s="42"/>
      <c r="MH393" s="42"/>
      <c r="MI393" s="42"/>
      <c r="MJ393" s="42"/>
      <c r="MK393" s="42"/>
      <c r="ML393" s="42"/>
      <c r="MM393" s="42"/>
      <c r="MN393" s="42"/>
      <c r="MO393" s="42"/>
      <c r="MP393" s="42"/>
      <c r="MQ393" s="42"/>
      <c r="MR393" s="42"/>
      <c r="MS393" s="42"/>
      <c r="MT393" s="42"/>
      <c r="MU393" s="42"/>
      <c r="MV393" s="42"/>
      <c r="MW393" s="42"/>
      <c r="MX393" s="42"/>
      <c r="MY393" s="42"/>
      <c r="MZ393" s="42"/>
      <c r="NA393" s="42"/>
      <c r="NB393" s="42"/>
      <c r="NC393" s="42"/>
      <c r="ND393" s="42"/>
      <c r="NE393" s="42"/>
      <c r="NF393" s="42"/>
      <c r="NG393" s="42"/>
      <c r="NH393" s="42"/>
      <c r="NI393" s="42"/>
      <c r="NJ393" s="42"/>
      <c r="NK393" s="42"/>
      <c r="NL393" s="42"/>
      <c r="NM393" s="42"/>
      <c r="NN393" s="42"/>
      <c r="NO393" s="42"/>
      <c r="NP393" s="42"/>
      <c r="NQ393" s="42"/>
      <c r="NR393" s="42"/>
      <c r="NS393" s="42"/>
      <c r="NT393" s="42"/>
      <c r="NU393" s="42"/>
      <c r="NV393" s="42"/>
      <c r="NW393" s="42"/>
      <c r="NX393" s="42"/>
      <c r="NY393" s="42"/>
      <c r="NZ393" s="42"/>
      <c r="OA393" s="42"/>
      <c r="OB393" s="42"/>
      <c r="OC393" s="42"/>
      <c r="OD393" s="42"/>
      <c r="OE393" s="42"/>
      <c r="OF393" s="42"/>
      <c r="OG393" s="42"/>
      <c r="OH393" s="42"/>
      <c r="OI393" s="42"/>
      <c r="OJ393" s="42"/>
      <c r="OK393" s="42"/>
      <c r="OL393" s="42"/>
      <c r="OM393" s="42"/>
      <c r="ON393" s="42"/>
      <c r="OO393" s="42"/>
      <c r="OP393" s="42"/>
      <c r="OQ393" s="42"/>
      <c r="OR393" s="42"/>
      <c r="OS393" s="42"/>
      <c r="OT393" s="42"/>
      <c r="OU393" s="42"/>
      <c r="OV393" s="42"/>
      <c r="OW393" s="42"/>
      <c r="OX393" s="42"/>
      <c r="OY393" s="42"/>
      <c r="OZ393" s="42"/>
      <c r="PA393" s="42"/>
      <c r="PB393" s="42"/>
      <c r="PC393" s="42"/>
      <c r="PD393" s="42"/>
      <c r="PE393" s="42"/>
      <c r="PF393" s="42"/>
      <c r="PG393" s="42"/>
      <c r="PH393" s="42"/>
      <c r="PI393" s="42"/>
      <c r="PJ393" s="42"/>
      <c r="PK393" s="42"/>
      <c r="PL393" s="42"/>
      <c r="PM393" s="42"/>
      <c r="PN393" s="42"/>
      <c r="PO393" s="42"/>
      <c r="PP393" s="42"/>
      <c r="PQ393" s="42"/>
      <c r="PR393" s="42"/>
      <c r="PS393" s="42"/>
      <c r="PT393" s="42"/>
      <c r="PU393" s="42"/>
      <c r="PV393" s="42"/>
      <c r="PW393" s="42"/>
      <c r="PX393" s="42"/>
      <c r="PY393" s="42"/>
      <c r="PZ393" s="42"/>
      <c r="QA393" s="42"/>
      <c r="QB393" s="42"/>
      <c r="QC393" s="42"/>
      <c r="QD393" s="42"/>
      <c r="QE393" s="42"/>
      <c r="QF393" s="42"/>
      <c r="QG393" s="42"/>
      <c r="QH393" s="42"/>
      <c r="QI393" s="42"/>
      <c r="QJ393" s="42"/>
      <c r="QK393" s="42"/>
      <c r="QL393" s="42"/>
      <c r="QM393" s="42"/>
      <c r="QN393" s="42"/>
      <c r="QO393" s="42"/>
      <c r="QP393" s="42"/>
      <c r="QQ393" s="42"/>
      <c r="QR393" s="42"/>
      <c r="QS393" s="42"/>
      <c r="QT393" s="42"/>
      <c r="QU393" s="42"/>
      <c r="QV393" s="42"/>
      <c r="QW393" s="42"/>
      <c r="QX393" s="42"/>
      <c r="QY393" s="42"/>
      <c r="QZ393" s="42"/>
      <c r="RA393" s="42"/>
      <c r="RB393" s="42"/>
      <c r="RC393" s="42"/>
      <c r="RD393" s="42"/>
      <c r="RE393" s="42"/>
      <c r="RF393" s="42"/>
      <c r="RG393" s="42"/>
      <c r="RH393" s="42"/>
      <c r="RI393" s="42"/>
      <c r="RJ393" s="42"/>
      <c r="RK393" s="42"/>
      <c r="RL393" s="42"/>
      <c r="RM393" s="42"/>
      <c r="RN393" s="42"/>
      <c r="RO393" s="42"/>
      <c r="RP393" s="42"/>
      <c r="RQ393" s="42"/>
      <c r="RR393" s="42"/>
      <c r="RS393" s="42"/>
      <c r="RT393" s="42"/>
      <c r="RU393" s="42"/>
      <c r="RV393" s="42"/>
      <c r="RW393" s="42"/>
      <c r="RX393" s="42"/>
      <c r="RY393" s="42"/>
      <c r="RZ393" s="42"/>
      <c r="SA393" s="42"/>
      <c r="SB393" s="42"/>
      <c r="SC393" s="42"/>
      <c r="SD393" s="42"/>
      <c r="SE393" s="42"/>
      <c r="SF393" s="42"/>
      <c r="SG393" s="42"/>
      <c r="SH393" s="42"/>
      <c r="SI393" s="42"/>
      <c r="SJ393" s="42"/>
      <c r="SK393" s="42"/>
      <c r="SL393" s="42"/>
      <c r="SM393" s="42"/>
      <c r="SN393" s="42"/>
      <c r="SO393" s="42"/>
      <c r="SP393" s="42"/>
      <c r="SQ393" s="42"/>
      <c r="SR393" s="42"/>
      <c r="SS393" s="42"/>
      <c r="ST393" s="42"/>
      <c r="SU393" s="42"/>
      <c r="SV393" s="42"/>
      <c r="SW393" s="42"/>
      <c r="SX393" s="42"/>
      <c r="SY393" s="42"/>
      <c r="SZ393" s="42"/>
      <c r="TA393" s="42"/>
      <c r="TB393" s="42"/>
      <c r="TC393" s="42"/>
      <c r="TD393" s="42"/>
      <c r="TE393" s="42"/>
      <c r="TF393" s="42"/>
      <c r="TG393" s="42"/>
      <c r="TH393" s="42"/>
      <c r="TI393" s="42"/>
      <c r="TJ393" s="42"/>
      <c r="TK393" s="42"/>
      <c r="TL393" s="42"/>
      <c r="TM393" s="42"/>
      <c r="TN393" s="42"/>
      <c r="TO393" s="42"/>
      <c r="TP393" s="42"/>
      <c r="TQ393" s="42"/>
      <c r="TR393" s="42"/>
      <c r="TS393" s="42"/>
      <c r="TT393" s="42"/>
      <c r="TU393" s="42"/>
      <c r="TV393" s="42"/>
      <c r="TW393" s="42"/>
      <c r="TX393" s="42"/>
      <c r="TY393" s="42"/>
      <c r="TZ393" s="42"/>
      <c r="UA393" s="42"/>
      <c r="UB393" s="42"/>
      <c r="UC393" s="42"/>
      <c r="UD393" s="42"/>
      <c r="UE393" s="42"/>
      <c r="UF393" s="42"/>
      <c r="UG393" s="42"/>
      <c r="UH393" s="42"/>
      <c r="UI393" s="42"/>
      <c r="UJ393" s="42"/>
      <c r="UK393" s="42"/>
      <c r="UL393" s="42"/>
      <c r="UM393" s="42"/>
      <c r="UN393" s="42"/>
      <c r="UO393" s="42"/>
      <c r="UP393" s="42"/>
      <c r="UQ393" s="42"/>
      <c r="UR393" s="42"/>
      <c r="US393" s="42"/>
      <c r="UT393" s="42"/>
      <c r="UU393" s="42"/>
      <c r="UV393" s="42"/>
      <c r="UW393" s="42"/>
      <c r="UX393" s="42"/>
      <c r="UY393" s="42"/>
      <c r="UZ393" s="42"/>
      <c r="VA393" s="42"/>
      <c r="VB393" s="42"/>
      <c r="VC393" s="42"/>
      <c r="VD393" s="42"/>
      <c r="VE393" s="42"/>
      <c r="VF393" s="42"/>
      <c r="VG393" s="42"/>
      <c r="VH393" s="42"/>
      <c r="VI393" s="42"/>
      <c r="VJ393" s="42"/>
      <c r="VK393" s="42"/>
      <c r="VL393" s="42"/>
      <c r="VM393" s="42"/>
      <c r="VN393" s="42"/>
      <c r="VO393" s="42"/>
      <c r="VP393" s="42"/>
      <c r="VQ393" s="42"/>
      <c r="VR393" s="42"/>
      <c r="VS393" s="42"/>
      <c r="VT393" s="42"/>
      <c r="VU393" s="42"/>
      <c r="VV393" s="42"/>
      <c r="VW393" s="42"/>
      <c r="VX393" s="42"/>
      <c r="VY393" s="42"/>
      <c r="VZ393" s="42"/>
      <c r="WA393" s="42"/>
      <c r="WB393" s="42"/>
      <c r="WC393" s="42"/>
      <c r="WD393" s="42"/>
      <c r="WE393" s="42"/>
      <c r="WF393" s="42"/>
      <c r="WG393" s="42"/>
      <c r="WH393" s="42"/>
      <c r="WI393" s="42"/>
      <c r="WJ393" s="42"/>
      <c r="WK393" s="42"/>
      <c r="WL393" s="42"/>
      <c r="WM393" s="42"/>
      <c r="WN393" s="42"/>
      <c r="WO393" s="42"/>
      <c r="WP393" s="42"/>
      <c r="WQ393" s="42"/>
      <c r="WR393" s="42"/>
      <c r="WS393" s="42"/>
      <c r="WT393" s="42"/>
      <c r="WU393" s="42"/>
      <c r="WV393" s="42"/>
      <c r="WW393" s="42"/>
      <c r="WX393" s="42"/>
      <c r="WY393" s="42"/>
      <c r="WZ393" s="42"/>
      <c r="XA393" s="42"/>
      <c r="XB393" s="42"/>
      <c r="XC393" s="42"/>
      <c r="XD393" s="42"/>
      <c r="XE393" s="42"/>
      <c r="XF393" s="42"/>
      <c r="XG393" s="42"/>
      <c r="XH393" s="42"/>
      <c r="XI393" s="42"/>
      <c r="XJ393" s="42"/>
      <c r="XK393" s="42"/>
      <c r="XL393" s="42"/>
      <c r="XM393" s="42"/>
      <c r="XN393" s="42"/>
      <c r="XO393" s="42"/>
      <c r="XP393" s="42"/>
      <c r="XQ393" s="42"/>
      <c r="XR393" s="42"/>
      <c r="XS393" s="42"/>
      <c r="XT393" s="42"/>
      <c r="XU393" s="42"/>
      <c r="XV393" s="42"/>
      <c r="XW393" s="42"/>
      <c r="XX393" s="42"/>
      <c r="XY393" s="42"/>
      <c r="XZ393" s="42"/>
      <c r="YA393" s="42"/>
      <c r="YB393" s="42"/>
      <c r="YC393" s="42"/>
      <c r="YD393" s="42"/>
      <c r="YE393" s="42"/>
      <c r="YF393" s="42"/>
      <c r="YG393" s="42"/>
      <c r="YH393" s="42"/>
      <c r="YI393" s="42"/>
      <c r="YJ393" s="42"/>
      <c r="YK393" s="42"/>
      <c r="YL393" s="42"/>
      <c r="YM393" s="42"/>
      <c r="YN393" s="42"/>
      <c r="YO393" s="42"/>
      <c r="YP393" s="42"/>
      <c r="YQ393" s="42"/>
      <c r="YR393" s="42"/>
      <c r="YS393" s="42"/>
      <c r="YT393" s="42"/>
      <c r="YU393" s="42"/>
      <c r="YV393" s="42"/>
      <c r="YW393" s="42"/>
      <c r="YX393" s="42"/>
      <c r="YY393" s="42"/>
      <c r="YZ393" s="42"/>
      <c r="ZA393" s="42"/>
      <c r="ZB393" s="42"/>
      <c r="ZC393" s="42"/>
      <c r="ZD393" s="42"/>
      <c r="ZE393" s="42"/>
      <c r="ZF393" s="42"/>
      <c r="ZG393" s="42"/>
      <c r="ZH393" s="42"/>
      <c r="ZI393" s="42"/>
      <c r="ZJ393" s="42"/>
      <c r="ZK393" s="42"/>
      <c r="ZL393" s="42"/>
      <c r="ZM393" s="42"/>
      <c r="ZN393" s="42"/>
      <c r="ZO393" s="42"/>
      <c r="ZP393" s="42"/>
      <c r="ZQ393" s="42"/>
      <c r="ZR393" s="42"/>
      <c r="ZS393" s="42"/>
      <c r="ZT393" s="42"/>
      <c r="ZU393" s="42"/>
      <c r="ZV393" s="42"/>
      <c r="ZW393" s="42"/>
      <c r="ZX393" s="42"/>
      <c r="ZY393" s="42"/>
      <c r="ZZ393" s="42"/>
      <c r="AAA393" s="42"/>
      <c r="AAB393" s="42"/>
      <c r="AAC393" s="42"/>
      <c r="AAD393" s="42"/>
      <c r="AAE393" s="42"/>
      <c r="AAF393" s="42"/>
      <c r="AAG393" s="42"/>
      <c r="AAH393" s="42"/>
      <c r="AAI393" s="42"/>
      <c r="AAJ393" s="42"/>
      <c r="AAK393" s="42"/>
      <c r="AAL393" s="42"/>
      <c r="AAM393" s="42"/>
      <c r="AAN393" s="42"/>
      <c r="AAO393" s="42"/>
      <c r="AAP393" s="42"/>
      <c r="AAQ393" s="42"/>
      <c r="AAR393" s="42"/>
      <c r="AAS393" s="42"/>
      <c r="AAT393" s="42"/>
      <c r="AAU393" s="42"/>
      <c r="AAV393" s="42"/>
      <c r="AAW393" s="42"/>
      <c r="AAX393" s="42"/>
      <c r="AAY393" s="42"/>
      <c r="AAZ393" s="42"/>
      <c r="ABA393" s="42"/>
      <c r="ABB393" s="42"/>
      <c r="ABC393" s="42"/>
      <c r="ABD393" s="42"/>
      <c r="ABE393" s="42"/>
      <c r="ABF393" s="42"/>
      <c r="ABG393" s="42"/>
      <c r="ABH393" s="42"/>
      <c r="ABI393" s="42"/>
      <c r="ABJ393" s="42"/>
      <c r="ABK393" s="42"/>
      <c r="ABL393" s="42"/>
      <c r="ABM393" s="42"/>
      <c r="ABN393" s="42"/>
      <c r="ABO393" s="42"/>
      <c r="ABP393" s="42"/>
      <c r="ABQ393" s="42"/>
      <c r="ABR393" s="42"/>
      <c r="ABS393" s="42"/>
      <c r="ABT393" s="42"/>
      <c r="ABU393" s="42"/>
      <c r="ABV393" s="42"/>
      <c r="ABW393" s="42"/>
      <c r="ABX393" s="42"/>
      <c r="ABY393" s="42"/>
      <c r="ABZ393" s="42"/>
      <c r="ACA393" s="42"/>
      <c r="ACB393" s="42"/>
      <c r="ACC393" s="42"/>
      <c r="ACD393" s="42"/>
      <c r="ACE393" s="42"/>
      <c r="ACF393" s="42"/>
      <c r="ACG393" s="42"/>
      <c r="ACH393" s="42"/>
      <c r="ACI393" s="42"/>
      <c r="ACJ393" s="42"/>
      <c r="ACK393" s="42"/>
      <c r="ACL393" s="42"/>
      <c r="ACM393" s="42"/>
      <c r="ACN393" s="42"/>
      <c r="ACO393" s="42"/>
      <c r="ACP393" s="42"/>
      <c r="ACQ393" s="42"/>
      <c r="ACR393" s="42"/>
      <c r="ACS393" s="42"/>
      <c r="ACT393" s="42"/>
      <c r="ACU393" s="42"/>
      <c r="ACV393" s="42"/>
      <c r="ACW393" s="42"/>
      <c r="ACX393" s="42"/>
      <c r="ACY393" s="42"/>
      <c r="ACZ393" s="42"/>
      <c r="ADA393" s="42"/>
      <c r="ADB393" s="42"/>
      <c r="ADC393" s="42"/>
      <c r="ADD393" s="42"/>
      <c r="ADE393" s="42"/>
      <c r="ADF393" s="42"/>
      <c r="ADG393" s="42"/>
      <c r="ADH393" s="42"/>
      <c r="ADI393" s="42"/>
      <c r="ADJ393" s="42"/>
      <c r="ADK393" s="42"/>
      <c r="ADL393" s="42"/>
      <c r="ADM393" s="42"/>
      <c r="ADN393" s="42"/>
      <c r="ADO393" s="42"/>
      <c r="ADP393" s="42"/>
      <c r="ADQ393" s="42"/>
      <c r="ADR393" s="42"/>
      <c r="ADS393" s="42"/>
      <c r="ADT393" s="42"/>
      <c r="ADU393" s="42"/>
      <c r="ADV393" s="42"/>
      <c r="ADW393" s="42"/>
      <c r="ADX393" s="42"/>
      <c r="ADY393" s="42"/>
      <c r="ADZ393" s="42"/>
      <c r="AEA393" s="42"/>
      <c r="AEB393" s="42"/>
      <c r="AEC393" s="42"/>
      <c r="AED393" s="42"/>
      <c r="AEE393" s="42"/>
      <c r="AEF393" s="42"/>
      <c r="AEG393" s="42"/>
      <c r="AEH393" s="42"/>
      <c r="AEI393" s="42"/>
      <c r="AEJ393" s="42"/>
      <c r="AEK393" s="42"/>
      <c r="AEL393" s="42"/>
      <c r="AEM393" s="42"/>
      <c r="AEN393" s="42"/>
      <c r="AEO393" s="42"/>
      <c r="AEP393" s="42"/>
      <c r="AEQ393" s="42"/>
      <c r="AER393" s="42"/>
      <c r="AES393" s="42"/>
      <c r="AET393" s="42"/>
      <c r="AEU393" s="42"/>
      <c r="AEV393" s="42"/>
      <c r="AEW393" s="42"/>
      <c r="AEX393" s="42"/>
      <c r="AEY393" s="42"/>
      <c r="AEZ393" s="42"/>
      <c r="AFA393" s="42"/>
      <c r="AFB393" s="42"/>
      <c r="AFC393" s="42"/>
      <c r="AFD393" s="42"/>
      <c r="AFE393" s="42"/>
      <c r="AFF393" s="42"/>
      <c r="AFG393" s="42"/>
      <c r="AFH393" s="42"/>
      <c r="AFI393" s="42"/>
      <c r="AFJ393" s="42"/>
      <c r="AFK393" s="42"/>
      <c r="AFL393" s="42"/>
      <c r="AFM393" s="42"/>
      <c r="AFN393" s="42"/>
      <c r="AFO393" s="42"/>
      <c r="AFP393" s="42"/>
      <c r="AFQ393" s="42"/>
      <c r="AFR393" s="42"/>
      <c r="AFS393" s="42"/>
      <c r="AFT393" s="42"/>
      <c r="AFU393" s="42"/>
      <c r="AFV393" s="42"/>
      <c r="AFW393" s="42"/>
      <c r="AFX393" s="42"/>
      <c r="AFY393" s="42"/>
      <c r="AFZ393" s="42"/>
      <c r="AGA393" s="42"/>
      <c r="AGB393" s="42"/>
      <c r="AGC393" s="42"/>
      <c r="AGD393" s="42"/>
      <c r="AGE393" s="42"/>
      <c r="AGF393" s="42"/>
      <c r="AGG393" s="42"/>
      <c r="AGH393" s="42"/>
      <c r="AGI393" s="42"/>
      <c r="AGJ393" s="42"/>
      <c r="AGK393" s="42"/>
      <c r="AGL393" s="42"/>
      <c r="AGM393" s="42"/>
      <c r="AGN393" s="42"/>
      <c r="AGO393" s="42"/>
      <c r="AGP393" s="42"/>
      <c r="AGQ393" s="42"/>
      <c r="AGR393" s="42"/>
      <c r="AGS393" s="42"/>
      <c r="AGT393" s="42"/>
      <c r="AGU393" s="42"/>
      <c r="AGV393" s="42"/>
      <c r="AGW393" s="42"/>
      <c r="AGX393" s="42"/>
      <c r="AGY393" s="42"/>
      <c r="AGZ393" s="42"/>
      <c r="AHA393" s="42"/>
      <c r="AHB393" s="42"/>
      <c r="AHC393" s="42"/>
      <c r="AHD393" s="42"/>
      <c r="AHE393" s="42"/>
      <c r="AHF393" s="42"/>
      <c r="AHG393" s="42"/>
      <c r="AHH393" s="42"/>
      <c r="AHI393" s="42"/>
      <c r="AHJ393" s="42"/>
      <c r="AHK393" s="42"/>
      <c r="AHL393" s="42"/>
      <c r="AHM393" s="42"/>
      <c r="AHN393" s="42"/>
      <c r="AHO393" s="42"/>
      <c r="AHP393" s="42"/>
      <c r="AHQ393" s="42"/>
      <c r="AHR393" s="42"/>
      <c r="AHS393" s="42"/>
      <c r="AHT393" s="42"/>
      <c r="AHU393" s="42"/>
      <c r="AHV393" s="42"/>
      <c r="AHW393" s="42"/>
      <c r="AHX393" s="42"/>
      <c r="AHY393" s="42"/>
      <c r="AHZ393" s="42"/>
      <c r="AIA393" s="42"/>
      <c r="AIB393" s="42"/>
      <c r="AIC393" s="42"/>
      <c r="AID393" s="42"/>
      <c r="AIE393" s="42"/>
      <c r="AIF393" s="42"/>
      <c r="AIG393" s="42"/>
      <c r="AIH393" s="42"/>
      <c r="AII393" s="42"/>
      <c r="AIJ393" s="42"/>
      <c r="AIK393" s="42"/>
      <c r="AIL393" s="42"/>
      <c r="AIM393" s="42"/>
      <c r="AIN393" s="42"/>
      <c r="AIO393" s="42"/>
      <c r="AIP393" s="42"/>
      <c r="AIQ393" s="42"/>
      <c r="AIR393" s="42"/>
      <c r="AIS393" s="42"/>
      <c r="AIT393" s="42"/>
      <c r="AIU393" s="42"/>
      <c r="AIV393" s="42"/>
      <c r="AIW393" s="42"/>
      <c r="AIX393" s="42"/>
      <c r="AIY393" s="42"/>
      <c r="AIZ393" s="42"/>
      <c r="AJA393" s="42"/>
      <c r="AJB393" s="42"/>
      <c r="AJC393" s="42"/>
      <c r="AJD393" s="42"/>
      <c r="AJE393" s="42"/>
      <c r="AJF393" s="42"/>
      <c r="AJG393" s="42"/>
      <c r="AJH393" s="42"/>
      <c r="AJI393" s="42"/>
      <c r="AJJ393" s="42"/>
      <c r="AJK393" s="42"/>
      <c r="AJL393" s="42"/>
      <c r="AJM393" s="42"/>
      <c r="AJN393" s="42"/>
      <c r="AJO393" s="42"/>
      <c r="AJP393" s="42"/>
      <c r="AJQ393" s="42"/>
      <c r="AJR393" s="42"/>
      <c r="AJS393" s="42"/>
      <c r="AJT393" s="42"/>
      <c r="AJU393" s="42"/>
      <c r="AJV393" s="42"/>
      <c r="AJW393" s="42"/>
      <c r="AJX393" s="42"/>
      <c r="AJY393" s="42"/>
      <c r="AJZ393" s="42"/>
      <c r="AKA393" s="42"/>
      <c r="AKB393" s="42"/>
      <c r="AKC393" s="42"/>
      <c r="AKD393" s="42"/>
      <c r="AKE393" s="42"/>
      <c r="AKF393" s="42"/>
      <c r="AKG393" s="42"/>
      <c r="AKH393" s="42"/>
      <c r="AKI393" s="42"/>
      <c r="AKJ393" s="42"/>
      <c r="AKK393" s="42"/>
      <c r="AKL393" s="42"/>
      <c r="AKM393" s="42"/>
      <c r="AKN393" s="42"/>
      <c r="AKO393" s="42"/>
      <c r="AKP393" s="42"/>
      <c r="AKQ393" s="42"/>
      <c r="AKR393" s="42"/>
      <c r="AKS393" s="42"/>
      <c r="AKT393" s="42"/>
      <c r="AKU393" s="42"/>
      <c r="AKV393" s="42"/>
      <c r="AKW393" s="42"/>
      <c r="AKX393" s="42"/>
      <c r="AKY393" s="42"/>
      <c r="AKZ393" s="42"/>
      <c r="ALA393" s="42"/>
      <c r="ALB393" s="42"/>
      <c r="ALC393" s="42"/>
      <c r="ALD393" s="42"/>
      <c r="ALE393" s="42"/>
      <c r="ALF393" s="42"/>
      <c r="ALG393" s="42"/>
      <c r="ALH393" s="42"/>
      <c r="ALI393" s="42"/>
      <c r="ALJ393" s="42"/>
      <c r="ALK393" s="42"/>
      <c r="ALL393" s="42"/>
      <c r="ALM393" s="42"/>
      <c r="ALN393" s="42"/>
      <c r="ALO393" s="42"/>
      <c r="ALP393" s="42"/>
      <c r="ALQ393" s="42"/>
      <c r="ALR393" s="42"/>
      <c r="ALS393" s="42"/>
      <c r="ALT393" s="42"/>
      <c r="ALU393" s="42"/>
      <c r="ALV393" s="42"/>
      <c r="ALW393" s="42"/>
      <c r="ALX393" s="42"/>
      <c r="ALY393" s="42"/>
      <c r="ALZ393" s="42"/>
      <c r="AMA393" s="42"/>
      <c r="AMB393" s="42"/>
      <c r="AMC393" s="42"/>
      <c r="AMD393" s="42"/>
      <c r="AME393" s="42"/>
      <c r="AMF393" s="42"/>
      <c r="AMG393" s="42"/>
      <c r="AMH393" s="42"/>
      <c r="AMI393" s="42"/>
      <c r="AMJ393" s="42"/>
      <c r="AMK393" s="42"/>
    </row>
    <row r="394" spans="1:1025" s="84" customFormat="1" ht="12" customHeight="1" x14ac:dyDescent="0.2">
      <c r="A394" s="398" t="s">
        <v>639</v>
      </c>
      <c r="B394" s="251" t="s">
        <v>1645</v>
      </c>
      <c r="C394" s="404"/>
      <c r="D394" s="405" t="s">
        <v>1646</v>
      </c>
      <c r="E394" s="251"/>
      <c r="F394" s="353"/>
      <c r="G394" s="251"/>
      <c r="H394" s="251"/>
      <c r="I394" s="251"/>
      <c r="J394" s="252"/>
      <c r="K394" s="307" t="s">
        <v>253</v>
      </c>
      <c r="L394" s="16"/>
      <c r="M394" s="16"/>
      <c r="N394" s="16"/>
      <c r="O394" s="48"/>
      <c r="Q394" s="38"/>
      <c r="R394" s="38"/>
      <c r="S394" s="38"/>
      <c r="T394" s="38"/>
      <c r="U394" s="38"/>
      <c r="V394" s="253"/>
      <c r="W394" s="322"/>
      <c r="X394" s="322"/>
      <c r="Y394" s="322"/>
      <c r="Z394" s="322"/>
      <c r="AA394" s="322"/>
      <c r="AB394" s="322"/>
      <c r="AC394" s="322"/>
      <c r="AD394" s="322"/>
      <c r="AE394" s="322"/>
    </row>
    <row r="395" spans="1:1025" s="84" customFormat="1" ht="12" customHeight="1" x14ac:dyDescent="0.2">
      <c r="A395" s="398" t="s">
        <v>162</v>
      </c>
      <c r="B395" s="251" t="s">
        <v>1647</v>
      </c>
      <c r="C395" s="404"/>
      <c r="D395" s="405" t="s">
        <v>1648</v>
      </c>
      <c r="E395" s="251"/>
      <c r="F395" s="353"/>
      <c r="G395" s="251"/>
      <c r="H395" s="251"/>
      <c r="I395" s="251"/>
      <c r="J395" s="252"/>
      <c r="K395" s="63"/>
      <c r="L395" s="1042" t="str">
        <f>IF(R395="","",         R395)</f>
        <v>Koupil</v>
      </c>
      <c r="M395" s="1042"/>
      <c r="N395" s="16"/>
      <c r="O395" s="48"/>
      <c r="P395" s="272"/>
      <c r="Q395" s="38">
        <v>1</v>
      </c>
      <c r="R395" s="42" t="s">
        <v>257</v>
      </c>
      <c r="S395" s="42" t="s">
        <v>344</v>
      </c>
      <c r="T395" s="42" t="s">
        <v>290</v>
      </c>
      <c r="U395" s="42"/>
      <c r="V395" s="253"/>
      <c r="W395" s="322"/>
      <c r="X395" s="322"/>
      <c r="Y395" s="322"/>
      <c r="Z395" s="322"/>
      <c r="AA395" s="322"/>
      <c r="AB395" s="322"/>
      <c r="AC395" s="322"/>
      <c r="AD395" s="322"/>
      <c r="AE395" s="322"/>
    </row>
    <row r="396" spans="1:1025" s="84" customFormat="1" ht="12" customHeight="1" x14ac:dyDescent="0.2">
      <c r="A396" s="398" t="s">
        <v>642</v>
      </c>
      <c r="B396" s="251" t="s">
        <v>1649</v>
      </c>
      <c r="C396" s="404"/>
      <c r="D396" s="405" t="s">
        <v>1650</v>
      </c>
      <c r="E396" s="251"/>
      <c r="F396" s="353"/>
      <c r="G396" s="251"/>
      <c r="H396" s="251"/>
      <c r="I396" s="251"/>
      <c r="J396" s="252"/>
      <c r="K396" s="63" t="str">
        <f>IF(R396="","",R396)</f>
        <v>Zejda T.</v>
      </c>
      <c r="L396" s="63" t="str">
        <f>IF(R397="","",R397)</f>
        <v>Kelbler P.</v>
      </c>
      <c r="M396" s="63" t="str">
        <f>IF(R398="","",R398)</f>
        <v>Novák B.</v>
      </c>
      <c r="N396" s="63" t="str">
        <f>IF(R399="","",R399)</f>
        <v>Havlík M.</v>
      </c>
      <c r="O396" s="72"/>
      <c r="P396" s="272"/>
      <c r="Q396" s="38">
        <v>2</v>
      </c>
      <c r="R396" s="42" t="s">
        <v>300</v>
      </c>
      <c r="S396" s="42" t="s">
        <v>341</v>
      </c>
      <c r="T396" s="42" t="s">
        <v>279</v>
      </c>
      <c r="U396" s="42"/>
      <c r="V396" s="253"/>
      <c r="W396" s="322"/>
      <c r="X396" s="322"/>
      <c r="Y396" s="322"/>
      <c r="Z396" s="322"/>
      <c r="AA396" s="322"/>
      <c r="AB396" s="322"/>
      <c r="AC396" s="322"/>
      <c r="AD396" s="322"/>
      <c r="AE396" s="322"/>
    </row>
    <row r="397" spans="1:1025" s="84" customFormat="1" ht="12" customHeight="1" x14ac:dyDescent="0.2">
      <c r="A397" s="398" t="s">
        <v>640</v>
      </c>
      <c r="B397" s="251" t="s">
        <v>1651</v>
      </c>
      <c r="C397" s="404"/>
      <c r="D397" s="405"/>
      <c r="E397" s="251"/>
      <c r="F397" s="353"/>
      <c r="G397" s="251"/>
      <c r="H397" s="251"/>
      <c r="I397" s="251"/>
      <c r="J397" s="252"/>
      <c r="K397" s="63" t="str">
        <f>IF(R400="","",R400)</f>
        <v>Bastl V.</v>
      </c>
      <c r="L397" s="63" t="str">
        <f>IF(R401="","",R401)</f>
        <v>Švarc</v>
      </c>
      <c r="M397" s="63" t="str">
        <f>IF(R402="","",R402)</f>
        <v>Habr V.</v>
      </c>
      <c r="N397" s="63" t="str">
        <f>IF(R403="","",R403)</f>
        <v>Dolák J.</v>
      </c>
      <c r="O397" s="72"/>
      <c r="P397" s="272"/>
      <c r="Q397" s="38">
        <v>3</v>
      </c>
      <c r="R397" s="42" t="s">
        <v>279</v>
      </c>
      <c r="S397" s="42" t="s">
        <v>290</v>
      </c>
      <c r="T397" s="42" t="s">
        <v>269</v>
      </c>
      <c r="U397" s="42"/>
      <c r="V397" s="253"/>
      <c r="W397" s="322"/>
      <c r="X397" s="322"/>
      <c r="Y397" s="322"/>
      <c r="Z397" s="322"/>
      <c r="AA397" s="322"/>
      <c r="AB397" s="322"/>
      <c r="AC397" s="322"/>
      <c r="AD397" s="322"/>
      <c r="AE397" s="322"/>
    </row>
    <row r="398" spans="1:1025" s="84" customFormat="1" ht="12" customHeight="1" x14ac:dyDescent="0.2">
      <c r="A398" s="398" t="s">
        <v>643</v>
      </c>
      <c r="B398" s="251" t="s">
        <v>1652</v>
      </c>
      <c r="C398" s="404"/>
      <c r="D398" s="405" t="s">
        <v>1653</v>
      </c>
      <c r="E398" s="251"/>
      <c r="F398" s="353"/>
      <c r="G398" s="251"/>
      <c r="H398" s="251"/>
      <c r="I398" s="251"/>
      <c r="J398" s="252"/>
      <c r="K398" s="63"/>
      <c r="L398" s="63" t="str">
        <f>IF(R404="","",R404)</f>
        <v>Šťastný</v>
      </c>
      <c r="M398" s="63" t="str">
        <f>IF(R405="","",R405)</f>
        <v>Pokorný</v>
      </c>
      <c r="N398" s="294"/>
      <c r="O398" s="379"/>
      <c r="Q398" s="38">
        <v>4</v>
      </c>
      <c r="R398" s="42" t="s">
        <v>345</v>
      </c>
      <c r="S398" s="42"/>
      <c r="T398" s="42"/>
      <c r="U398" s="42"/>
      <c r="V398" s="253"/>
      <c r="W398" s="322"/>
      <c r="X398" s="322"/>
      <c r="Y398" s="322"/>
      <c r="Z398" s="322"/>
      <c r="AA398" s="322"/>
      <c r="AB398" s="322"/>
      <c r="AC398" s="322"/>
      <c r="AD398" s="322"/>
      <c r="AE398" s="322"/>
    </row>
    <row r="399" spans="1:1025" s="84" customFormat="1" ht="12" customHeight="1" x14ac:dyDescent="0.2">
      <c r="A399" s="406" t="s">
        <v>638</v>
      </c>
      <c r="B399" s="252" t="s">
        <v>1654</v>
      </c>
      <c r="C399" s="406"/>
      <c r="D399" s="252" t="s">
        <v>1655</v>
      </c>
      <c r="E399" s="251"/>
      <c r="F399" s="353"/>
      <c r="G399" s="251"/>
      <c r="H399" s="251"/>
      <c r="I399" s="251"/>
      <c r="J399" s="252"/>
      <c r="K399" s="291"/>
      <c r="L399" s="24"/>
      <c r="M399" s="16"/>
      <c r="N399" s="16"/>
      <c r="O399" s="48"/>
      <c r="Q399" s="38">
        <v>5</v>
      </c>
      <c r="R399" s="42" t="s">
        <v>359</v>
      </c>
      <c r="S399" s="249"/>
      <c r="T399" s="42"/>
      <c r="U399" s="42"/>
      <c r="V399" s="253"/>
      <c r="W399" s="322"/>
      <c r="X399" s="322"/>
      <c r="Y399" s="322"/>
      <c r="Z399" s="322"/>
      <c r="AA399" s="322"/>
      <c r="AB399" s="322"/>
      <c r="AC399" s="322"/>
      <c r="AD399" s="322"/>
      <c r="AE399" s="322"/>
    </row>
    <row r="400" spans="1:1025" s="84" customFormat="1" ht="12" customHeight="1" x14ac:dyDescent="0.2">
      <c r="A400" s="398" t="s">
        <v>641</v>
      </c>
      <c r="B400" s="251" t="s">
        <v>1656</v>
      </c>
      <c r="C400" s="404"/>
      <c r="D400" s="405" t="s">
        <v>1657</v>
      </c>
      <c r="E400" s="251"/>
      <c r="F400" s="353"/>
      <c r="G400" s="251"/>
      <c r="H400" s="251"/>
      <c r="I400" s="407"/>
      <c r="J400" s="408"/>
      <c r="K400" s="307" t="s">
        <v>275</v>
      </c>
      <c r="L400" s="16" t="s">
        <v>276</v>
      </c>
      <c r="M400" s="306" t="s">
        <v>196</v>
      </c>
      <c r="N400" s="16"/>
      <c r="O400" s="48"/>
      <c r="Q400" s="38">
        <v>6</v>
      </c>
      <c r="R400" s="42" t="s">
        <v>263</v>
      </c>
      <c r="S400" s="42"/>
      <c r="T400" s="42"/>
      <c r="U400" s="42"/>
      <c r="V400" s="253"/>
      <c r="W400" s="322"/>
      <c r="X400" s="322"/>
      <c r="Y400" s="322"/>
      <c r="Z400" s="322"/>
      <c r="AA400" s="322"/>
      <c r="AB400" s="322"/>
      <c r="AC400" s="322"/>
      <c r="AD400" s="322"/>
      <c r="AE400" s="322"/>
    </row>
    <row r="401" spans="1:31" s="84" customFormat="1" ht="12" customHeight="1" thickBot="1" x14ac:dyDescent="0.25">
      <c r="A401" s="296" t="s">
        <v>280</v>
      </c>
      <c r="B401" s="297" t="s">
        <v>235</v>
      </c>
      <c r="C401" s="296" t="s">
        <v>195</v>
      </c>
      <c r="D401" s="296" t="s">
        <v>196</v>
      </c>
      <c r="E401" s="296">
        <v>0</v>
      </c>
      <c r="F401" s="296" t="s">
        <v>197</v>
      </c>
      <c r="G401" s="296" t="s">
        <v>198</v>
      </c>
      <c r="H401" s="296" t="s">
        <v>18</v>
      </c>
      <c r="I401" s="277"/>
      <c r="J401" s="409"/>
      <c r="K401" s="63" t="s">
        <v>298</v>
      </c>
      <c r="L401" s="16" t="str">
        <f>IF(S406="","",S406)</f>
        <v>Pokorný</v>
      </c>
      <c r="M401" s="306" t="str">
        <f>IF(R406="","",R406)</f>
        <v>Tříletý R.</v>
      </c>
      <c r="N401" s="16"/>
      <c r="O401" s="48"/>
      <c r="Q401" s="38">
        <v>7</v>
      </c>
      <c r="R401" s="42" t="s">
        <v>484</v>
      </c>
      <c r="S401" s="42"/>
      <c r="T401" s="42"/>
      <c r="U401" s="42"/>
      <c r="V401" s="253"/>
      <c r="W401" s="322"/>
      <c r="X401" s="322"/>
      <c r="Y401" s="322"/>
      <c r="Z401" s="322"/>
      <c r="AA401" s="322"/>
      <c r="AB401" s="322"/>
      <c r="AC401" s="322"/>
      <c r="AD401" s="322"/>
      <c r="AE401" s="322"/>
    </row>
    <row r="402" spans="1:31" s="84" customFormat="1" ht="12" customHeight="1" thickTop="1" x14ac:dyDescent="0.2">
      <c r="A402" s="298">
        <v>1</v>
      </c>
      <c r="B402" s="299" t="s">
        <v>205</v>
      </c>
      <c r="C402" s="298">
        <v>17</v>
      </c>
      <c r="D402" s="298">
        <v>10</v>
      </c>
      <c r="E402" s="298">
        <v>4</v>
      </c>
      <c r="F402" s="298">
        <v>3</v>
      </c>
      <c r="G402" s="298" t="s">
        <v>1658</v>
      </c>
      <c r="H402" s="301">
        <v>34</v>
      </c>
      <c r="I402" s="281"/>
      <c r="J402" s="409"/>
      <c r="K402" s="72" t="s">
        <v>637</v>
      </c>
      <c r="L402" s="16" t="str">
        <f>IF(S407="","",S407)</f>
        <v>Dolák J.</v>
      </c>
      <c r="M402" s="306" t="str">
        <f>IF(R407="","",R407)</f>
        <v>Nikrmajer</v>
      </c>
      <c r="N402" s="16"/>
      <c r="O402" s="48"/>
      <c r="Q402" s="38">
        <v>8</v>
      </c>
      <c r="R402" s="42" t="s">
        <v>341</v>
      </c>
      <c r="S402" s="42"/>
      <c r="T402" s="42"/>
      <c r="U402" s="42"/>
      <c r="V402" s="253"/>
      <c r="W402" s="322"/>
      <c r="X402" s="322"/>
      <c r="Y402" s="322"/>
      <c r="Z402" s="322"/>
      <c r="AA402" s="322"/>
      <c r="AB402" s="322"/>
      <c r="AC402" s="322"/>
      <c r="AD402" s="322"/>
      <c r="AE402" s="322"/>
    </row>
    <row r="403" spans="1:31" s="84" customFormat="1" ht="12" customHeight="1" x14ac:dyDescent="0.2">
      <c r="A403" s="302">
        <v>2</v>
      </c>
      <c r="B403" s="303" t="s">
        <v>208</v>
      </c>
      <c r="C403" s="302">
        <v>17</v>
      </c>
      <c r="D403" s="302">
        <v>9</v>
      </c>
      <c r="E403" s="302">
        <v>3</v>
      </c>
      <c r="F403" s="302">
        <v>5</v>
      </c>
      <c r="G403" s="302" t="s">
        <v>1659</v>
      </c>
      <c r="H403" s="305">
        <v>30</v>
      </c>
      <c r="I403" s="281"/>
      <c r="J403" s="409"/>
      <c r="K403" s="72" t="s">
        <v>486</v>
      </c>
      <c r="L403" s="16" t="str">
        <f>IF(S408="","",S408)</f>
        <v>Havlík M.</v>
      </c>
      <c r="M403" s="16" t="str">
        <f>IF(R408="","",R408)</f>
        <v>Kelbler D.</v>
      </c>
      <c r="N403" s="306"/>
      <c r="O403" s="377"/>
      <c r="Q403" s="38">
        <v>9</v>
      </c>
      <c r="R403" s="42" t="s">
        <v>596</v>
      </c>
      <c r="S403" s="42"/>
      <c r="T403" s="42"/>
      <c r="U403" s="42"/>
      <c r="V403" s="253"/>
      <c r="W403" s="322"/>
      <c r="X403" s="322"/>
      <c r="Y403" s="322"/>
      <c r="Z403" s="322"/>
      <c r="AA403" s="322"/>
      <c r="AB403" s="322"/>
      <c r="AC403" s="322"/>
      <c r="AD403" s="322"/>
      <c r="AE403" s="322"/>
    </row>
    <row r="404" spans="1:31" s="84" customFormat="1" ht="12" customHeight="1" x14ac:dyDescent="0.2">
      <c r="A404" s="302">
        <v>3</v>
      </c>
      <c r="B404" s="303" t="s">
        <v>199</v>
      </c>
      <c r="C404" s="302">
        <v>17</v>
      </c>
      <c r="D404" s="302">
        <v>9</v>
      </c>
      <c r="E404" s="302">
        <v>2</v>
      </c>
      <c r="F404" s="302">
        <v>6</v>
      </c>
      <c r="G404" s="302" t="s">
        <v>1660</v>
      </c>
      <c r="H404" s="305">
        <v>29</v>
      </c>
      <c r="I404" s="281"/>
      <c r="J404" s="409"/>
      <c r="K404" s="72" t="s">
        <v>513</v>
      </c>
      <c r="L404" s="16" t="str">
        <f>IF(S409="","",S409)</f>
        <v>Zejda T.</v>
      </c>
      <c r="M404" s="16" t="str">
        <f>IF(R409="","",R409)</f>
        <v>Urbánek</v>
      </c>
      <c r="N404" s="306"/>
      <c r="O404" s="377"/>
      <c r="Q404" s="38">
        <v>10</v>
      </c>
      <c r="R404" s="42" t="s">
        <v>290</v>
      </c>
      <c r="S404" s="42"/>
      <c r="T404" s="42"/>
      <c r="U404" s="42"/>
      <c r="V404" s="253"/>
      <c r="W404" s="322"/>
      <c r="X404" s="322"/>
      <c r="Y404" s="322"/>
      <c r="Z404" s="322"/>
      <c r="AA404" s="322"/>
      <c r="AB404" s="322"/>
      <c r="AC404" s="322"/>
      <c r="AD404" s="322"/>
      <c r="AE404" s="322"/>
    </row>
    <row r="405" spans="1:31" s="84" customFormat="1" ht="12" customHeight="1" x14ac:dyDescent="0.2">
      <c r="A405" s="302">
        <v>4</v>
      </c>
      <c r="B405" s="303" t="s">
        <v>202</v>
      </c>
      <c r="C405" s="302">
        <v>16</v>
      </c>
      <c r="D405" s="302">
        <v>8</v>
      </c>
      <c r="E405" s="302">
        <v>4</v>
      </c>
      <c r="F405" s="302">
        <v>4</v>
      </c>
      <c r="G405" s="302" t="s">
        <v>1661</v>
      </c>
      <c r="H405" s="305">
        <v>28</v>
      </c>
      <c r="I405" s="281"/>
      <c r="J405" s="409"/>
      <c r="K405" s="307" t="s">
        <v>289</v>
      </c>
      <c r="L405" s="308" t="s">
        <v>4</v>
      </c>
      <c r="M405" s="323" t="s">
        <v>5</v>
      </c>
      <c r="N405" s="16"/>
      <c r="O405" s="48"/>
      <c r="Q405" s="38">
        <v>11</v>
      </c>
      <c r="R405" s="42" t="s">
        <v>344</v>
      </c>
      <c r="S405" s="42"/>
      <c r="T405" s="42"/>
      <c r="U405" s="42"/>
      <c r="V405" s="253"/>
      <c r="W405" s="322"/>
      <c r="X405" s="322"/>
      <c r="Y405" s="322"/>
      <c r="Z405" s="322"/>
      <c r="AA405" s="322"/>
      <c r="AB405" s="322"/>
      <c r="AC405" s="322"/>
      <c r="AD405" s="322"/>
      <c r="AE405" s="322"/>
    </row>
    <row r="406" spans="1:31" s="84" customFormat="1" ht="12" customHeight="1" x14ac:dyDescent="0.2">
      <c r="A406" s="302">
        <v>5</v>
      </c>
      <c r="B406" s="303" t="s">
        <v>215</v>
      </c>
      <c r="C406" s="302">
        <v>17</v>
      </c>
      <c r="D406" s="302">
        <v>8</v>
      </c>
      <c r="E406" s="302">
        <v>2</v>
      </c>
      <c r="F406" s="302">
        <v>7</v>
      </c>
      <c r="G406" s="302" t="s">
        <v>1662</v>
      </c>
      <c r="H406" s="305">
        <v>26</v>
      </c>
      <c r="I406" s="281"/>
      <c r="J406" s="409"/>
      <c r="K406" s="63" t="s">
        <v>1669</v>
      </c>
      <c r="L406" s="294" t="str">
        <f t="shared" ref="L406:M409" si="25">IF(S395="","",S395)</f>
        <v>Pokorný</v>
      </c>
      <c r="M406" s="294" t="str">
        <f t="shared" si="25"/>
        <v>Šťastný</v>
      </c>
      <c r="N406" s="306"/>
      <c r="O406" s="377"/>
      <c r="Q406" s="38">
        <v>12</v>
      </c>
      <c r="R406" s="42" t="s">
        <v>282</v>
      </c>
      <c r="S406" s="42" t="s">
        <v>344</v>
      </c>
      <c r="T406" s="42"/>
      <c r="U406" s="42"/>
      <c r="V406" s="253"/>
      <c r="W406" s="322"/>
      <c r="X406" s="322"/>
      <c r="Y406" s="322"/>
      <c r="Z406" s="322"/>
      <c r="AA406" s="322"/>
      <c r="AB406" s="322"/>
      <c r="AC406" s="322"/>
      <c r="AD406" s="322"/>
      <c r="AE406" s="322"/>
    </row>
    <row r="407" spans="1:31" s="84" customFormat="1" ht="12" customHeight="1" x14ac:dyDescent="0.2">
      <c r="A407" s="302">
        <v>6</v>
      </c>
      <c r="B407" s="303" t="s">
        <v>213</v>
      </c>
      <c r="C407" s="302">
        <v>17</v>
      </c>
      <c r="D407" s="302">
        <v>7</v>
      </c>
      <c r="E407" s="302">
        <v>3</v>
      </c>
      <c r="F407" s="302">
        <v>7</v>
      </c>
      <c r="G407" s="302" t="s">
        <v>1663</v>
      </c>
      <c r="H407" s="305">
        <v>24</v>
      </c>
      <c r="I407" s="281"/>
      <c r="J407" s="409"/>
      <c r="K407" s="72" t="s">
        <v>651</v>
      </c>
      <c r="L407" s="294" t="str">
        <f t="shared" si="25"/>
        <v>Habr V.</v>
      </c>
      <c r="M407" s="294" t="str">
        <f t="shared" si="25"/>
        <v>Kelbler P.</v>
      </c>
      <c r="N407" s="16"/>
      <c r="O407" s="48"/>
      <c r="Q407" s="38">
        <v>13</v>
      </c>
      <c r="R407" s="42" t="s">
        <v>1552</v>
      </c>
      <c r="S407" s="42" t="s">
        <v>596</v>
      </c>
      <c r="T407" s="42"/>
      <c r="U407" s="42"/>
      <c r="V407" s="253"/>
      <c r="W407" s="322"/>
      <c r="X407" s="322"/>
      <c r="Y407" s="322"/>
      <c r="Z407" s="322"/>
      <c r="AA407" s="322"/>
      <c r="AB407" s="322"/>
      <c r="AC407" s="322"/>
      <c r="AD407" s="322"/>
      <c r="AE407" s="322"/>
    </row>
    <row r="408" spans="1:31" s="84" customFormat="1" ht="12" customHeight="1" x14ac:dyDescent="0.2">
      <c r="A408" s="302">
        <v>7</v>
      </c>
      <c r="B408" s="303" t="s">
        <v>211</v>
      </c>
      <c r="C408" s="302">
        <v>16</v>
      </c>
      <c r="D408" s="302">
        <v>6</v>
      </c>
      <c r="E408" s="302">
        <v>4</v>
      </c>
      <c r="F408" s="302">
        <v>6</v>
      </c>
      <c r="G408" s="302" t="s">
        <v>1664</v>
      </c>
      <c r="H408" s="305">
        <v>22</v>
      </c>
      <c r="I408" s="281"/>
      <c r="J408" s="409"/>
      <c r="K408" s="72" t="s">
        <v>374</v>
      </c>
      <c r="L408" s="294" t="str">
        <f t="shared" si="25"/>
        <v>Šťastný</v>
      </c>
      <c r="M408" s="294" t="str">
        <f t="shared" si="25"/>
        <v>Urbánek</v>
      </c>
      <c r="N408" s="24"/>
      <c r="O408" s="24"/>
      <c r="Q408" s="38">
        <v>14</v>
      </c>
      <c r="R408" s="42" t="s">
        <v>293</v>
      </c>
      <c r="S408" s="42" t="s">
        <v>359</v>
      </c>
      <c r="T408" s="42"/>
      <c r="U408" s="42"/>
      <c r="V408" s="253"/>
      <c r="W408" s="322"/>
      <c r="X408" s="322"/>
      <c r="Y408" s="322"/>
      <c r="Z408" s="322"/>
      <c r="AA408" s="322"/>
      <c r="AB408" s="322"/>
      <c r="AC408" s="322"/>
      <c r="AD408" s="322"/>
      <c r="AE408" s="322"/>
    </row>
    <row r="409" spans="1:31" s="84" customFormat="1" ht="12" customHeight="1" x14ac:dyDescent="0.2">
      <c r="A409" s="302">
        <v>8</v>
      </c>
      <c r="B409" s="303" t="s">
        <v>221</v>
      </c>
      <c r="C409" s="302">
        <v>16</v>
      </c>
      <c r="D409" s="302">
        <v>5</v>
      </c>
      <c r="E409" s="302">
        <v>6</v>
      </c>
      <c r="F409" s="302">
        <v>5</v>
      </c>
      <c r="G409" s="302" t="s">
        <v>1621</v>
      </c>
      <c r="H409" s="305">
        <v>21</v>
      </c>
      <c r="I409" s="281"/>
      <c r="J409" s="409"/>
      <c r="K409" s="63"/>
      <c r="L409" s="294" t="str">
        <f t="shared" si="25"/>
        <v/>
      </c>
      <c r="M409" s="294" t="str">
        <f t="shared" si="25"/>
        <v/>
      </c>
      <c r="N409" s="16"/>
      <c r="O409" s="48"/>
      <c r="Q409" s="38">
        <v>15</v>
      </c>
      <c r="R409" s="42" t="s">
        <v>269</v>
      </c>
      <c r="S409" s="42" t="s">
        <v>300</v>
      </c>
      <c r="T409" s="42"/>
      <c r="U409" s="42"/>
      <c r="V409" s="253"/>
      <c r="W409" s="322"/>
      <c r="X409" s="322"/>
      <c r="Y409" s="322"/>
      <c r="Z409" s="322"/>
      <c r="AA409" s="322"/>
      <c r="AB409" s="322"/>
      <c r="AC409" s="322"/>
      <c r="AD409" s="322"/>
      <c r="AE409" s="322"/>
    </row>
    <row r="410" spans="1:31" s="84" customFormat="1" ht="12" customHeight="1" x14ac:dyDescent="0.2">
      <c r="A410" s="302">
        <v>9</v>
      </c>
      <c r="B410" s="303" t="s">
        <v>210</v>
      </c>
      <c r="C410" s="302">
        <v>16</v>
      </c>
      <c r="D410" s="302">
        <v>5</v>
      </c>
      <c r="E410" s="302">
        <v>6</v>
      </c>
      <c r="F410" s="302">
        <v>5</v>
      </c>
      <c r="G410" s="302" t="s">
        <v>1560</v>
      </c>
      <c r="H410" s="305">
        <v>21</v>
      </c>
      <c r="I410" s="281"/>
      <c r="J410" s="409"/>
      <c r="K410" s="311"/>
      <c r="L410" s="294"/>
      <c r="M410" s="294"/>
      <c r="N410" s="16"/>
      <c r="O410" s="48"/>
      <c r="P410" s="38"/>
      <c r="Q410" s="38"/>
      <c r="R410" s="38"/>
      <c r="S410" s="38"/>
      <c r="T410" s="38"/>
      <c r="U410" s="38"/>
      <c r="V410" s="253"/>
      <c r="W410" s="322"/>
      <c r="X410" s="322"/>
      <c r="Y410" s="322"/>
      <c r="Z410" s="322"/>
      <c r="AA410" s="322"/>
      <c r="AB410" s="322"/>
      <c r="AC410" s="322"/>
      <c r="AD410" s="322"/>
      <c r="AE410" s="322"/>
    </row>
    <row r="411" spans="1:31" s="84" customFormat="1" ht="12" customHeight="1" x14ac:dyDescent="0.2">
      <c r="A411" s="302">
        <v>10</v>
      </c>
      <c r="B411" s="303" t="s">
        <v>217</v>
      </c>
      <c r="C411" s="302">
        <v>16</v>
      </c>
      <c r="D411" s="302">
        <v>5</v>
      </c>
      <c r="E411" s="302">
        <v>5</v>
      </c>
      <c r="F411" s="302">
        <v>6</v>
      </c>
      <c r="G411" s="302" t="s">
        <v>1665</v>
      </c>
      <c r="H411" s="305">
        <v>20</v>
      </c>
      <c r="I411" s="281"/>
      <c r="J411" s="409"/>
      <c r="K411" s="307" t="s">
        <v>305</v>
      </c>
      <c r="L411" s="16" t="s">
        <v>306</v>
      </c>
      <c r="M411" s="16" t="s">
        <v>13</v>
      </c>
      <c r="N411" s="306"/>
      <c r="O411" s="377"/>
      <c r="P411" s="38"/>
      <c r="Q411" s="38"/>
      <c r="R411" s="38"/>
      <c r="S411" s="38"/>
      <c r="T411" s="38"/>
      <c r="U411" s="38"/>
      <c r="V411" s="253"/>
      <c r="W411" s="322"/>
      <c r="X411" s="322"/>
      <c r="Y411" s="322"/>
      <c r="Z411" s="322"/>
      <c r="AA411" s="322"/>
      <c r="AB411" s="322"/>
      <c r="AC411" s="322"/>
      <c r="AD411" s="322"/>
      <c r="AE411" s="322"/>
    </row>
    <row r="412" spans="1:31" s="84" customFormat="1" ht="12" customHeight="1" x14ac:dyDescent="0.2">
      <c r="A412" s="302">
        <v>11</v>
      </c>
      <c r="B412" s="303" t="s">
        <v>223</v>
      </c>
      <c r="C412" s="302">
        <v>17</v>
      </c>
      <c r="D412" s="302">
        <v>5</v>
      </c>
      <c r="E412" s="302">
        <v>3</v>
      </c>
      <c r="F412" s="302">
        <v>9</v>
      </c>
      <c r="G412" s="302" t="s">
        <v>1666</v>
      </c>
      <c r="H412" s="305">
        <v>18</v>
      </c>
      <c r="I412" s="281"/>
      <c r="J412" s="409"/>
      <c r="K412" s="63"/>
      <c r="L412" s="16" t="str">
        <f t="shared" ref="L412:M415" si="26">IF(U395="","",U395)</f>
        <v/>
      </c>
      <c r="M412" s="63" t="str">
        <f t="shared" si="26"/>
        <v/>
      </c>
      <c r="N412" s="306"/>
      <c r="O412" s="377"/>
      <c r="P412" s="38"/>
      <c r="Q412" s="38"/>
      <c r="R412" s="38"/>
      <c r="S412" s="38"/>
      <c r="T412" s="38"/>
      <c r="U412" s="38"/>
      <c r="V412" s="253"/>
      <c r="W412" s="322"/>
      <c r="X412" s="322"/>
      <c r="Y412" s="322"/>
      <c r="Z412" s="322"/>
      <c r="AA412" s="322"/>
      <c r="AB412" s="322"/>
      <c r="AC412" s="322"/>
      <c r="AD412" s="322"/>
      <c r="AE412" s="322"/>
    </row>
    <row r="413" spans="1:31" s="84" customFormat="1" ht="12" customHeight="1" x14ac:dyDescent="0.2">
      <c r="A413" s="302">
        <v>12</v>
      </c>
      <c r="B413" s="303" t="s">
        <v>219</v>
      </c>
      <c r="C413" s="302">
        <v>17</v>
      </c>
      <c r="D413" s="302">
        <v>2</v>
      </c>
      <c r="E413" s="302">
        <v>6</v>
      </c>
      <c r="F413" s="302">
        <v>9</v>
      </c>
      <c r="G413" s="302" t="s">
        <v>1667</v>
      </c>
      <c r="H413" s="305">
        <v>12</v>
      </c>
      <c r="I413" s="281"/>
      <c r="J413" s="409"/>
      <c r="K413" s="63"/>
      <c r="L413" s="16" t="str">
        <f t="shared" si="26"/>
        <v/>
      </c>
      <c r="M413" s="63" t="str">
        <f t="shared" si="26"/>
        <v/>
      </c>
      <c r="N413" s="306"/>
      <c r="O413" s="377"/>
      <c r="P413" s="38"/>
      <c r="Q413" s="38"/>
      <c r="R413" s="38"/>
      <c r="S413" s="38"/>
      <c r="T413" s="38"/>
      <c r="U413" s="38"/>
      <c r="V413" s="253"/>
      <c r="W413" s="322"/>
      <c r="X413" s="322"/>
      <c r="Y413" s="322"/>
      <c r="Z413" s="322"/>
      <c r="AA413" s="322"/>
      <c r="AB413" s="322"/>
      <c r="AC413" s="322"/>
      <c r="AD413" s="322"/>
      <c r="AE413" s="322"/>
    </row>
    <row r="414" spans="1:31" s="84" customFormat="1" ht="12" customHeight="1" x14ac:dyDescent="0.2">
      <c r="A414" s="302">
        <v>13</v>
      </c>
      <c r="B414" s="303" t="s">
        <v>225</v>
      </c>
      <c r="C414" s="302">
        <v>15</v>
      </c>
      <c r="D414" s="302">
        <v>3</v>
      </c>
      <c r="E414" s="302">
        <v>2</v>
      </c>
      <c r="F414" s="302">
        <v>10</v>
      </c>
      <c r="G414" s="302" t="s">
        <v>1668</v>
      </c>
      <c r="H414" s="305">
        <v>11</v>
      </c>
      <c r="I414" s="281"/>
      <c r="J414" s="409"/>
      <c r="K414" s="63"/>
      <c r="L414" s="16" t="str">
        <f t="shared" si="26"/>
        <v/>
      </c>
      <c r="M414" s="63" t="str">
        <f t="shared" si="26"/>
        <v/>
      </c>
      <c r="N414" s="306"/>
      <c r="O414" s="377"/>
      <c r="P414" s="38"/>
      <c r="Q414" s="38"/>
      <c r="R414" s="38"/>
      <c r="S414" s="38"/>
      <c r="T414" s="38"/>
      <c r="U414" s="38"/>
      <c r="V414" s="253"/>
      <c r="W414" s="322"/>
      <c r="X414" s="322"/>
      <c r="Y414" s="322"/>
      <c r="Z414" s="322"/>
      <c r="AA414" s="322"/>
      <c r="AB414" s="322"/>
      <c r="AC414" s="322"/>
      <c r="AD414" s="322"/>
      <c r="AE414" s="322"/>
    </row>
    <row r="415" spans="1:31" s="84" customFormat="1" ht="12" customHeight="1" x14ac:dyDescent="0.2">
      <c r="A415" s="302">
        <v>14</v>
      </c>
      <c r="B415" s="303"/>
      <c r="C415" s="302"/>
      <c r="D415" s="302"/>
      <c r="E415" s="302"/>
      <c r="F415" s="302"/>
      <c r="G415" s="302"/>
      <c r="H415" s="305"/>
      <c r="I415" s="281"/>
      <c r="J415" s="409"/>
      <c r="K415" s="43"/>
      <c r="L415" s="38" t="str">
        <f t="shared" si="26"/>
        <v/>
      </c>
      <c r="M415" s="38" t="str">
        <f t="shared" si="26"/>
        <v/>
      </c>
      <c r="N415" s="38"/>
      <c r="O415" s="42"/>
      <c r="P415" s="38"/>
      <c r="Q415" s="38"/>
      <c r="R415" s="38"/>
      <c r="S415" s="38"/>
      <c r="T415" s="38"/>
      <c r="U415" s="38"/>
      <c r="V415" s="253"/>
      <c r="W415" s="322"/>
      <c r="X415" s="322"/>
      <c r="Y415" s="322"/>
      <c r="Z415" s="322"/>
      <c r="AA415" s="322"/>
      <c r="AB415" s="322"/>
      <c r="AC415" s="322"/>
      <c r="AD415" s="322"/>
      <c r="AE415" s="322"/>
    </row>
    <row r="416" spans="1:31" s="320" customFormat="1" ht="12" customHeight="1" x14ac:dyDescent="0.2">
      <c r="A416" s="330" t="s">
        <v>187</v>
      </c>
      <c r="B416" s="204">
        <v>19</v>
      </c>
      <c r="C416" s="629"/>
      <c r="D416" s="629"/>
      <c r="E416" s="629"/>
      <c r="F416" s="629"/>
      <c r="G416" s="629"/>
      <c r="H416" s="629"/>
      <c r="I416" s="330"/>
      <c r="J416" s="409"/>
      <c r="K416" s="43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01"/>
      <c r="W416" s="409"/>
      <c r="X416" s="409"/>
      <c r="Y416" s="409"/>
      <c r="Z416" s="409"/>
      <c r="AA416" s="409"/>
      <c r="AB416" s="409"/>
      <c r="AC416" s="409"/>
      <c r="AD416" s="409"/>
      <c r="AE416" s="409"/>
    </row>
    <row r="417" spans="1:23" ht="12" customHeight="1" x14ac:dyDescent="0.2">
      <c r="A417" s="410" t="s">
        <v>164</v>
      </c>
      <c r="B417" s="411" t="s">
        <v>1670</v>
      </c>
      <c r="D417" s="661" t="s">
        <v>1671</v>
      </c>
      <c r="I417" s="211"/>
      <c r="J417" s="211"/>
      <c r="K417" s="259" t="s">
        <v>253</v>
      </c>
      <c r="L417" s="14"/>
      <c r="M417" s="14"/>
      <c r="N417" s="14"/>
      <c r="O417" s="46"/>
    </row>
    <row r="418" spans="1:23" ht="12" customHeight="1" x14ac:dyDescent="0.2">
      <c r="A418" s="410" t="s">
        <v>649</v>
      </c>
      <c r="B418" s="411" t="s">
        <v>1672</v>
      </c>
      <c r="D418" s="661" t="s">
        <v>1673</v>
      </c>
      <c r="L418" s="266" t="str">
        <f>IF(R418="","",         R418)</f>
        <v>Koupil</v>
      </c>
      <c r="M418" s="14"/>
      <c r="N418" s="14"/>
      <c r="O418" s="46"/>
      <c r="Q418" s="38">
        <v>1</v>
      </c>
      <c r="R418" s="42" t="s">
        <v>257</v>
      </c>
      <c r="S418" s="42" t="s">
        <v>279</v>
      </c>
      <c r="T418" s="42" t="s">
        <v>290</v>
      </c>
      <c r="U418" s="42" t="s">
        <v>300</v>
      </c>
    </row>
    <row r="419" spans="1:23" ht="12" customHeight="1" x14ac:dyDescent="0.2">
      <c r="A419" s="410" t="s">
        <v>646</v>
      </c>
      <c r="B419" s="411" t="s">
        <v>1674</v>
      </c>
      <c r="D419" s="661" t="s">
        <v>1675</v>
      </c>
      <c r="K419" s="28" t="str">
        <f>IF(R419="","",R419)</f>
        <v>Chvátal T.</v>
      </c>
      <c r="L419" s="28" t="str">
        <f>IF(R420="","",R420)</f>
        <v>Tříletý R.</v>
      </c>
      <c r="M419" s="28" t="str">
        <f>IF(R421="","",R421)</f>
        <v>Černý</v>
      </c>
      <c r="N419" s="28" t="str">
        <f>IF(R422="","",R422)</f>
        <v>Zejda T.</v>
      </c>
      <c r="O419" s="30"/>
      <c r="P419" s="120"/>
      <c r="Q419" s="38">
        <v>2</v>
      </c>
      <c r="R419" s="42" t="s">
        <v>262</v>
      </c>
      <c r="S419" s="42" t="s">
        <v>290</v>
      </c>
      <c r="T419" s="42" t="s">
        <v>263</v>
      </c>
      <c r="U419" s="42" t="s">
        <v>282</v>
      </c>
    </row>
    <row r="420" spans="1:23" ht="12" customHeight="1" x14ac:dyDescent="0.2">
      <c r="A420" s="410" t="s">
        <v>647</v>
      </c>
      <c r="B420" s="411" t="s">
        <v>1676</v>
      </c>
      <c r="D420" s="661" t="s">
        <v>1677</v>
      </c>
      <c r="K420" s="28" t="str">
        <f>IF(R423="","",R423)</f>
        <v>Bastl V.</v>
      </c>
      <c r="L420" s="28" t="str">
        <f>IF(R424="","",R424)</f>
        <v>Kelbler P.</v>
      </c>
      <c r="M420" s="28" t="str">
        <f>IF(R425="","",R425)</f>
        <v>Habr V.</v>
      </c>
      <c r="N420" s="28" t="str">
        <f>IF(R426="","",R426)</f>
        <v>Švarc</v>
      </c>
      <c r="O420" s="30"/>
      <c r="P420" s="272"/>
      <c r="Q420" s="38">
        <v>3</v>
      </c>
      <c r="R420" s="42" t="s">
        <v>282</v>
      </c>
      <c r="S420" s="42" t="s">
        <v>279</v>
      </c>
      <c r="T420" s="42" t="s">
        <v>484</v>
      </c>
      <c r="U420" s="42" t="s">
        <v>300</v>
      </c>
      <c r="V420" s="42" t="s">
        <v>300</v>
      </c>
    </row>
    <row r="421" spans="1:23" ht="12" customHeight="1" x14ac:dyDescent="0.2">
      <c r="A421" s="410" t="s">
        <v>648</v>
      </c>
      <c r="B421" s="411" t="s">
        <v>1678</v>
      </c>
      <c r="D421" s="661"/>
      <c r="K421" s="28"/>
      <c r="L421" s="28" t="str">
        <f>IF(R427="","",R427)</f>
        <v>Šťastný</v>
      </c>
      <c r="M421" s="28" t="str">
        <f>IF(R428="","",R428)</f>
        <v>Kelbler D.</v>
      </c>
      <c r="N421" s="271"/>
      <c r="O421" s="271"/>
      <c r="P421" s="272"/>
      <c r="Q421" s="38">
        <v>4</v>
      </c>
      <c r="R421" s="42" t="s">
        <v>266</v>
      </c>
      <c r="S421" s="42" t="s">
        <v>484</v>
      </c>
      <c r="T421" s="42" t="s">
        <v>300</v>
      </c>
      <c r="U421" s="42" t="s">
        <v>290</v>
      </c>
    </row>
    <row r="422" spans="1:23" ht="12" customHeight="1" x14ac:dyDescent="0.2">
      <c r="A422" s="410" t="s">
        <v>645</v>
      </c>
      <c r="B422" s="411" t="s">
        <v>1679</v>
      </c>
      <c r="D422" s="661" t="s">
        <v>512</v>
      </c>
      <c r="I422" s="211"/>
      <c r="J422" s="211"/>
      <c r="Q422" s="38">
        <v>5</v>
      </c>
      <c r="R422" s="42" t="s">
        <v>300</v>
      </c>
    </row>
    <row r="423" spans="1:23" ht="12" customHeight="1" x14ac:dyDescent="0.2">
      <c r="A423" s="410" t="s">
        <v>650</v>
      </c>
      <c r="B423" s="411" t="s">
        <v>1680</v>
      </c>
      <c r="D423" s="661" t="s">
        <v>1681</v>
      </c>
      <c r="I423" s="211"/>
      <c r="J423" s="211"/>
      <c r="K423" s="259" t="s">
        <v>275</v>
      </c>
      <c r="L423" s="75" t="s">
        <v>276</v>
      </c>
      <c r="M423" s="14" t="s">
        <v>196</v>
      </c>
      <c r="Q423" s="38">
        <v>6</v>
      </c>
      <c r="R423" s="42" t="s">
        <v>263</v>
      </c>
    </row>
    <row r="424" spans="1:23" ht="12" customHeight="1" thickBot="1" x14ac:dyDescent="0.25">
      <c r="A424" s="275" t="s">
        <v>280</v>
      </c>
      <c r="B424" s="276" t="s">
        <v>235</v>
      </c>
      <c r="C424" s="275" t="s">
        <v>195</v>
      </c>
      <c r="D424" s="275" t="s">
        <v>196</v>
      </c>
      <c r="E424" s="275">
        <v>0</v>
      </c>
      <c r="F424" s="275" t="s">
        <v>197</v>
      </c>
      <c r="G424" s="275" t="s">
        <v>198</v>
      </c>
      <c r="H424" s="275" t="s">
        <v>18</v>
      </c>
      <c r="I424" s="277"/>
      <c r="J424" s="192"/>
      <c r="K424" s="43" t="s">
        <v>374</v>
      </c>
      <c r="L424" s="38" t="str">
        <f>S429</f>
        <v>Kelbler D.</v>
      </c>
      <c r="M424" s="274" t="str">
        <f>R429</f>
        <v>Dostál J.</v>
      </c>
      <c r="Q424" s="38">
        <v>7</v>
      </c>
      <c r="R424" s="42" t="s">
        <v>279</v>
      </c>
      <c r="W424" s="203"/>
    </row>
    <row r="425" spans="1:23" ht="12" customHeight="1" thickTop="1" x14ac:dyDescent="0.2">
      <c r="A425" s="206">
        <v>1</v>
      </c>
      <c r="B425" s="278" t="s">
        <v>205</v>
      </c>
      <c r="C425" s="206">
        <v>18</v>
      </c>
      <c r="D425" s="206">
        <v>10</v>
      </c>
      <c r="E425" s="206">
        <v>4</v>
      </c>
      <c r="F425" s="206">
        <v>4</v>
      </c>
      <c r="G425" s="206" t="s">
        <v>1682</v>
      </c>
      <c r="H425" s="280">
        <v>34</v>
      </c>
      <c r="I425" s="281"/>
      <c r="J425" s="192"/>
      <c r="M425" s="274"/>
      <c r="Q425" s="38">
        <v>8</v>
      </c>
      <c r="R425" s="42" t="s">
        <v>341</v>
      </c>
      <c r="W425" s="203"/>
    </row>
    <row r="426" spans="1:23" ht="12" customHeight="1" x14ac:dyDescent="0.2">
      <c r="A426" s="174">
        <v>2</v>
      </c>
      <c r="B426" s="195" t="s">
        <v>199</v>
      </c>
      <c r="C426" s="174">
        <v>18</v>
      </c>
      <c r="D426" s="174">
        <v>10</v>
      </c>
      <c r="E426" s="174">
        <v>2</v>
      </c>
      <c r="F426" s="174">
        <v>6</v>
      </c>
      <c r="G426" s="174" t="s">
        <v>1683</v>
      </c>
      <c r="H426" s="194">
        <v>32</v>
      </c>
      <c r="I426" s="281"/>
      <c r="J426" s="192"/>
      <c r="M426" s="274"/>
      <c r="Q426" s="38">
        <v>9</v>
      </c>
      <c r="R426" s="42" t="s">
        <v>484</v>
      </c>
      <c r="W426" s="203"/>
    </row>
    <row r="427" spans="1:23" ht="12" customHeight="1" x14ac:dyDescent="0.2">
      <c r="A427" s="174">
        <v>3</v>
      </c>
      <c r="B427" s="195" t="s">
        <v>202</v>
      </c>
      <c r="C427" s="174">
        <v>17</v>
      </c>
      <c r="D427" s="174">
        <v>9</v>
      </c>
      <c r="E427" s="174">
        <v>4</v>
      </c>
      <c r="F427" s="174">
        <v>4</v>
      </c>
      <c r="G427" s="174" t="s">
        <v>1684</v>
      </c>
      <c r="H427" s="194">
        <v>31</v>
      </c>
      <c r="I427" s="281"/>
      <c r="J427" s="192"/>
      <c r="M427" s="274"/>
      <c r="N427" s="283"/>
      <c r="O427" s="283"/>
      <c r="Q427" s="38">
        <v>10</v>
      </c>
      <c r="R427" s="42" t="s">
        <v>290</v>
      </c>
      <c r="W427" s="203"/>
    </row>
    <row r="428" spans="1:23" ht="12" customHeight="1" x14ac:dyDescent="0.2">
      <c r="A428" s="174">
        <v>4</v>
      </c>
      <c r="B428" s="195" t="s">
        <v>208</v>
      </c>
      <c r="C428" s="174">
        <v>18</v>
      </c>
      <c r="D428" s="174">
        <v>9</v>
      </c>
      <c r="E428" s="174">
        <v>3</v>
      </c>
      <c r="F428" s="174">
        <v>6</v>
      </c>
      <c r="G428" s="174" t="s">
        <v>1685</v>
      </c>
      <c r="H428" s="194">
        <v>30</v>
      </c>
      <c r="I428" s="281"/>
      <c r="J428" s="192"/>
      <c r="K428" s="259" t="s">
        <v>289</v>
      </c>
      <c r="L428" s="75" t="s">
        <v>4</v>
      </c>
      <c r="M428" s="284" t="s">
        <v>5</v>
      </c>
      <c r="N428" s="283"/>
      <c r="O428" s="283"/>
      <c r="Q428" s="38">
        <v>11</v>
      </c>
      <c r="R428" s="42" t="s">
        <v>293</v>
      </c>
      <c r="W428" s="203"/>
    </row>
    <row r="429" spans="1:23" ht="12" customHeight="1" x14ac:dyDescent="0.2">
      <c r="A429" s="174">
        <v>5</v>
      </c>
      <c r="B429" s="195" t="s">
        <v>215</v>
      </c>
      <c r="C429" s="174">
        <v>18</v>
      </c>
      <c r="D429" s="174">
        <v>9</v>
      </c>
      <c r="E429" s="174">
        <v>2</v>
      </c>
      <c r="F429" s="174">
        <v>7</v>
      </c>
      <c r="G429" s="174" t="s">
        <v>1686</v>
      </c>
      <c r="H429" s="194">
        <v>29</v>
      </c>
      <c r="I429" s="281"/>
      <c r="J429" s="192"/>
      <c r="K429" s="28" t="s">
        <v>295</v>
      </c>
      <c r="L429" s="285" t="str">
        <f t="shared" ref="L429:M434" si="27">IF(S418="","",S418)</f>
        <v>Kelbler P.</v>
      </c>
      <c r="M429" s="285" t="str">
        <f t="shared" si="27"/>
        <v>Šťastný</v>
      </c>
      <c r="N429" s="14"/>
      <c r="O429" s="46"/>
      <c r="Q429" s="38">
        <v>12</v>
      </c>
      <c r="R429" s="42" t="s">
        <v>1694</v>
      </c>
      <c r="S429" s="42" t="s">
        <v>293</v>
      </c>
      <c r="W429" s="203"/>
    </row>
    <row r="430" spans="1:23" s="38" customFormat="1" ht="12" customHeight="1" x14ac:dyDescent="0.2">
      <c r="A430" s="174">
        <v>6</v>
      </c>
      <c r="B430" s="195" t="s">
        <v>221</v>
      </c>
      <c r="C430" s="174">
        <v>17</v>
      </c>
      <c r="D430" s="174">
        <v>6</v>
      </c>
      <c r="E430" s="174">
        <v>6</v>
      </c>
      <c r="F430" s="174">
        <v>5</v>
      </c>
      <c r="G430" s="174" t="s">
        <v>1687</v>
      </c>
      <c r="H430" s="194">
        <v>24</v>
      </c>
      <c r="I430" s="281"/>
      <c r="J430" s="192"/>
      <c r="K430" s="43" t="s">
        <v>1695</v>
      </c>
      <c r="L430" s="285" t="str">
        <f t="shared" si="27"/>
        <v>Šťastný</v>
      </c>
      <c r="M430" s="285" t="str">
        <f t="shared" si="27"/>
        <v>Bastl V.</v>
      </c>
      <c r="O430" s="42"/>
      <c r="Q430" s="38">
        <v>13</v>
      </c>
      <c r="R430" s="42"/>
      <c r="V430" s="253"/>
      <c r="W430" s="203"/>
    </row>
    <row r="431" spans="1:23" s="38" customFormat="1" ht="12" customHeight="1" x14ac:dyDescent="0.2">
      <c r="A431" s="174">
        <v>7</v>
      </c>
      <c r="B431" s="195" t="s">
        <v>210</v>
      </c>
      <c r="C431" s="174">
        <v>17</v>
      </c>
      <c r="D431" s="174">
        <v>6</v>
      </c>
      <c r="E431" s="174">
        <v>6</v>
      </c>
      <c r="F431" s="174">
        <v>5</v>
      </c>
      <c r="G431" s="174" t="s">
        <v>1688</v>
      </c>
      <c r="H431" s="194">
        <v>24</v>
      </c>
      <c r="I431" s="281"/>
      <c r="J431" s="261"/>
      <c r="K431" s="43" t="s">
        <v>490</v>
      </c>
      <c r="L431" s="285" t="str">
        <f t="shared" si="27"/>
        <v>Kelbler P.</v>
      </c>
      <c r="M431" s="285" t="str">
        <f t="shared" si="27"/>
        <v>Švarc</v>
      </c>
      <c r="N431" s="15"/>
      <c r="O431" s="249"/>
      <c r="Q431" s="38">
        <v>14</v>
      </c>
      <c r="R431" s="42"/>
      <c r="V431" s="253"/>
      <c r="W431" s="203"/>
    </row>
    <row r="432" spans="1:23" s="38" customFormat="1" ht="12" customHeight="1" x14ac:dyDescent="0.2">
      <c r="A432" s="174">
        <v>8</v>
      </c>
      <c r="B432" s="195" t="s">
        <v>213</v>
      </c>
      <c r="C432" s="174">
        <v>17</v>
      </c>
      <c r="D432" s="174">
        <v>7</v>
      </c>
      <c r="E432" s="174">
        <v>3</v>
      </c>
      <c r="F432" s="174">
        <v>7</v>
      </c>
      <c r="G432" s="174" t="s">
        <v>1663</v>
      </c>
      <c r="H432" s="194">
        <v>24</v>
      </c>
      <c r="I432" s="281"/>
      <c r="J432" s="192"/>
      <c r="K432" s="43" t="s">
        <v>1696</v>
      </c>
      <c r="L432" s="285" t="str">
        <f t="shared" si="27"/>
        <v>Švarc</v>
      </c>
      <c r="M432" s="285" t="str">
        <f t="shared" si="27"/>
        <v>Zejda T.</v>
      </c>
      <c r="N432" s="14"/>
      <c r="O432" s="46"/>
      <c r="Q432" s="38">
        <v>15</v>
      </c>
      <c r="R432" s="42"/>
      <c r="V432" s="253"/>
      <c r="W432" s="203"/>
    </row>
    <row r="433" spans="1:23" s="38" customFormat="1" ht="12" customHeight="1" x14ac:dyDescent="0.2">
      <c r="A433" s="174">
        <v>9</v>
      </c>
      <c r="B433" s="195" t="s">
        <v>211</v>
      </c>
      <c r="C433" s="174">
        <v>17</v>
      </c>
      <c r="D433" s="174">
        <v>6</v>
      </c>
      <c r="E433" s="174">
        <v>5</v>
      </c>
      <c r="F433" s="174">
        <v>6</v>
      </c>
      <c r="G433" s="174" t="s">
        <v>1689</v>
      </c>
      <c r="H433" s="194">
        <v>23</v>
      </c>
      <c r="I433" s="281"/>
      <c r="J433" s="192"/>
      <c r="K433" s="287"/>
      <c r="L433" s="285" t="str">
        <f t="shared" si="27"/>
        <v/>
      </c>
      <c r="M433" s="285" t="str">
        <f t="shared" si="27"/>
        <v/>
      </c>
      <c r="O433" s="42"/>
      <c r="V433" s="253"/>
      <c r="W433" s="203"/>
    </row>
    <row r="434" spans="1:23" s="38" customFormat="1" ht="12" customHeight="1" x14ac:dyDescent="0.2">
      <c r="A434" s="174">
        <v>10</v>
      </c>
      <c r="B434" s="195" t="s">
        <v>217</v>
      </c>
      <c r="C434" s="174">
        <v>17</v>
      </c>
      <c r="D434" s="174">
        <v>5</v>
      </c>
      <c r="E434" s="174">
        <v>5</v>
      </c>
      <c r="F434" s="174">
        <v>7</v>
      </c>
      <c r="G434" s="174" t="s">
        <v>1690</v>
      </c>
      <c r="H434" s="194">
        <v>20</v>
      </c>
      <c r="I434" s="281"/>
      <c r="J434" s="192"/>
      <c r="K434" s="43"/>
      <c r="L434" s="285" t="str">
        <f t="shared" si="27"/>
        <v/>
      </c>
      <c r="M434" s="285" t="str">
        <f t="shared" si="27"/>
        <v/>
      </c>
      <c r="N434" s="274"/>
      <c r="O434" s="274"/>
      <c r="V434" s="253"/>
      <c r="W434" s="203"/>
    </row>
    <row r="435" spans="1:23" s="38" customFormat="1" ht="12" customHeight="1" x14ac:dyDescent="0.2">
      <c r="A435" s="174">
        <v>11</v>
      </c>
      <c r="B435" s="195" t="s">
        <v>223</v>
      </c>
      <c r="C435" s="174">
        <v>18</v>
      </c>
      <c r="D435" s="174">
        <v>5</v>
      </c>
      <c r="E435" s="174">
        <v>3</v>
      </c>
      <c r="F435" s="174">
        <v>10</v>
      </c>
      <c r="G435" s="174" t="s">
        <v>1691</v>
      </c>
      <c r="H435" s="194">
        <v>18</v>
      </c>
      <c r="I435" s="281"/>
      <c r="J435" s="192"/>
      <c r="K435" s="190" t="s">
        <v>305</v>
      </c>
      <c r="L435" s="288" t="s">
        <v>306</v>
      </c>
      <c r="M435" s="403" t="s">
        <v>13</v>
      </c>
      <c r="N435" s="274"/>
      <c r="O435" s="274"/>
      <c r="V435" s="253"/>
      <c r="W435" s="203"/>
    </row>
    <row r="436" spans="1:23" s="38" customFormat="1" ht="12" customHeight="1" x14ac:dyDescent="0.2">
      <c r="A436" s="174">
        <v>12</v>
      </c>
      <c r="B436" s="195" t="s">
        <v>219</v>
      </c>
      <c r="C436" s="174">
        <v>18</v>
      </c>
      <c r="D436" s="174">
        <v>2</v>
      </c>
      <c r="E436" s="174">
        <v>7</v>
      </c>
      <c r="F436" s="174">
        <v>9</v>
      </c>
      <c r="G436" s="174" t="s">
        <v>1692</v>
      </c>
      <c r="H436" s="194">
        <v>13</v>
      </c>
      <c r="I436" s="281"/>
      <c r="J436" s="192"/>
      <c r="K436" s="43" t="s">
        <v>459</v>
      </c>
      <c r="L436" s="14" t="str">
        <f>IF(U418="","",U418)</f>
        <v>Zejda T.</v>
      </c>
      <c r="M436" s="28" t="str">
        <f>IF(V418="","",V418)</f>
        <v/>
      </c>
      <c r="N436" s="274"/>
      <c r="O436" s="274"/>
      <c r="V436" s="253"/>
      <c r="W436" s="203"/>
    </row>
    <row r="437" spans="1:23" s="38" customFormat="1" ht="12" customHeight="1" x14ac:dyDescent="0.2">
      <c r="A437" s="174">
        <v>13</v>
      </c>
      <c r="B437" s="195" t="s">
        <v>225</v>
      </c>
      <c r="C437" s="174">
        <v>16</v>
      </c>
      <c r="D437" s="174">
        <v>3</v>
      </c>
      <c r="E437" s="174">
        <v>2</v>
      </c>
      <c r="F437" s="174">
        <v>11</v>
      </c>
      <c r="G437" s="174" t="s">
        <v>1693</v>
      </c>
      <c r="H437" s="194">
        <v>11</v>
      </c>
      <c r="I437" s="281"/>
      <c r="J437" s="192"/>
      <c r="K437" s="43" t="s">
        <v>1697</v>
      </c>
      <c r="L437" s="14" t="str">
        <f>IF(U419="","",U419)</f>
        <v>Tříletý R.</v>
      </c>
      <c r="N437" s="274"/>
      <c r="O437" s="274"/>
      <c r="V437" s="253"/>
      <c r="W437" s="203"/>
    </row>
    <row r="438" spans="1:23" s="38" customFormat="1" ht="12" customHeight="1" x14ac:dyDescent="0.2">
      <c r="A438" s="174">
        <v>14</v>
      </c>
      <c r="B438" s="195"/>
      <c r="C438" s="174"/>
      <c r="D438" s="174"/>
      <c r="E438" s="174"/>
      <c r="F438" s="174"/>
      <c r="G438" s="174"/>
      <c r="H438" s="194"/>
      <c r="I438" s="281"/>
      <c r="J438" s="192"/>
      <c r="K438" s="43" t="s">
        <v>1698</v>
      </c>
      <c r="L438" s="46" t="str">
        <f t="shared" ref="L438:M439" si="28">IF(U420="","",U420)</f>
        <v>Zejda T.</v>
      </c>
      <c r="M438" s="46" t="str">
        <f t="shared" si="28"/>
        <v>Zejda T.</v>
      </c>
      <c r="N438" s="274"/>
      <c r="O438" s="274"/>
      <c r="V438" s="253"/>
      <c r="W438" s="203"/>
    </row>
    <row r="439" spans="1:23" s="38" customFormat="1" ht="12" customHeight="1" x14ac:dyDescent="0.2">
      <c r="A439" s="319" t="s">
        <v>187</v>
      </c>
      <c r="B439" s="319">
        <v>20</v>
      </c>
      <c r="C439" s="42"/>
      <c r="D439" s="42"/>
      <c r="E439" s="136"/>
      <c r="F439" s="136"/>
      <c r="G439" s="136"/>
      <c r="H439" s="136"/>
      <c r="I439" s="209"/>
      <c r="J439" s="192"/>
      <c r="K439" s="43" t="s">
        <v>593</v>
      </c>
      <c r="L439" s="46" t="str">
        <f t="shared" si="28"/>
        <v>Šťastný</v>
      </c>
      <c r="O439" s="42"/>
      <c r="P439" s="84"/>
      <c r="V439" s="253"/>
      <c r="W439" s="211"/>
    </row>
    <row r="440" spans="1:23" s="38" customFormat="1" ht="12" customHeight="1" x14ac:dyDescent="0.2">
      <c r="A440" s="319" t="s">
        <v>654</v>
      </c>
      <c r="B440" s="136" t="s">
        <v>1737</v>
      </c>
      <c r="C440" s="32"/>
      <c r="D440" s="252" t="s">
        <v>1738</v>
      </c>
      <c r="E440" s="84"/>
      <c r="F440" s="84"/>
      <c r="G440" s="84"/>
      <c r="H440" s="412"/>
      <c r="I440" s="209"/>
      <c r="J440" s="192"/>
      <c r="K440" s="291" t="s">
        <v>253</v>
      </c>
      <c r="L440" s="16"/>
      <c r="M440" s="16"/>
      <c r="N440" s="16"/>
      <c r="O440" s="48"/>
      <c r="P440" s="272"/>
      <c r="V440" s="253"/>
      <c r="W440" s="211"/>
    </row>
    <row r="441" spans="1:23" s="38" customFormat="1" ht="12" customHeight="1" x14ac:dyDescent="0.2">
      <c r="A441" s="319" t="s">
        <v>167</v>
      </c>
      <c r="B441" s="136" t="s">
        <v>1739</v>
      </c>
      <c r="C441" s="32"/>
      <c r="D441" s="252" t="s">
        <v>1740</v>
      </c>
      <c r="E441" s="84"/>
      <c r="F441" s="84"/>
      <c r="G441" s="84"/>
      <c r="H441" s="412"/>
      <c r="I441" s="209"/>
      <c r="J441" s="192"/>
      <c r="K441" s="63"/>
      <c r="L441" s="321" t="str">
        <f>IF(R441="","",         R441)</f>
        <v>Koupil</v>
      </c>
      <c r="M441" s="16"/>
      <c r="N441" s="16"/>
      <c r="O441" s="48"/>
      <c r="P441" s="272"/>
      <c r="Q441" s="38">
        <v>1</v>
      </c>
      <c r="R441" s="42" t="s">
        <v>257</v>
      </c>
      <c r="S441" s="42" t="s">
        <v>341</v>
      </c>
      <c r="T441" s="42" t="s">
        <v>282</v>
      </c>
      <c r="U441" s="42" t="s">
        <v>269</v>
      </c>
      <c r="V441" s="253"/>
      <c r="W441" s="211"/>
    </row>
    <row r="442" spans="1:23" s="38" customFormat="1" ht="12" customHeight="1" x14ac:dyDescent="0.2">
      <c r="A442" s="319" t="s">
        <v>655</v>
      </c>
      <c r="B442" s="136" t="s">
        <v>1741</v>
      </c>
      <c r="C442" s="32"/>
      <c r="D442" s="252"/>
      <c r="E442" s="84"/>
      <c r="F442" s="84"/>
      <c r="G442" s="84"/>
      <c r="H442" s="412"/>
      <c r="I442" s="209"/>
      <c r="J442" s="192"/>
      <c r="K442" s="63" t="str">
        <f>IF(R442="","",R442)</f>
        <v>Habr S.</v>
      </c>
      <c r="L442" s="63" t="str">
        <f>IF(R443="","",R443)</f>
        <v>Urbánek</v>
      </c>
      <c r="M442" s="63" t="str">
        <f>IF(R444="","",R444)</f>
        <v>Černý</v>
      </c>
      <c r="N442" s="63" t="str">
        <f>IF(R445="","",R445)</f>
        <v>Tříletý R.</v>
      </c>
      <c r="O442" s="72"/>
      <c r="P442" s="272"/>
      <c r="Q442" s="38">
        <v>2</v>
      </c>
      <c r="R442" s="42" t="s">
        <v>423</v>
      </c>
      <c r="S442" s="42" t="s">
        <v>341</v>
      </c>
      <c r="T442" s="42" t="s">
        <v>263</v>
      </c>
      <c r="U442" s="42" t="s">
        <v>484</v>
      </c>
      <c r="V442" s="253"/>
      <c r="W442" s="211"/>
    </row>
    <row r="443" spans="1:23" s="38" customFormat="1" ht="12" customHeight="1" x14ac:dyDescent="0.2">
      <c r="A443" s="319" t="s">
        <v>653</v>
      </c>
      <c r="B443" s="136" t="s">
        <v>1742</v>
      </c>
      <c r="C443" s="32"/>
      <c r="D443" s="252" t="s">
        <v>1743</v>
      </c>
      <c r="E443" s="84"/>
      <c r="F443" s="84"/>
      <c r="G443" s="84"/>
      <c r="H443" s="136"/>
      <c r="I443" s="209"/>
      <c r="J443" s="192"/>
      <c r="K443" s="63" t="str">
        <f>IF(R446="","",R446)</f>
        <v>Bastl V.</v>
      </c>
      <c r="L443" s="63" t="str">
        <f>IF(R447="","",R447)</f>
        <v>Kelbler P.</v>
      </c>
      <c r="M443" s="63" t="str">
        <f>IF(R451="","",R451)</f>
        <v>Habr V.</v>
      </c>
      <c r="N443" s="63" t="str">
        <f>IF(R448="","",R448)</f>
        <v>Švarc</v>
      </c>
      <c r="O443" s="72"/>
      <c r="P443" s="84"/>
      <c r="Q443" s="38">
        <v>3</v>
      </c>
      <c r="R443" s="42" t="s">
        <v>269</v>
      </c>
      <c r="S443" s="42" t="s">
        <v>263</v>
      </c>
      <c r="T443" s="42" t="s">
        <v>341</v>
      </c>
      <c r="V443" s="253"/>
      <c r="W443" s="211"/>
    </row>
    <row r="444" spans="1:23" s="38" customFormat="1" ht="12" customHeight="1" x14ac:dyDescent="0.2">
      <c r="A444" s="319" t="s">
        <v>657</v>
      </c>
      <c r="B444" s="136" t="s">
        <v>1744</v>
      </c>
      <c r="C444" s="32"/>
      <c r="D444" s="252" t="s">
        <v>1745</v>
      </c>
      <c r="E444" s="84"/>
      <c r="F444" s="84"/>
      <c r="G444" s="84"/>
      <c r="H444" s="136"/>
      <c r="I444" s="209"/>
      <c r="J444" s="192"/>
      <c r="K444" s="63"/>
      <c r="L444" s="63" t="str">
        <f>IF(R450="","",R450)</f>
        <v>Šťastný</v>
      </c>
      <c r="M444" s="63" t="str">
        <f>IF(R453="","",R453)</f>
        <v>Kelbler D.</v>
      </c>
      <c r="N444" s="294"/>
      <c r="O444" s="379"/>
      <c r="P444" s="84"/>
      <c r="Q444" s="38">
        <v>4</v>
      </c>
      <c r="R444" s="42" t="s">
        <v>266</v>
      </c>
      <c r="S444" s="42" t="s">
        <v>279</v>
      </c>
      <c r="T444" s="706" t="s">
        <v>484</v>
      </c>
      <c r="V444" s="253"/>
      <c r="W444" s="211"/>
    </row>
    <row r="445" spans="1:23" s="38" customFormat="1" ht="12" customHeight="1" x14ac:dyDescent="0.2">
      <c r="A445" s="319" t="s">
        <v>652</v>
      </c>
      <c r="B445" s="136" t="s">
        <v>1746</v>
      </c>
      <c r="C445" s="32"/>
      <c r="D445" s="252" t="s">
        <v>1747</v>
      </c>
      <c r="E445" s="84"/>
      <c r="F445" s="84"/>
      <c r="G445" s="84"/>
      <c r="H445" s="136"/>
      <c r="I445" s="209"/>
      <c r="J445" s="192"/>
      <c r="K445" s="291"/>
      <c r="L445" s="24"/>
      <c r="M445" s="16"/>
      <c r="N445" s="16"/>
      <c r="O445" s="48"/>
      <c r="P445" s="84"/>
      <c r="Q445" s="38">
        <v>5</v>
      </c>
      <c r="R445" s="42" t="s">
        <v>282</v>
      </c>
      <c r="S445" s="42" t="s">
        <v>293</v>
      </c>
      <c r="T445" s="42" t="s">
        <v>359</v>
      </c>
      <c r="V445" s="253"/>
      <c r="W445" s="211"/>
    </row>
    <row r="446" spans="1:23" s="38" customFormat="1" ht="12" customHeight="1" x14ac:dyDescent="0.2">
      <c r="A446" s="413" t="s">
        <v>656</v>
      </c>
      <c r="B446" s="414" t="s">
        <v>1748</v>
      </c>
      <c r="C446" s="415"/>
      <c r="D446" s="416" t="s">
        <v>1749</v>
      </c>
      <c r="E446" s="84"/>
      <c r="F446" s="84"/>
      <c r="G446" s="84"/>
      <c r="H446" s="414"/>
      <c r="I446" s="209"/>
      <c r="J446" s="192"/>
      <c r="K446" s="307" t="s">
        <v>275</v>
      </c>
      <c r="L446" s="16" t="s">
        <v>276</v>
      </c>
      <c r="M446" s="306" t="s">
        <v>196</v>
      </c>
      <c r="N446" s="16"/>
      <c r="O446" s="48"/>
      <c r="P446" s="84"/>
      <c r="Q446" s="38">
        <v>6</v>
      </c>
      <c r="R446" s="42" t="s">
        <v>263</v>
      </c>
    </row>
    <row r="447" spans="1:23" s="38" customFormat="1" ht="12" customHeight="1" thickBot="1" x14ac:dyDescent="0.25">
      <c r="A447" s="296" t="s">
        <v>280</v>
      </c>
      <c r="B447" s="297" t="s">
        <v>235</v>
      </c>
      <c r="C447" s="296" t="s">
        <v>195</v>
      </c>
      <c r="D447" s="296" t="s">
        <v>196</v>
      </c>
      <c r="E447" s="296">
        <v>0</v>
      </c>
      <c r="F447" s="296" t="s">
        <v>197</v>
      </c>
      <c r="G447" s="296" t="s">
        <v>198</v>
      </c>
      <c r="H447" s="296" t="s">
        <v>18</v>
      </c>
      <c r="I447" s="277"/>
      <c r="J447" s="209"/>
      <c r="K447" s="63" t="s">
        <v>371</v>
      </c>
      <c r="L447" s="16" t="str">
        <f>IF(S452="","",S452)</f>
        <v>Dolák J.</v>
      </c>
      <c r="M447" s="306" t="str">
        <f>IF(R452="","",R452)</f>
        <v>Nikrmajer</v>
      </c>
      <c r="N447" s="16"/>
      <c r="O447" s="48"/>
      <c r="P447" s="84"/>
      <c r="Q447" s="38">
        <v>7</v>
      </c>
      <c r="R447" s="42" t="s">
        <v>279</v>
      </c>
    </row>
    <row r="448" spans="1:23" s="38" customFormat="1" ht="12" customHeight="1" thickTop="1" x14ac:dyDescent="0.2">
      <c r="A448" s="298">
        <v>1</v>
      </c>
      <c r="B448" s="299" t="s">
        <v>205</v>
      </c>
      <c r="C448" s="298">
        <v>19</v>
      </c>
      <c r="D448" s="298">
        <v>11</v>
      </c>
      <c r="E448" s="298">
        <v>4</v>
      </c>
      <c r="F448" s="298">
        <v>4</v>
      </c>
      <c r="G448" s="298" t="s">
        <v>1725</v>
      </c>
      <c r="H448" s="301">
        <v>37</v>
      </c>
      <c r="I448" s="281"/>
      <c r="J448" s="209"/>
      <c r="K448" s="63" t="s">
        <v>373</v>
      </c>
      <c r="L448" s="16" t="str">
        <f>IF(S453="","",S453)</f>
        <v>Habr V.</v>
      </c>
      <c r="M448" s="377" t="str">
        <f t="shared" ref="M448:M449" si="29">IF(R453="","",R453)</f>
        <v>Kelbler D.</v>
      </c>
      <c r="N448" s="16"/>
      <c r="O448" s="48"/>
      <c r="P448" s="84"/>
      <c r="Q448" s="38">
        <v>8</v>
      </c>
      <c r="R448" s="42" t="s">
        <v>484</v>
      </c>
    </row>
    <row r="449" spans="1:21" s="38" customFormat="1" ht="12" customHeight="1" x14ac:dyDescent="0.2">
      <c r="A449" s="302">
        <v>2</v>
      </c>
      <c r="B449" s="303" t="s">
        <v>199</v>
      </c>
      <c r="C449" s="302">
        <v>19</v>
      </c>
      <c r="D449" s="302">
        <v>11</v>
      </c>
      <c r="E449" s="302">
        <v>2</v>
      </c>
      <c r="F449" s="302">
        <v>6</v>
      </c>
      <c r="G449" s="302" t="s">
        <v>1726</v>
      </c>
      <c r="H449" s="305">
        <v>35</v>
      </c>
      <c r="I449" s="281"/>
      <c r="J449" s="209"/>
      <c r="K449" s="660" t="s">
        <v>671</v>
      </c>
      <c r="L449" s="16" t="str">
        <f>IF(S454="","",S454)</f>
        <v>Bastl V.</v>
      </c>
      <c r="M449" s="377" t="str">
        <f t="shared" si="29"/>
        <v>Havlík M.</v>
      </c>
      <c r="N449" s="306"/>
      <c r="O449" s="377"/>
      <c r="P449" s="84"/>
      <c r="Q449" s="38">
        <v>9</v>
      </c>
      <c r="R449" s="38" t="s">
        <v>596</v>
      </c>
    </row>
    <row r="450" spans="1:21" s="38" customFormat="1" ht="12" customHeight="1" x14ac:dyDescent="0.2">
      <c r="A450" s="302">
        <v>3</v>
      </c>
      <c r="B450" s="303" t="s">
        <v>202</v>
      </c>
      <c r="C450" s="302">
        <v>18</v>
      </c>
      <c r="D450" s="302">
        <v>10</v>
      </c>
      <c r="E450" s="302">
        <v>4</v>
      </c>
      <c r="F450" s="302">
        <v>4</v>
      </c>
      <c r="G450" s="302" t="s">
        <v>1727</v>
      </c>
      <c r="H450" s="305">
        <v>34</v>
      </c>
      <c r="I450" s="281"/>
      <c r="J450" s="209"/>
      <c r="K450" s="63"/>
      <c r="L450" s="16" t="str">
        <f>IF(S455="","",S455)</f>
        <v/>
      </c>
      <c r="M450" s="306"/>
      <c r="N450" s="306"/>
      <c r="O450" s="377"/>
      <c r="P450" s="84"/>
      <c r="Q450" s="38">
        <v>10</v>
      </c>
      <c r="R450" s="42" t="s">
        <v>290</v>
      </c>
    </row>
    <row r="451" spans="1:21" s="38" customFormat="1" ht="12" customHeight="1" x14ac:dyDescent="0.2">
      <c r="A451" s="302">
        <v>4</v>
      </c>
      <c r="B451" s="303" t="s">
        <v>208</v>
      </c>
      <c r="C451" s="302">
        <v>19</v>
      </c>
      <c r="D451" s="302">
        <v>10</v>
      </c>
      <c r="E451" s="302">
        <v>3</v>
      </c>
      <c r="F451" s="302">
        <v>6</v>
      </c>
      <c r="G451" s="302" t="s">
        <v>1728</v>
      </c>
      <c r="H451" s="305">
        <v>33</v>
      </c>
      <c r="I451" s="281"/>
      <c r="J451" s="209"/>
      <c r="K451" s="307" t="s">
        <v>289</v>
      </c>
      <c r="L451" s="308" t="s">
        <v>4</v>
      </c>
      <c r="M451" s="308" t="s">
        <v>5</v>
      </c>
      <c r="N451" s="16"/>
      <c r="O451" s="48"/>
      <c r="P451" s="84"/>
      <c r="Q451" s="38">
        <v>11</v>
      </c>
      <c r="R451" s="42" t="s">
        <v>341</v>
      </c>
    </row>
    <row r="452" spans="1:21" s="38" customFormat="1" ht="12" customHeight="1" x14ac:dyDescent="0.2">
      <c r="A452" s="302">
        <v>5</v>
      </c>
      <c r="B452" s="303" t="s">
        <v>215</v>
      </c>
      <c r="C452" s="302">
        <v>19</v>
      </c>
      <c r="D452" s="302">
        <v>9</v>
      </c>
      <c r="E452" s="302">
        <v>2</v>
      </c>
      <c r="F452" s="302">
        <v>8</v>
      </c>
      <c r="G452" s="302" t="s">
        <v>1729</v>
      </c>
      <c r="H452" s="305">
        <v>29</v>
      </c>
      <c r="I452" s="281"/>
      <c r="J452" s="209"/>
      <c r="K452" s="309" t="s">
        <v>489</v>
      </c>
      <c r="L452" s="84" t="str">
        <f t="shared" ref="L452:M456" si="30">IF(S441="","",S441)</f>
        <v>Habr V.</v>
      </c>
      <c r="M452" s="84" t="str">
        <f t="shared" si="30"/>
        <v>Tříletý R.</v>
      </c>
      <c r="N452" s="306"/>
      <c r="O452" s="377"/>
      <c r="P452" s="84"/>
      <c r="Q452" s="38">
        <v>12</v>
      </c>
      <c r="R452" s="42" t="s">
        <v>1552</v>
      </c>
      <c r="S452" s="42" t="s">
        <v>596</v>
      </c>
    </row>
    <row r="453" spans="1:21" s="38" customFormat="1" ht="12" customHeight="1" x14ac:dyDescent="0.2">
      <c r="A453" s="302">
        <v>6</v>
      </c>
      <c r="B453" s="303" t="s">
        <v>221</v>
      </c>
      <c r="C453" s="302">
        <v>18</v>
      </c>
      <c r="D453" s="302">
        <v>6</v>
      </c>
      <c r="E453" s="302">
        <v>6</v>
      </c>
      <c r="F453" s="302">
        <v>6</v>
      </c>
      <c r="G453" s="302" t="s">
        <v>1730</v>
      </c>
      <c r="H453" s="305">
        <v>24</v>
      </c>
      <c r="I453" s="281"/>
      <c r="J453" s="209"/>
      <c r="K453" s="63" t="s">
        <v>1698</v>
      </c>
      <c r="L453" s="84" t="str">
        <f t="shared" si="30"/>
        <v>Habr V.</v>
      </c>
      <c r="M453" s="84" t="str">
        <f t="shared" si="30"/>
        <v>Bastl V.</v>
      </c>
      <c r="N453" s="16"/>
      <c r="O453" s="48"/>
      <c r="P453" s="84"/>
      <c r="Q453" s="38">
        <v>13</v>
      </c>
      <c r="R453" s="42" t="s">
        <v>293</v>
      </c>
      <c r="S453" s="42" t="s">
        <v>341</v>
      </c>
    </row>
    <row r="454" spans="1:21" s="38" customFormat="1" ht="12" customHeight="1" x14ac:dyDescent="0.2">
      <c r="A454" s="302">
        <v>7</v>
      </c>
      <c r="B454" s="303" t="s">
        <v>210</v>
      </c>
      <c r="C454" s="302">
        <v>18</v>
      </c>
      <c r="D454" s="302">
        <v>6</v>
      </c>
      <c r="E454" s="302">
        <v>6</v>
      </c>
      <c r="F454" s="302">
        <v>6</v>
      </c>
      <c r="G454" s="302" t="s">
        <v>1731</v>
      </c>
      <c r="H454" s="305">
        <v>24</v>
      </c>
      <c r="I454" s="281"/>
      <c r="J454" s="209"/>
      <c r="K454" s="63" t="s">
        <v>664</v>
      </c>
      <c r="L454" s="84" t="str">
        <f t="shared" si="30"/>
        <v>Bastl V.</v>
      </c>
      <c r="M454" s="84" t="str">
        <f t="shared" si="30"/>
        <v>Habr V.</v>
      </c>
      <c r="N454" s="24"/>
      <c r="O454" s="24"/>
      <c r="P454" s="84"/>
      <c r="Q454" s="38">
        <v>14</v>
      </c>
      <c r="R454" s="38" t="s">
        <v>359</v>
      </c>
      <c r="S454" s="42" t="s">
        <v>263</v>
      </c>
    </row>
    <row r="455" spans="1:21" s="38" customFormat="1" ht="12" customHeight="1" x14ac:dyDescent="0.2">
      <c r="A455" s="302">
        <v>8</v>
      </c>
      <c r="B455" s="303" t="s">
        <v>213</v>
      </c>
      <c r="C455" s="302">
        <v>18</v>
      </c>
      <c r="D455" s="302">
        <v>7</v>
      </c>
      <c r="E455" s="302">
        <v>3</v>
      </c>
      <c r="F455" s="302">
        <v>8</v>
      </c>
      <c r="G455" s="302" t="s">
        <v>1732</v>
      </c>
      <c r="H455" s="305">
        <v>24</v>
      </c>
      <c r="I455" s="281"/>
      <c r="J455" s="209"/>
      <c r="K455" s="660" t="s">
        <v>428</v>
      </c>
      <c r="L455" s="84" t="str">
        <f t="shared" si="30"/>
        <v>Kelbler P.</v>
      </c>
      <c r="M455" s="84" t="str">
        <f t="shared" si="30"/>
        <v>Švarc</v>
      </c>
      <c r="N455" s="16"/>
      <c r="O455" s="48"/>
      <c r="Q455" s="38">
        <v>15</v>
      </c>
    </row>
    <row r="456" spans="1:21" s="38" customFormat="1" ht="12" customHeight="1" x14ac:dyDescent="0.2">
      <c r="A456" s="302">
        <v>9</v>
      </c>
      <c r="B456" s="303" t="s">
        <v>211</v>
      </c>
      <c r="C456" s="302">
        <v>18</v>
      </c>
      <c r="D456" s="302">
        <v>6</v>
      </c>
      <c r="E456" s="302">
        <v>5</v>
      </c>
      <c r="F456" s="302">
        <v>7</v>
      </c>
      <c r="G456" s="302" t="s">
        <v>1733</v>
      </c>
      <c r="H456" s="305">
        <v>23</v>
      </c>
      <c r="I456" s="281"/>
      <c r="J456" s="209"/>
      <c r="K456" s="660" t="s">
        <v>1721</v>
      </c>
      <c r="L456" s="320" t="str">
        <f t="shared" si="30"/>
        <v>Kelbler D.</v>
      </c>
      <c r="M456" s="320" t="str">
        <f t="shared" si="30"/>
        <v>Havlík M.</v>
      </c>
      <c r="N456" s="16"/>
      <c r="O456" s="48"/>
    </row>
    <row r="457" spans="1:21" s="38" customFormat="1" ht="12" customHeight="1" x14ac:dyDescent="0.2">
      <c r="A457" s="302">
        <v>10</v>
      </c>
      <c r="B457" s="303" t="s">
        <v>217</v>
      </c>
      <c r="C457" s="302">
        <v>18</v>
      </c>
      <c r="D457" s="302">
        <v>5</v>
      </c>
      <c r="E457" s="302">
        <v>6</v>
      </c>
      <c r="F457" s="302">
        <v>7</v>
      </c>
      <c r="G457" s="302" t="s">
        <v>1734</v>
      </c>
      <c r="H457" s="305">
        <v>21</v>
      </c>
      <c r="I457" s="281"/>
      <c r="J457" s="209"/>
      <c r="K457" s="307" t="s">
        <v>305</v>
      </c>
      <c r="L457" s="417" t="s">
        <v>306</v>
      </c>
      <c r="M457" s="418" t="s">
        <v>13</v>
      </c>
      <c r="N457" s="306"/>
      <c r="O457" s="377"/>
    </row>
    <row r="458" spans="1:21" s="38" customFormat="1" ht="12" customHeight="1" x14ac:dyDescent="0.2">
      <c r="A458" s="302">
        <v>11</v>
      </c>
      <c r="B458" s="303" t="s">
        <v>223</v>
      </c>
      <c r="C458" s="302">
        <v>19</v>
      </c>
      <c r="D458" s="302">
        <v>6</v>
      </c>
      <c r="E458" s="302">
        <v>3</v>
      </c>
      <c r="F458" s="302">
        <v>10</v>
      </c>
      <c r="G458" s="302" t="s">
        <v>1735</v>
      </c>
      <c r="H458" s="305">
        <v>21</v>
      </c>
      <c r="I458" s="281"/>
      <c r="J458" s="209"/>
      <c r="K458" s="63" t="s">
        <v>1722</v>
      </c>
      <c r="L458" s="16" t="str">
        <f t="shared" ref="L458:M461" si="31">IF(U441="","",U441)</f>
        <v>Urbánek</v>
      </c>
      <c r="M458" s="419" t="str">
        <f t="shared" si="31"/>
        <v/>
      </c>
      <c r="N458" s="420"/>
      <c r="O458" s="420"/>
    </row>
    <row r="459" spans="1:21" s="38" customFormat="1" ht="12" customHeight="1" x14ac:dyDescent="0.2">
      <c r="A459" s="302">
        <v>12</v>
      </c>
      <c r="B459" s="303" t="s">
        <v>219</v>
      </c>
      <c r="C459" s="302">
        <v>18</v>
      </c>
      <c r="D459" s="302">
        <v>2</v>
      </c>
      <c r="E459" s="302">
        <v>7</v>
      </c>
      <c r="F459" s="302">
        <v>9</v>
      </c>
      <c r="G459" s="302" t="s">
        <v>1692</v>
      </c>
      <c r="H459" s="305">
        <v>13</v>
      </c>
      <c r="I459" s="281"/>
      <c r="J459" s="209"/>
      <c r="K459" s="660" t="s">
        <v>406</v>
      </c>
      <c r="L459" s="16" t="str">
        <f t="shared" si="31"/>
        <v>Švarc</v>
      </c>
      <c r="M459" s="37" t="str">
        <f t="shared" si="31"/>
        <v/>
      </c>
      <c r="N459" s="306"/>
      <c r="O459" s="377"/>
    </row>
    <row r="460" spans="1:21" s="38" customFormat="1" ht="12" customHeight="1" x14ac:dyDescent="0.2">
      <c r="A460" s="302">
        <v>13</v>
      </c>
      <c r="B460" s="303" t="s">
        <v>225</v>
      </c>
      <c r="C460" s="302">
        <v>17</v>
      </c>
      <c r="D460" s="302">
        <v>3</v>
      </c>
      <c r="E460" s="302">
        <v>3</v>
      </c>
      <c r="F460" s="302">
        <v>11</v>
      </c>
      <c r="G460" s="302" t="s">
        <v>1736</v>
      </c>
      <c r="H460" s="305">
        <v>12</v>
      </c>
      <c r="I460" s="281"/>
      <c r="J460" s="209"/>
      <c r="K460" s="421"/>
      <c r="L460" s="16" t="str">
        <f t="shared" si="31"/>
        <v/>
      </c>
      <c r="M460" s="38" t="str">
        <f t="shared" si="31"/>
        <v/>
      </c>
      <c r="O460" s="42"/>
    </row>
    <row r="461" spans="1:21" s="38" customFormat="1" ht="12" customHeight="1" x14ac:dyDescent="0.2">
      <c r="A461" s="302">
        <v>14</v>
      </c>
      <c r="B461" s="303"/>
      <c r="C461" s="302"/>
      <c r="D461" s="302"/>
      <c r="E461" s="302"/>
      <c r="F461" s="302"/>
      <c r="G461" s="302"/>
      <c r="H461" s="305"/>
      <c r="I461" s="281"/>
      <c r="J461" s="209"/>
      <c r="K461" s="422"/>
      <c r="L461" s="423" t="str">
        <f t="shared" si="31"/>
        <v/>
      </c>
      <c r="M461" s="423" t="str">
        <f t="shared" si="31"/>
        <v/>
      </c>
      <c r="N461" s="423"/>
      <c r="O461" s="423"/>
      <c r="P461" s="84"/>
    </row>
    <row r="462" spans="1:21" s="38" customFormat="1" ht="12" customHeight="1" x14ac:dyDescent="0.2">
      <c r="A462" s="118" t="s">
        <v>187</v>
      </c>
      <c r="B462" s="118">
        <v>21</v>
      </c>
      <c r="C462" s="424"/>
      <c r="D462" s="425"/>
      <c r="E462" s="426"/>
      <c r="F462" s="330"/>
      <c r="G462" s="359"/>
      <c r="H462" s="330"/>
      <c r="I462" s="330"/>
      <c r="J462" s="209"/>
      <c r="K462" s="248" t="s">
        <v>253</v>
      </c>
      <c r="L462" s="46"/>
      <c r="M462" s="46"/>
      <c r="N462" s="46"/>
      <c r="O462" s="46"/>
      <c r="P462" s="84"/>
    </row>
    <row r="463" spans="1:21" s="38" customFormat="1" ht="12" customHeight="1" x14ac:dyDescent="0.2">
      <c r="A463" s="118" t="s">
        <v>660</v>
      </c>
      <c r="B463" s="256" t="s">
        <v>1758</v>
      </c>
      <c r="C463" s="256"/>
      <c r="D463" s="256"/>
      <c r="E463" s="192"/>
      <c r="F463" s="192"/>
      <c r="G463" s="192"/>
      <c r="H463" s="192"/>
      <c r="I463" s="192"/>
      <c r="J463" s="58"/>
      <c r="K463" s="259"/>
      <c r="L463" s="14" t="str">
        <f>IF(R463="","",         R463)</f>
        <v>Koupil</v>
      </c>
      <c r="M463" s="14"/>
      <c r="N463" s="14"/>
      <c r="O463" s="46"/>
      <c r="Q463" s="38">
        <v>1</v>
      </c>
      <c r="R463" s="42" t="s">
        <v>257</v>
      </c>
      <c r="S463" s="42" t="s">
        <v>341</v>
      </c>
      <c r="T463" s="42" t="s">
        <v>279</v>
      </c>
      <c r="U463" s="42" t="s">
        <v>262</v>
      </c>
    </row>
    <row r="464" spans="1:21" s="38" customFormat="1" ht="12" customHeight="1" x14ac:dyDescent="0.2">
      <c r="A464" s="118" t="s">
        <v>662</v>
      </c>
      <c r="B464" s="256" t="s">
        <v>1759</v>
      </c>
      <c r="C464" s="256"/>
      <c r="D464" s="256" t="s">
        <v>1760</v>
      </c>
      <c r="E464" s="192"/>
      <c r="F464" s="192"/>
      <c r="G464" s="192"/>
      <c r="H464" s="192"/>
      <c r="I464" s="192"/>
      <c r="J464" s="58"/>
      <c r="K464" s="43" t="str">
        <f>IF(R464="","",R464)</f>
        <v>Chvátal T.</v>
      </c>
      <c r="L464" s="266" t="str">
        <f>IF(R465="","",R465)</f>
        <v>Tříletý R.</v>
      </c>
      <c r="M464" s="30" t="str">
        <f>IF(R466="","",R466)</f>
        <v>Černý</v>
      </c>
      <c r="N464" s="14" t="str">
        <f>IF(R467="","",R467)</f>
        <v>Krejčí M</v>
      </c>
      <c r="O464" s="46"/>
      <c r="Q464" s="38">
        <v>2</v>
      </c>
      <c r="R464" s="42" t="s">
        <v>262</v>
      </c>
      <c r="S464" s="42"/>
      <c r="U464" s="42" t="s">
        <v>341</v>
      </c>
    </row>
    <row r="465" spans="1:19" s="38" customFormat="1" ht="12" customHeight="1" x14ac:dyDescent="0.2">
      <c r="A465" s="118" t="s">
        <v>169</v>
      </c>
      <c r="B465" s="256" t="s">
        <v>1761</v>
      </c>
      <c r="C465" s="256"/>
      <c r="D465" s="256" t="s">
        <v>1762</v>
      </c>
      <c r="E465" s="192"/>
      <c r="F465" s="192"/>
      <c r="G465" s="192"/>
      <c r="H465" s="192"/>
      <c r="I465" s="192"/>
      <c r="J465" s="58"/>
      <c r="K465" s="28" t="str">
        <f>IF(R468="","",R468)</f>
        <v>Zejda T.</v>
      </c>
      <c r="L465" s="28" t="str">
        <f>IF(R469="","",R469)</f>
        <v>Kelbler P.</v>
      </c>
      <c r="M465" s="28" t="str">
        <f>IF(R470="","",R470)</f>
        <v>Švarc</v>
      </c>
      <c r="N465" s="28" t="str">
        <f>IF(R471="","",R471)</f>
        <v>Nikrmajer</v>
      </c>
      <c r="O465" s="30"/>
      <c r="P465" s="120"/>
      <c r="Q465" s="38">
        <v>3</v>
      </c>
      <c r="R465" s="42" t="s">
        <v>282</v>
      </c>
      <c r="S465" s="42"/>
    </row>
    <row r="466" spans="1:19" s="38" customFormat="1" ht="12" customHeight="1" x14ac:dyDescent="0.2">
      <c r="A466" s="118" t="s">
        <v>661</v>
      </c>
      <c r="B466" s="256" t="s">
        <v>1763</v>
      </c>
      <c r="C466" s="256"/>
      <c r="D466" s="256" t="s">
        <v>1764</v>
      </c>
      <c r="E466" s="192"/>
      <c r="F466" s="192"/>
      <c r="G466" s="192"/>
      <c r="H466" s="192"/>
      <c r="I466" s="192"/>
      <c r="J466" s="58"/>
      <c r="K466" s="28"/>
      <c r="L466" s="28" t="str">
        <f>IF(R472="","",R472)</f>
        <v>Šťastný</v>
      </c>
      <c r="M466" s="28" t="str">
        <f>IF(R473="","",R473)</f>
        <v>Habr V.</v>
      </c>
      <c r="N466" s="28"/>
      <c r="O466" s="30"/>
      <c r="P466" s="272"/>
      <c r="Q466" s="38">
        <v>4</v>
      </c>
      <c r="R466" s="42" t="s">
        <v>266</v>
      </c>
      <c r="S466" s="42"/>
    </row>
    <row r="467" spans="1:19" s="38" customFormat="1" ht="12" customHeight="1" x14ac:dyDescent="0.2">
      <c r="A467" s="118" t="s">
        <v>658</v>
      </c>
      <c r="B467" s="256" t="s">
        <v>1765</v>
      </c>
      <c r="C467" s="256"/>
      <c r="D467" s="256" t="s">
        <v>1766</v>
      </c>
      <c r="E467" s="192"/>
      <c r="F467" s="192"/>
      <c r="G467" s="192"/>
      <c r="H467" s="192"/>
      <c r="I467" s="192"/>
      <c r="J467" s="58"/>
      <c r="K467" s="28"/>
      <c r="L467" s="28"/>
      <c r="M467" s="28"/>
      <c r="N467" s="271"/>
      <c r="O467" s="271"/>
      <c r="P467" s="272"/>
      <c r="Q467" s="38">
        <v>5</v>
      </c>
      <c r="R467" s="42" t="s">
        <v>1756</v>
      </c>
      <c r="S467" s="42"/>
    </row>
    <row r="468" spans="1:19" s="38" customFormat="1" ht="12" customHeight="1" x14ac:dyDescent="0.2">
      <c r="A468" s="118" t="s">
        <v>659</v>
      </c>
      <c r="B468" s="256" t="s">
        <v>1767</v>
      </c>
      <c r="C468" s="256"/>
      <c r="D468" s="256" t="s">
        <v>1768</v>
      </c>
      <c r="E468" s="192"/>
      <c r="F468" s="192"/>
      <c r="G468" s="192"/>
      <c r="H468" s="192"/>
      <c r="I468" s="192"/>
      <c r="J468" s="58"/>
      <c r="K468" s="190" t="s">
        <v>275</v>
      </c>
      <c r="L468" s="15" t="s">
        <v>276</v>
      </c>
      <c r="M468" s="15" t="s">
        <v>196</v>
      </c>
      <c r="O468" s="42"/>
      <c r="Q468" s="38">
        <v>6</v>
      </c>
      <c r="R468" s="42" t="s">
        <v>300</v>
      </c>
      <c r="S468" s="42"/>
    </row>
    <row r="469" spans="1:19" s="38" customFormat="1" ht="12" customHeight="1" x14ac:dyDescent="0.2">
      <c r="A469" s="118" t="s">
        <v>663</v>
      </c>
      <c r="B469" s="256" t="s">
        <v>1769</v>
      </c>
      <c r="C469" s="256"/>
      <c r="D469" s="256" t="s">
        <v>1770</v>
      </c>
      <c r="E469" s="192"/>
      <c r="F469" s="192"/>
      <c r="G469" s="192"/>
      <c r="H469" s="192"/>
      <c r="I469" s="192"/>
      <c r="J469" s="58"/>
      <c r="K469" s="43" t="s">
        <v>371</v>
      </c>
      <c r="L469" s="38" t="str">
        <f>IF(S474="","",S474)</f>
        <v>Nikrmajer</v>
      </c>
      <c r="M469" s="38" t="str">
        <f>IF(R474="","",R474)</f>
        <v>Dolák J.</v>
      </c>
      <c r="O469" s="42"/>
      <c r="Q469" s="38">
        <v>7</v>
      </c>
      <c r="R469" s="42" t="s">
        <v>279</v>
      </c>
      <c r="S469" s="42"/>
    </row>
    <row r="470" spans="1:19" s="38" customFormat="1" ht="12" customHeight="1" thickBot="1" x14ac:dyDescent="0.25">
      <c r="A470" s="275" t="s">
        <v>280</v>
      </c>
      <c r="B470" s="276" t="s">
        <v>235</v>
      </c>
      <c r="C470" s="275" t="s">
        <v>195</v>
      </c>
      <c r="D470" s="275" t="s">
        <v>196</v>
      </c>
      <c r="E470" s="275">
        <v>0</v>
      </c>
      <c r="F470" s="275" t="s">
        <v>197</v>
      </c>
      <c r="G470" s="275" t="s">
        <v>198</v>
      </c>
      <c r="H470" s="275" t="s">
        <v>18</v>
      </c>
      <c r="I470" s="277"/>
      <c r="J470" s="58"/>
      <c r="K470" s="43" t="s">
        <v>486</v>
      </c>
      <c r="L470" s="38" t="str">
        <f>IF(S475="","",S475)</f>
        <v>Krejčí M</v>
      </c>
      <c r="M470" s="274" t="str">
        <f>IF(R475="","",R475)</f>
        <v>Chvátal P.</v>
      </c>
      <c r="O470" s="42"/>
      <c r="Q470" s="38">
        <v>8</v>
      </c>
      <c r="R470" s="42" t="s">
        <v>484</v>
      </c>
      <c r="S470" s="42"/>
    </row>
    <row r="471" spans="1:19" s="38" customFormat="1" ht="12" customHeight="1" thickTop="1" x14ac:dyDescent="0.2">
      <c r="A471" s="206">
        <v>1</v>
      </c>
      <c r="B471" s="278" t="s">
        <v>205</v>
      </c>
      <c r="C471" s="206">
        <v>20</v>
      </c>
      <c r="D471" s="206">
        <v>11</v>
      </c>
      <c r="E471" s="206">
        <v>5</v>
      </c>
      <c r="F471" s="206">
        <v>4</v>
      </c>
      <c r="G471" s="206" t="s">
        <v>1771</v>
      </c>
      <c r="H471" s="280">
        <v>38</v>
      </c>
      <c r="I471" s="281"/>
      <c r="J471" s="58"/>
      <c r="K471" s="43" t="s">
        <v>428</v>
      </c>
      <c r="L471" s="38" t="str">
        <f>IF(S476="","",S476)</f>
        <v>Zejda T.</v>
      </c>
      <c r="M471" s="274" t="str">
        <f>IF(R476="","",R476)</f>
        <v>Havlík M.</v>
      </c>
      <c r="O471" s="42"/>
      <c r="Q471" s="38">
        <v>9</v>
      </c>
      <c r="R471" s="42" t="s">
        <v>1552</v>
      </c>
      <c r="S471" s="42"/>
    </row>
    <row r="472" spans="1:19" s="38" customFormat="1" ht="12" customHeight="1" x14ac:dyDescent="0.2">
      <c r="A472" s="174">
        <v>2</v>
      </c>
      <c r="B472" s="195" t="s">
        <v>208</v>
      </c>
      <c r="C472" s="174">
        <v>20</v>
      </c>
      <c r="D472" s="174">
        <v>11</v>
      </c>
      <c r="E472" s="174">
        <v>3</v>
      </c>
      <c r="F472" s="174">
        <v>6</v>
      </c>
      <c r="G472" s="174" t="s">
        <v>1772</v>
      </c>
      <c r="H472" s="194">
        <v>36</v>
      </c>
      <c r="I472" s="281"/>
      <c r="J472" s="58"/>
      <c r="K472" s="43"/>
      <c r="L472" s="38" t="str">
        <f>IF(S477="","",S477)</f>
        <v/>
      </c>
      <c r="M472" s="274" t="str">
        <f>IF(R477="","",R477)</f>
        <v/>
      </c>
      <c r="O472" s="42"/>
      <c r="Q472" s="38">
        <v>10</v>
      </c>
      <c r="R472" s="42" t="s">
        <v>290</v>
      </c>
      <c r="S472" s="42"/>
    </row>
    <row r="473" spans="1:19" s="38" customFormat="1" ht="12" customHeight="1" x14ac:dyDescent="0.2">
      <c r="A473" s="174">
        <v>3</v>
      </c>
      <c r="B473" s="195" t="s">
        <v>202</v>
      </c>
      <c r="C473" s="174">
        <v>20</v>
      </c>
      <c r="D473" s="174">
        <v>10</v>
      </c>
      <c r="E473" s="174">
        <v>6</v>
      </c>
      <c r="F473" s="174">
        <v>4</v>
      </c>
      <c r="G473" s="174" t="s">
        <v>1773</v>
      </c>
      <c r="H473" s="194">
        <v>36</v>
      </c>
      <c r="I473" s="281"/>
      <c r="J473" s="58"/>
      <c r="K473" s="190" t="s">
        <v>289</v>
      </c>
      <c r="L473" s="15" t="s">
        <v>4</v>
      </c>
      <c r="M473" s="15" t="s">
        <v>5</v>
      </c>
      <c r="N473" s="283"/>
      <c r="O473" s="283"/>
      <c r="Q473" s="38">
        <v>11</v>
      </c>
      <c r="R473" s="42" t="s">
        <v>341</v>
      </c>
      <c r="S473" s="42"/>
    </row>
    <row r="474" spans="1:19" s="38" customFormat="1" ht="12" customHeight="1" x14ac:dyDescent="0.2">
      <c r="A474" s="174">
        <v>4</v>
      </c>
      <c r="B474" s="195" t="s">
        <v>199</v>
      </c>
      <c r="C474" s="174">
        <v>19</v>
      </c>
      <c r="D474" s="174">
        <v>11</v>
      </c>
      <c r="E474" s="174">
        <v>2</v>
      </c>
      <c r="F474" s="174">
        <v>6</v>
      </c>
      <c r="G474" s="174" t="s">
        <v>1726</v>
      </c>
      <c r="H474" s="194">
        <v>35</v>
      </c>
      <c r="I474" s="281"/>
      <c r="J474" s="58"/>
      <c r="K474" s="43" t="s">
        <v>1757</v>
      </c>
      <c r="L474" s="38" t="str">
        <f t="shared" ref="L474:M477" si="32">IF(S463="","",S463)</f>
        <v>Habr V.</v>
      </c>
      <c r="M474" s="38" t="str">
        <f t="shared" si="32"/>
        <v>Kelbler P.</v>
      </c>
      <c r="N474" s="283"/>
      <c r="O474" s="283"/>
      <c r="Q474" s="38">
        <v>12</v>
      </c>
      <c r="R474" s="42" t="s">
        <v>596</v>
      </c>
      <c r="S474" s="42" t="s">
        <v>1552</v>
      </c>
    </row>
    <row r="475" spans="1:19" s="38" customFormat="1" ht="12" customHeight="1" x14ac:dyDescent="0.2">
      <c r="A475" s="174">
        <v>5</v>
      </c>
      <c r="B475" s="195" t="s">
        <v>215</v>
      </c>
      <c r="C475" s="174">
        <v>20</v>
      </c>
      <c r="D475" s="174">
        <v>10</v>
      </c>
      <c r="E475" s="174">
        <v>2</v>
      </c>
      <c r="F475" s="174">
        <v>8</v>
      </c>
      <c r="G475" s="174" t="s">
        <v>1774</v>
      </c>
      <c r="H475" s="194">
        <v>32</v>
      </c>
      <c r="I475" s="281"/>
      <c r="J475" s="58"/>
      <c r="K475" s="43"/>
      <c r="L475" s="75" t="str">
        <f t="shared" si="32"/>
        <v/>
      </c>
      <c r="M475" s="75" t="str">
        <f t="shared" si="32"/>
        <v/>
      </c>
      <c r="N475" s="283"/>
      <c r="O475" s="283"/>
      <c r="Q475" s="38">
        <v>13</v>
      </c>
      <c r="R475" s="42" t="s">
        <v>544</v>
      </c>
      <c r="S475" s="42" t="s">
        <v>1756</v>
      </c>
    </row>
    <row r="476" spans="1:19" s="38" customFormat="1" ht="12" customHeight="1" x14ac:dyDescent="0.2">
      <c r="A476" s="174">
        <v>6</v>
      </c>
      <c r="B476" s="195" t="s">
        <v>221</v>
      </c>
      <c r="C476" s="174">
        <v>19</v>
      </c>
      <c r="D476" s="174">
        <v>7</v>
      </c>
      <c r="E476" s="174">
        <v>6</v>
      </c>
      <c r="F476" s="174">
        <v>6</v>
      </c>
      <c r="G476" s="174" t="s">
        <v>1775</v>
      </c>
      <c r="H476" s="194">
        <v>27</v>
      </c>
      <c r="I476" s="281"/>
      <c r="J476" s="58"/>
      <c r="K476" s="28"/>
      <c r="L476" s="75" t="str">
        <f t="shared" si="32"/>
        <v/>
      </c>
      <c r="M476" s="75" t="str">
        <f t="shared" si="32"/>
        <v/>
      </c>
      <c r="N476" s="14"/>
      <c r="O476" s="46"/>
      <c r="Q476" s="38">
        <v>14</v>
      </c>
      <c r="R476" s="42" t="s">
        <v>359</v>
      </c>
      <c r="S476" s="42" t="s">
        <v>300</v>
      </c>
    </row>
    <row r="477" spans="1:19" s="38" customFormat="1" ht="12" customHeight="1" x14ac:dyDescent="0.2">
      <c r="A477" s="174">
        <v>7</v>
      </c>
      <c r="B477" s="195" t="s">
        <v>210</v>
      </c>
      <c r="C477" s="174">
        <v>19</v>
      </c>
      <c r="D477" s="174">
        <v>7</v>
      </c>
      <c r="E477" s="174">
        <v>6</v>
      </c>
      <c r="F477" s="174">
        <v>6</v>
      </c>
      <c r="G477" s="174" t="s">
        <v>1776</v>
      </c>
      <c r="H477" s="194">
        <v>27</v>
      </c>
      <c r="I477" s="281"/>
      <c r="J477" s="58"/>
      <c r="K477" s="28"/>
      <c r="L477" s="75" t="str">
        <f t="shared" si="32"/>
        <v/>
      </c>
      <c r="M477" s="75" t="str">
        <f t="shared" si="32"/>
        <v/>
      </c>
      <c r="N477" s="15"/>
      <c r="O477" s="249"/>
      <c r="Q477" s="38">
        <v>15</v>
      </c>
    </row>
    <row r="478" spans="1:19" s="38" customFormat="1" ht="12" customHeight="1" x14ac:dyDescent="0.2">
      <c r="A478" s="174">
        <v>8</v>
      </c>
      <c r="B478" s="195" t="s">
        <v>211</v>
      </c>
      <c r="C478" s="174">
        <v>20</v>
      </c>
      <c r="D478" s="174">
        <v>7</v>
      </c>
      <c r="E478" s="174">
        <v>5</v>
      </c>
      <c r="F478" s="174">
        <v>8</v>
      </c>
      <c r="G478" s="174" t="s">
        <v>1777</v>
      </c>
      <c r="H478" s="194">
        <v>26</v>
      </c>
      <c r="I478" s="281"/>
      <c r="J478" s="58"/>
      <c r="K478" s="28"/>
      <c r="L478" s="75"/>
      <c r="M478" s="75"/>
      <c r="N478" s="14"/>
      <c r="O478" s="46"/>
    </row>
    <row r="479" spans="1:19" s="38" customFormat="1" ht="12" customHeight="1" x14ac:dyDescent="0.2">
      <c r="A479" s="174">
        <v>9</v>
      </c>
      <c r="B479" s="195" t="s">
        <v>213</v>
      </c>
      <c r="C479" s="174">
        <v>19</v>
      </c>
      <c r="D479" s="174">
        <v>7</v>
      </c>
      <c r="E479" s="174">
        <v>4</v>
      </c>
      <c r="F479" s="174">
        <v>8</v>
      </c>
      <c r="G479" s="174" t="s">
        <v>1778</v>
      </c>
      <c r="H479" s="194">
        <v>25</v>
      </c>
      <c r="I479" s="281"/>
      <c r="J479" s="58"/>
      <c r="K479" s="190" t="s">
        <v>305</v>
      </c>
      <c r="L479" s="397" t="s">
        <v>306</v>
      </c>
      <c r="M479" s="289" t="s">
        <v>13</v>
      </c>
      <c r="O479" s="42"/>
    </row>
    <row r="480" spans="1:19" s="38" customFormat="1" ht="12" customHeight="1" x14ac:dyDescent="0.2">
      <c r="A480" s="174">
        <v>10</v>
      </c>
      <c r="B480" s="195" t="s">
        <v>223</v>
      </c>
      <c r="C480" s="174">
        <v>21</v>
      </c>
      <c r="D480" s="174">
        <v>6</v>
      </c>
      <c r="E480" s="174">
        <v>4</v>
      </c>
      <c r="F480" s="174">
        <v>11</v>
      </c>
      <c r="G480" s="174" t="s">
        <v>1779</v>
      </c>
      <c r="H480" s="194">
        <v>22</v>
      </c>
      <c r="I480" s="281"/>
      <c r="J480" s="58"/>
      <c r="K480" s="43" t="s">
        <v>459</v>
      </c>
      <c r="L480" s="32" t="str">
        <f t="shared" ref="L480:M484" si="33">IF(U463="","",U463)</f>
        <v>Chvátal T.</v>
      </c>
      <c r="M480" s="32" t="str">
        <f t="shared" si="33"/>
        <v/>
      </c>
      <c r="N480" s="274"/>
      <c r="O480" s="274"/>
    </row>
    <row r="481" spans="1:21" s="38" customFormat="1" ht="12" customHeight="1" x14ac:dyDescent="0.2">
      <c r="A481" s="174">
        <v>11</v>
      </c>
      <c r="B481" s="195" t="s">
        <v>217</v>
      </c>
      <c r="C481" s="174">
        <v>19</v>
      </c>
      <c r="D481" s="174">
        <v>5</v>
      </c>
      <c r="E481" s="174">
        <v>6</v>
      </c>
      <c r="F481" s="174">
        <v>8</v>
      </c>
      <c r="G481" s="174" t="s">
        <v>1780</v>
      </c>
      <c r="H481" s="194">
        <v>21</v>
      </c>
      <c r="I481" s="281"/>
      <c r="J481" s="58"/>
      <c r="K481" s="43" t="s">
        <v>485</v>
      </c>
      <c r="L481" s="38" t="str">
        <f t="shared" si="33"/>
        <v>Habr V.</v>
      </c>
      <c r="M481" s="38" t="str">
        <f t="shared" si="33"/>
        <v/>
      </c>
      <c r="O481" s="42"/>
    </row>
    <row r="482" spans="1:21" s="38" customFormat="1" ht="12" customHeight="1" x14ac:dyDescent="0.2">
      <c r="A482" s="174">
        <v>12</v>
      </c>
      <c r="B482" s="195" t="s">
        <v>219</v>
      </c>
      <c r="C482" s="174">
        <v>19</v>
      </c>
      <c r="D482" s="174">
        <v>2</v>
      </c>
      <c r="E482" s="174">
        <v>8</v>
      </c>
      <c r="F482" s="174">
        <v>9</v>
      </c>
      <c r="G482" s="174" t="s">
        <v>1781</v>
      </c>
      <c r="H482" s="194">
        <v>14</v>
      </c>
      <c r="I482" s="281"/>
      <c r="J482" s="58"/>
      <c r="K482" s="43"/>
      <c r="L482" s="38" t="str">
        <f t="shared" si="33"/>
        <v/>
      </c>
      <c r="M482" s="38" t="str">
        <f t="shared" si="33"/>
        <v/>
      </c>
      <c r="O482" s="42"/>
    </row>
    <row r="483" spans="1:21" s="38" customFormat="1" ht="12" customHeight="1" x14ac:dyDescent="0.2">
      <c r="A483" s="174">
        <v>13</v>
      </c>
      <c r="B483" s="195" t="s">
        <v>225</v>
      </c>
      <c r="C483" s="174">
        <v>19</v>
      </c>
      <c r="D483" s="174">
        <v>3</v>
      </c>
      <c r="E483" s="174">
        <v>3</v>
      </c>
      <c r="F483" s="174">
        <v>13</v>
      </c>
      <c r="G483" s="174" t="s">
        <v>1782</v>
      </c>
      <c r="H483" s="194">
        <v>12</v>
      </c>
      <c r="I483" s="281"/>
      <c r="J483" s="58"/>
      <c r="K483" s="43"/>
      <c r="L483" s="14" t="str">
        <f t="shared" si="33"/>
        <v/>
      </c>
      <c r="M483" s="28" t="str">
        <f t="shared" si="33"/>
        <v/>
      </c>
      <c r="N483" s="274"/>
      <c r="O483" s="274"/>
    </row>
    <row r="484" spans="1:21" s="38" customFormat="1" ht="12" customHeight="1" x14ac:dyDescent="0.2">
      <c r="A484" s="174"/>
      <c r="B484" s="195"/>
      <c r="C484" s="174"/>
      <c r="D484" s="174"/>
      <c r="E484" s="174"/>
      <c r="F484" s="174"/>
      <c r="G484" s="174"/>
      <c r="H484" s="194"/>
      <c r="I484" s="281"/>
      <c r="J484" s="58"/>
      <c r="K484" s="43"/>
      <c r="L484" s="38" t="str">
        <f t="shared" si="33"/>
        <v/>
      </c>
      <c r="M484" s="28" t="str">
        <f t="shared" si="33"/>
        <v/>
      </c>
      <c r="N484" s="274"/>
      <c r="O484" s="274"/>
    </row>
    <row r="485" spans="1:21" s="38" customFormat="1" x14ac:dyDescent="0.2">
      <c r="A485" s="427"/>
      <c r="B485" s="428">
        <v>22</v>
      </c>
      <c r="C485" s="428"/>
      <c r="D485" s="428"/>
      <c r="E485" s="429"/>
      <c r="F485" s="430"/>
      <c r="G485" s="430"/>
      <c r="H485" s="430"/>
      <c r="I485" s="209"/>
      <c r="J485" s="409"/>
      <c r="K485" s="291" t="s">
        <v>253</v>
      </c>
      <c r="L485" s="16"/>
      <c r="M485" s="16"/>
      <c r="N485" s="16"/>
      <c r="O485" s="48"/>
      <c r="P485" s="84"/>
    </row>
    <row r="486" spans="1:21" s="42" customFormat="1" x14ac:dyDescent="0.2">
      <c r="A486" s="427" t="s">
        <v>668</v>
      </c>
      <c r="B486" s="428" t="s">
        <v>1783</v>
      </c>
      <c r="C486" s="428"/>
      <c r="D486" s="428" t="s">
        <v>1784</v>
      </c>
      <c r="E486" s="429"/>
      <c r="F486" s="430"/>
      <c r="G486" s="430"/>
      <c r="H486" s="430"/>
      <c r="I486" s="209"/>
      <c r="J486" s="409"/>
      <c r="K486" s="63"/>
      <c r="L486" s="1042" t="str">
        <f>IF(R486="","",R486)</f>
        <v>Koupil</v>
      </c>
      <c r="M486" s="1042"/>
      <c r="N486" s="16"/>
      <c r="O486" s="48"/>
      <c r="P486" s="272"/>
      <c r="Q486" s="38">
        <v>1</v>
      </c>
      <c r="R486" s="42" t="s">
        <v>257</v>
      </c>
      <c r="S486" s="42" t="s">
        <v>290</v>
      </c>
      <c r="T486" s="42" t="s">
        <v>282</v>
      </c>
      <c r="U486" s="42" t="s">
        <v>300</v>
      </c>
    </row>
    <row r="487" spans="1:21" s="38" customFormat="1" ht="12" customHeight="1" x14ac:dyDescent="0.2">
      <c r="A487" s="427" t="s">
        <v>172</v>
      </c>
      <c r="B487" s="428" t="s">
        <v>1785</v>
      </c>
      <c r="C487" s="428"/>
      <c r="D487" s="428" t="s">
        <v>1786</v>
      </c>
      <c r="E487" s="429"/>
      <c r="F487" s="430"/>
      <c r="G487" s="430"/>
      <c r="H487" s="430"/>
      <c r="I487" s="209"/>
      <c r="J487" s="409"/>
      <c r="K487" s="63" t="str">
        <f>IF(R487="","",R487)</f>
        <v>Zejda T.</v>
      </c>
      <c r="L487" s="63" t="str">
        <f>IF(R488="","",R488)</f>
        <v>Černý</v>
      </c>
      <c r="M487" s="63" t="str">
        <f>IF(R489="","",R489)</f>
        <v>Urbánek</v>
      </c>
      <c r="N487" s="63" t="str">
        <f>IF(R490="","",R490)</f>
        <v>Krejčí M</v>
      </c>
      <c r="O487" s="72"/>
      <c r="P487" s="272"/>
      <c r="Q487" s="38">
        <v>2</v>
      </c>
      <c r="R487" s="42" t="s">
        <v>300</v>
      </c>
      <c r="S487" s="42"/>
      <c r="T487" s="42"/>
      <c r="U487" s="42"/>
    </row>
    <row r="488" spans="1:21" s="38" customFormat="1" ht="12" customHeight="1" x14ac:dyDescent="0.2">
      <c r="A488" s="427" t="s">
        <v>669</v>
      </c>
      <c r="B488" s="428" t="s">
        <v>1787</v>
      </c>
      <c r="C488" s="428"/>
      <c r="D488" s="428"/>
      <c r="E488" s="429"/>
      <c r="F488" s="430"/>
      <c r="G488" s="430"/>
      <c r="H488" s="430"/>
      <c r="I488" s="209"/>
      <c r="J488" s="409"/>
      <c r="K488" s="63" t="str">
        <f>IF(R491="","",R491)</f>
        <v>Chvátal P.</v>
      </c>
      <c r="L488" s="695" t="str">
        <f>IF(R492="","",R492)</f>
        <v>Kelbler P.</v>
      </c>
      <c r="M488" s="695" t="str">
        <f>IF(R493="","",R493)</f>
        <v>Tříletý R.</v>
      </c>
      <c r="N488" s="695" t="str">
        <f>IF(R494="","",R494)</f>
        <v>Švarc</v>
      </c>
      <c r="O488" s="72"/>
      <c r="P488" s="272"/>
      <c r="Q488" s="38">
        <v>3</v>
      </c>
      <c r="R488" s="42" t="s">
        <v>266</v>
      </c>
      <c r="S488" s="42"/>
      <c r="T488" s="42"/>
      <c r="U488" s="42"/>
    </row>
    <row r="489" spans="1:21" s="38" customFormat="1" ht="12" customHeight="1" x14ac:dyDescent="0.2">
      <c r="A489" s="427" t="s">
        <v>665</v>
      </c>
      <c r="B489" s="428" t="s">
        <v>1788</v>
      </c>
      <c r="C489" s="428"/>
      <c r="D489" s="428" t="s">
        <v>1789</v>
      </c>
      <c r="E489" s="429"/>
      <c r="F489" s="430"/>
      <c r="G489" s="430"/>
      <c r="H489" s="430"/>
      <c r="I489" s="209"/>
      <c r="J489" s="409"/>
      <c r="K489" s="63"/>
      <c r="L489" s="63" t="str">
        <f>IF(R495="","",R495)</f>
        <v>Dolák J.</v>
      </c>
      <c r="M489" s="695" t="str">
        <f>IF(R496="","",R496)</f>
        <v>Šťastný</v>
      </c>
      <c r="N489" s="294"/>
      <c r="O489" s="379"/>
      <c r="P489" s="84"/>
      <c r="Q489" s="38">
        <v>4</v>
      </c>
      <c r="R489" s="42" t="s">
        <v>269</v>
      </c>
      <c r="S489" s="42"/>
      <c r="T489" s="42"/>
      <c r="U489" s="42"/>
    </row>
    <row r="490" spans="1:21" s="38" customFormat="1" ht="12" customHeight="1" x14ac:dyDescent="0.2">
      <c r="A490" s="427" t="s">
        <v>667</v>
      </c>
      <c r="B490" s="428" t="s">
        <v>1790</v>
      </c>
      <c r="C490" s="428"/>
      <c r="D490" s="428" t="s">
        <v>1791</v>
      </c>
      <c r="E490" s="429"/>
      <c r="F490" s="430"/>
      <c r="G490" s="430"/>
      <c r="H490" s="430"/>
      <c r="I490" s="209"/>
      <c r="J490" s="409"/>
      <c r="K490" s="63"/>
      <c r="L490" s="16"/>
      <c r="M490" s="16"/>
      <c r="N490" s="16"/>
      <c r="O490" s="48"/>
      <c r="P490" s="84"/>
      <c r="Q490" s="38">
        <v>5</v>
      </c>
      <c r="R490" s="42" t="s">
        <v>1756</v>
      </c>
      <c r="S490" s="42"/>
      <c r="T490" s="42"/>
      <c r="U490" s="42"/>
    </row>
    <row r="491" spans="1:21" s="38" customFormat="1" ht="12" customHeight="1" x14ac:dyDescent="0.2">
      <c r="A491" s="427" t="s">
        <v>666</v>
      </c>
      <c r="B491" s="428" t="s">
        <v>1792</v>
      </c>
      <c r="C491" s="428"/>
      <c r="D491" s="428" t="s">
        <v>1793</v>
      </c>
      <c r="E491" s="429"/>
      <c r="F491" s="430"/>
      <c r="G491" s="430"/>
      <c r="H491" s="430"/>
      <c r="I491" s="209"/>
      <c r="J491" s="409"/>
      <c r="K491" s="291" t="s">
        <v>275</v>
      </c>
      <c r="L491" s="24" t="s">
        <v>276</v>
      </c>
      <c r="M491" s="16" t="s">
        <v>196</v>
      </c>
      <c r="N491" s="16"/>
      <c r="O491" s="48"/>
      <c r="P491" s="84"/>
      <c r="Q491" s="38">
        <v>6</v>
      </c>
      <c r="R491" s="42" t="s">
        <v>544</v>
      </c>
      <c r="S491" s="42"/>
      <c r="T491" s="42"/>
      <c r="U491" s="42"/>
    </row>
    <row r="492" spans="1:21" s="38" customFormat="1" ht="12" customHeight="1" x14ac:dyDescent="0.2">
      <c r="A492" s="427" t="s">
        <v>670</v>
      </c>
      <c r="B492" s="428" t="s">
        <v>1794</v>
      </c>
      <c r="C492" s="428"/>
      <c r="D492" s="428" t="s">
        <v>1795</v>
      </c>
      <c r="E492" s="429"/>
      <c r="F492" s="430"/>
      <c r="G492" s="430"/>
      <c r="H492" s="430"/>
      <c r="I492" s="209"/>
      <c r="J492" s="409"/>
      <c r="K492" s="63" t="s">
        <v>371</v>
      </c>
      <c r="L492" s="16" t="str">
        <f>IF(S497="","",S497)</f>
        <v>Chvátal P.</v>
      </c>
      <c r="M492" s="306" t="str">
        <f>IF(R497="","",R497)</f>
        <v>Kelbler D.</v>
      </c>
      <c r="N492" s="16"/>
      <c r="O492" s="48"/>
      <c r="P492" s="84"/>
      <c r="Q492" s="38">
        <v>7</v>
      </c>
      <c r="R492" s="42" t="s">
        <v>279</v>
      </c>
      <c r="S492" s="42"/>
      <c r="T492" s="42"/>
      <c r="U492" s="42"/>
    </row>
    <row r="493" spans="1:21" s="38" customFormat="1" ht="12" customHeight="1" thickBot="1" x14ac:dyDescent="0.25">
      <c r="A493" s="296" t="s">
        <v>280</v>
      </c>
      <c r="B493" s="297" t="s">
        <v>235</v>
      </c>
      <c r="C493" s="296" t="s">
        <v>195</v>
      </c>
      <c r="D493" s="296" t="s">
        <v>196</v>
      </c>
      <c r="E493" s="296">
        <v>0</v>
      </c>
      <c r="F493" s="296" t="s">
        <v>197</v>
      </c>
      <c r="G493" s="296" t="s">
        <v>198</v>
      </c>
      <c r="H493" s="296" t="s">
        <v>18</v>
      </c>
      <c r="I493" s="277"/>
      <c r="J493" s="409"/>
      <c r="K493" s="63" t="s">
        <v>405</v>
      </c>
      <c r="L493" s="48" t="str">
        <f t="shared" ref="L493:L495" si="34">IF(S498="","",S498)</f>
        <v>Tříletý R.</v>
      </c>
      <c r="M493" s="377" t="str">
        <f t="shared" ref="M493:M495" si="35">IF(R498="","",R498)</f>
        <v>Nikrmajer</v>
      </c>
      <c r="N493" s="16"/>
      <c r="O493" s="48"/>
      <c r="P493" s="84"/>
      <c r="Q493" s="38">
        <v>8</v>
      </c>
      <c r="R493" s="42" t="s">
        <v>282</v>
      </c>
      <c r="S493" s="42"/>
      <c r="T493" s="42"/>
      <c r="U493" s="42"/>
    </row>
    <row r="494" spans="1:21" s="38" customFormat="1" ht="12" customHeight="1" thickTop="1" x14ac:dyDescent="0.2">
      <c r="A494" s="298">
        <v>1</v>
      </c>
      <c r="B494" s="299" t="s">
        <v>205</v>
      </c>
      <c r="C494" s="298">
        <v>21</v>
      </c>
      <c r="D494" s="298">
        <v>12</v>
      </c>
      <c r="E494" s="298">
        <v>5</v>
      </c>
      <c r="F494" s="298">
        <v>4</v>
      </c>
      <c r="G494" s="298" t="s">
        <v>1796</v>
      </c>
      <c r="H494" s="301">
        <v>41</v>
      </c>
      <c r="I494" s="281"/>
      <c r="J494" s="409"/>
      <c r="K494" s="695" t="s">
        <v>516</v>
      </c>
      <c r="L494" s="48" t="str">
        <f t="shared" si="34"/>
        <v>Zejda T.</v>
      </c>
      <c r="M494" s="377" t="str">
        <f t="shared" si="35"/>
        <v>Plachý</v>
      </c>
      <c r="N494" s="16"/>
      <c r="O494" s="48"/>
      <c r="P494" s="84"/>
      <c r="Q494" s="38">
        <v>9</v>
      </c>
      <c r="R494" s="42" t="s">
        <v>484</v>
      </c>
      <c r="S494" s="42"/>
      <c r="T494" s="42"/>
      <c r="U494" s="42"/>
    </row>
    <row r="495" spans="1:21" s="38" customFormat="1" ht="12" customHeight="1" x14ac:dyDescent="0.2">
      <c r="A495" s="302">
        <v>2</v>
      </c>
      <c r="B495" s="303" t="s">
        <v>208</v>
      </c>
      <c r="C495" s="302">
        <v>21</v>
      </c>
      <c r="D495" s="302">
        <v>12</v>
      </c>
      <c r="E495" s="302">
        <v>3</v>
      </c>
      <c r="F495" s="302">
        <v>6</v>
      </c>
      <c r="G495" s="302" t="s">
        <v>1797</v>
      </c>
      <c r="H495" s="305">
        <v>39</v>
      </c>
      <c r="I495" s="281"/>
      <c r="J495" s="409"/>
      <c r="K495" s="695" t="s">
        <v>374</v>
      </c>
      <c r="L495" s="48" t="str">
        <f t="shared" si="34"/>
        <v>Dolák</v>
      </c>
      <c r="M495" s="377" t="str">
        <f t="shared" si="35"/>
        <v>Kubeš M.</v>
      </c>
      <c r="N495" s="306"/>
      <c r="O495" s="377"/>
      <c r="P495" s="84"/>
      <c r="Q495" s="38">
        <v>10</v>
      </c>
      <c r="R495" s="42" t="s">
        <v>596</v>
      </c>
      <c r="S495" s="42"/>
      <c r="T495" s="42"/>
      <c r="U495" s="42"/>
    </row>
    <row r="496" spans="1:21" s="38" customFormat="1" ht="12" customHeight="1" x14ac:dyDescent="0.2">
      <c r="A496" s="302">
        <v>3</v>
      </c>
      <c r="B496" s="303" t="s">
        <v>202</v>
      </c>
      <c r="C496" s="302">
        <v>21</v>
      </c>
      <c r="D496" s="302">
        <v>10</v>
      </c>
      <c r="E496" s="302">
        <v>6</v>
      </c>
      <c r="F496" s="302">
        <v>5</v>
      </c>
      <c r="G496" s="302" t="s">
        <v>1798</v>
      </c>
      <c r="H496" s="305">
        <v>36</v>
      </c>
      <c r="I496" s="281"/>
      <c r="J496" s="409"/>
      <c r="N496" s="306"/>
      <c r="O496" s="377"/>
      <c r="P496" s="84"/>
      <c r="Q496" s="38">
        <v>11</v>
      </c>
      <c r="R496" s="42" t="s">
        <v>290</v>
      </c>
      <c r="S496" s="42"/>
      <c r="T496" s="42"/>
      <c r="U496" s="42"/>
    </row>
    <row r="497" spans="1:21" s="38" customFormat="1" ht="12" customHeight="1" x14ac:dyDescent="0.2">
      <c r="A497" s="302">
        <v>4</v>
      </c>
      <c r="B497" s="303" t="s">
        <v>199</v>
      </c>
      <c r="C497" s="302">
        <v>20</v>
      </c>
      <c r="D497" s="302">
        <v>11</v>
      </c>
      <c r="E497" s="302">
        <v>2</v>
      </c>
      <c r="F497" s="302">
        <v>7</v>
      </c>
      <c r="G497" s="302" t="s">
        <v>1799</v>
      </c>
      <c r="H497" s="305">
        <v>35</v>
      </c>
      <c r="I497" s="281"/>
      <c r="J497" s="409"/>
      <c r="K497" s="307" t="s">
        <v>289</v>
      </c>
      <c r="L497" s="308" t="s">
        <v>4</v>
      </c>
      <c r="M497" s="308" t="s">
        <v>5</v>
      </c>
      <c r="N497" s="16"/>
      <c r="O497" s="48"/>
      <c r="P497" s="84"/>
      <c r="Q497" s="38">
        <v>12</v>
      </c>
      <c r="R497" s="42" t="s">
        <v>293</v>
      </c>
      <c r="S497" s="42" t="s">
        <v>544</v>
      </c>
      <c r="T497" s="42"/>
      <c r="U497" s="42"/>
    </row>
    <row r="498" spans="1:21" s="38" customFormat="1" ht="12" customHeight="1" x14ac:dyDescent="0.2">
      <c r="A498" s="302">
        <v>5</v>
      </c>
      <c r="B498" s="303" t="s">
        <v>215</v>
      </c>
      <c r="C498" s="302">
        <v>20</v>
      </c>
      <c r="D498" s="302">
        <v>10</v>
      </c>
      <c r="E498" s="302">
        <v>2</v>
      </c>
      <c r="F498" s="302">
        <v>8</v>
      </c>
      <c r="G498" s="302" t="s">
        <v>1774</v>
      </c>
      <c r="H498" s="305">
        <v>32</v>
      </c>
      <c r="I498" s="281"/>
      <c r="J498" s="409"/>
      <c r="K498" s="309" t="s">
        <v>545</v>
      </c>
      <c r="L498" s="84" t="str">
        <f>IF(S486="","",S486)</f>
        <v>Šťastný</v>
      </c>
      <c r="M498" s="320" t="str">
        <f>IF(T486="","",T486)</f>
        <v>Tříletý R.</v>
      </c>
      <c r="N498" s="306"/>
      <c r="O498" s="377"/>
      <c r="P498" s="84"/>
      <c r="Q498" s="38">
        <v>13</v>
      </c>
      <c r="R498" s="42" t="s">
        <v>1552</v>
      </c>
      <c r="S498" s="42" t="s">
        <v>282</v>
      </c>
      <c r="T498" s="42"/>
      <c r="U498" s="42"/>
    </row>
    <row r="499" spans="1:21" s="38" customFormat="1" ht="12" customHeight="1" x14ac:dyDescent="0.2">
      <c r="A499" s="302">
        <v>6</v>
      </c>
      <c r="B499" s="303" t="s">
        <v>221</v>
      </c>
      <c r="C499" s="302">
        <v>20</v>
      </c>
      <c r="D499" s="302">
        <v>7</v>
      </c>
      <c r="E499" s="302">
        <v>7</v>
      </c>
      <c r="F499" s="302">
        <v>6</v>
      </c>
      <c r="G499" s="302" t="s">
        <v>1800</v>
      </c>
      <c r="H499" s="305">
        <v>28</v>
      </c>
      <c r="I499" s="281"/>
      <c r="J499" s="409"/>
      <c r="K499" s="63"/>
      <c r="L499" s="84" t="str">
        <f t="shared" ref="L499:M501" si="36">IF(S488="","",S488)</f>
        <v/>
      </c>
      <c r="M499" s="295" t="str">
        <f t="shared" si="36"/>
        <v/>
      </c>
      <c r="N499" s="16"/>
      <c r="O499" s="48"/>
      <c r="P499" s="84"/>
      <c r="Q499" s="38">
        <v>14</v>
      </c>
      <c r="R499" s="42" t="s">
        <v>460</v>
      </c>
      <c r="S499" s="42" t="s">
        <v>300</v>
      </c>
      <c r="T499" s="42"/>
      <c r="U499" s="42"/>
    </row>
    <row r="500" spans="1:21" s="38" customFormat="1" ht="12" customHeight="1" x14ac:dyDescent="0.2">
      <c r="A500" s="302">
        <v>7</v>
      </c>
      <c r="B500" s="303" t="s">
        <v>210</v>
      </c>
      <c r="C500" s="302">
        <v>20</v>
      </c>
      <c r="D500" s="302">
        <v>7</v>
      </c>
      <c r="E500" s="302">
        <v>7</v>
      </c>
      <c r="F500" s="302">
        <v>6</v>
      </c>
      <c r="G500" s="302" t="s">
        <v>1801</v>
      </c>
      <c r="H500" s="305">
        <v>28</v>
      </c>
      <c r="I500" s="281"/>
      <c r="J500" s="409"/>
      <c r="K500" s="63"/>
      <c r="L500" s="84" t="str">
        <f t="shared" si="36"/>
        <v/>
      </c>
      <c r="M500" s="295" t="str">
        <f t="shared" si="36"/>
        <v/>
      </c>
      <c r="N500" s="24"/>
      <c r="O500" s="24"/>
      <c r="P500" s="84"/>
      <c r="Q500" s="38">
        <v>15</v>
      </c>
      <c r="R500" s="38" t="s">
        <v>1808</v>
      </c>
      <c r="S500" s="38" t="s">
        <v>376</v>
      </c>
    </row>
    <row r="501" spans="1:21" s="38" customFormat="1" ht="12" customHeight="1" x14ac:dyDescent="0.2">
      <c r="A501" s="302">
        <v>8</v>
      </c>
      <c r="B501" s="303" t="s">
        <v>211</v>
      </c>
      <c r="C501" s="302">
        <v>21</v>
      </c>
      <c r="D501" s="302">
        <v>7</v>
      </c>
      <c r="E501" s="302">
        <v>6</v>
      </c>
      <c r="F501" s="302">
        <v>8</v>
      </c>
      <c r="G501" s="302" t="s">
        <v>1802</v>
      </c>
      <c r="H501" s="305">
        <v>27</v>
      </c>
      <c r="I501" s="281"/>
      <c r="J501" s="409"/>
      <c r="K501" s="63"/>
      <c r="L501" s="84" t="str">
        <f t="shared" si="36"/>
        <v/>
      </c>
      <c r="M501" s="295" t="str">
        <f t="shared" si="36"/>
        <v/>
      </c>
      <c r="N501" s="377"/>
      <c r="O501" s="48"/>
    </row>
    <row r="502" spans="1:21" s="38" customFormat="1" ht="12" customHeight="1" x14ac:dyDescent="0.2">
      <c r="A502" s="302">
        <v>9</v>
      </c>
      <c r="B502" s="303" t="s">
        <v>213</v>
      </c>
      <c r="C502" s="302">
        <v>20</v>
      </c>
      <c r="D502" s="302">
        <v>7</v>
      </c>
      <c r="E502" s="302">
        <v>4</v>
      </c>
      <c r="F502" s="302">
        <v>9</v>
      </c>
      <c r="G502" s="302" t="s">
        <v>1803</v>
      </c>
      <c r="H502" s="305">
        <v>25</v>
      </c>
      <c r="I502" s="281"/>
      <c r="J502" s="409"/>
      <c r="N502" s="42"/>
      <c r="O502" s="48"/>
    </row>
    <row r="503" spans="1:21" s="38" customFormat="1" ht="12" customHeight="1" x14ac:dyDescent="0.2">
      <c r="A503" s="302">
        <v>10</v>
      </c>
      <c r="B503" s="303" t="s">
        <v>223</v>
      </c>
      <c r="C503" s="302">
        <v>22</v>
      </c>
      <c r="D503" s="302">
        <v>6</v>
      </c>
      <c r="E503" s="302">
        <v>5</v>
      </c>
      <c r="F503" s="302">
        <v>11</v>
      </c>
      <c r="G503" s="302" t="s">
        <v>1804</v>
      </c>
      <c r="H503" s="305">
        <v>23</v>
      </c>
      <c r="I503" s="281"/>
      <c r="J503" s="409"/>
      <c r="K503" s="311" t="s">
        <v>305</v>
      </c>
      <c r="L503" s="312" t="s">
        <v>306</v>
      </c>
      <c r="M503" s="313" t="s">
        <v>13</v>
      </c>
      <c r="N503" s="42"/>
      <c r="O503" s="377"/>
    </row>
    <row r="504" spans="1:21" s="38" customFormat="1" ht="12" customHeight="1" x14ac:dyDescent="0.2">
      <c r="A504" s="302">
        <v>11</v>
      </c>
      <c r="B504" s="303" t="s">
        <v>217</v>
      </c>
      <c r="C504" s="302">
        <v>20</v>
      </c>
      <c r="D504" s="302">
        <v>5</v>
      </c>
      <c r="E504" s="302">
        <v>6</v>
      </c>
      <c r="F504" s="302">
        <v>9</v>
      </c>
      <c r="G504" s="302" t="s">
        <v>1805</v>
      </c>
      <c r="H504" s="305">
        <v>21</v>
      </c>
      <c r="I504" s="281"/>
      <c r="J504" s="409"/>
      <c r="K504" s="695" t="s">
        <v>405</v>
      </c>
      <c r="L504" s="169" t="str">
        <f>IF(U486="","",U486)</f>
        <v>Zejda T.</v>
      </c>
      <c r="M504" s="42"/>
      <c r="N504" s="42"/>
      <c r="O504" s="377"/>
    </row>
    <row r="505" spans="1:21" s="38" customFormat="1" ht="12" customHeight="1" x14ac:dyDescent="0.2">
      <c r="A505" s="302">
        <v>12</v>
      </c>
      <c r="B505" s="303" t="s">
        <v>219</v>
      </c>
      <c r="C505" s="302">
        <v>20</v>
      </c>
      <c r="D505" s="302">
        <v>3</v>
      </c>
      <c r="E505" s="302">
        <v>8</v>
      </c>
      <c r="F505" s="302">
        <v>9</v>
      </c>
      <c r="G505" s="302" t="s">
        <v>1806</v>
      </c>
      <c r="H505" s="305">
        <v>17</v>
      </c>
      <c r="I505" s="281"/>
      <c r="J505" s="409"/>
      <c r="K505" s="63"/>
      <c r="L505" s="16"/>
      <c r="M505" s="63"/>
      <c r="N505" s="306"/>
      <c r="O505" s="377"/>
    </row>
    <row r="506" spans="1:21" s="38" customFormat="1" ht="12" customHeight="1" x14ac:dyDescent="0.2">
      <c r="A506" s="302">
        <v>13</v>
      </c>
      <c r="B506" s="303" t="s">
        <v>225</v>
      </c>
      <c r="C506" s="302">
        <v>20</v>
      </c>
      <c r="D506" s="302">
        <v>4</v>
      </c>
      <c r="E506" s="302">
        <v>3</v>
      </c>
      <c r="F506" s="302">
        <v>13</v>
      </c>
      <c r="G506" s="302" t="s">
        <v>1807</v>
      </c>
      <c r="H506" s="305">
        <v>15</v>
      </c>
      <c r="I506" s="281"/>
      <c r="J506" s="409"/>
      <c r="O506" s="42"/>
    </row>
    <row r="507" spans="1:21" s="38" customFormat="1" ht="12" customHeight="1" x14ac:dyDescent="0.2">
      <c r="A507" s="302">
        <v>14</v>
      </c>
      <c r="B507" s="303"/>
      <c r="C507" s="302"/>
      <c r="D507" s="302"/>
      <c r="E507" s="302"/>
      <c r="F507" s="302"/>
      <c r="G507" s="302"/>
      <c r="H507" s="305"/>
      <c r="I507" s="281"/>
      <c r="J507" s="409"/>
      <c r="K507" s="42"/>
      <c r="L507" s="42"/>
      <c r="M507" s="42"/>
      <c r="O507" s="42"/>
    </row>
    <row r="508" spans="1:21" s="38" customFormat="1" ht="12" customHeight="1" x14ac:dyDescent="0.2">
      <c r="A508" s="118" t="s">
        <v>187</v>
      </c>
      <c r="B508" s="118">
        <v>23</v>
      </c>
      <c r="C508" s="395"/>
      <c r="D508" s="256"/>
      <c r="E508" s="256"/>
      <c r="F508" s="256"/>
      <c r="G508" s="256"/>
      <c r="H508" s="256"/>
      <c r="I508" s="192"/>
      <c r="J508" s="58"/>
    </row>
    <row r="509" spans="1:21" s="38" customFormat="1" ht="12" customHeight="1" x14ac:dyDescent="0.2">
      <c r="A509" s="316" t="s">
        <v>675</v>
      </c>
      <c r="B509" s="431" t="s">
        <v>1810</v>
      </c>
      <c r="C509" s="431"/>
      <c r="D509" s="431" t="s">
        <v>1811</v>
      </c>
      <c r="E509" s="256"/>
      <c r="F509" s="432"/>
      <c r="G509" s="432"/>
      <c r="H509" s="432"/>
      <c r="I509" s="192"/>
      <c r="J509" s="58"/>
      <c r="K509" s="259" t="s">
        <v>253</v>
      </c>
      <c r="L509" s="14"/>
      <c r="M509" s="14"/>
      <c r="N509" s="14"/>
      <c r="O509" s="46"/>
    </row>
    <row r="510" spans="1:21" s="38" customFormat="1" ht="12" customHeight="1" x14ac:dyDescent="0.2">
      <c r="A510" s="316" t="s">
        <v>677</v>
      </c>
      <c r="B510" s="431" t="s">
        <v>1812</v>
      </c>
      <c r="C510" s="431"/>
      <c r="D510" s="431" t="s">
        <v>1813</v>
      </c>
      <c r="E510" s="256"/>
      <c r="F510" s="432"/>
      <c r="G510" s="432"/>
      <c r="H510" s="432"/>
      <c r="I510" s="192"/>
      <c r="J510" s="58"/>
      <c r="K510" s="43"/>
      <c r="L510" s="266" t="str">
        <f>IF(R510="","",         R510)</f>
        <v>Bastl P.</v>
      </c>
      <c r="M510" s="14"/>
      <c r="N510" s="14"/>
      <c r="O510" s="46"/>
      <c r="Q510" s="38">
        <v>1</v>
      </c>
      <c r="R510" s="42" t="s">
        <v>287</v>
      </c>
      <c r="S510" s="42" t="s">
        <v>341</v>
      </c>
      <c r="T510" s="42" t="s">
        <v>279</v>
      </c>
      <c r="U510" s="42"/>
    </row>
    <row r="511" spans="1:21" s="38" customFormat="1" ht="12" customHeight="1" x14ac:dyDescent="0.2">
      <c r="A511" s="316" t="s">
        <v>676</v>
      </c>
      <c r="B511" s="431" t="s">
        <v>1814</v>
      </c>
      <c r="C511" s="431"/>
      <c r="D511" s="431" t="s">
        <v>1815</v>
      </c>
      <c r="E511" s="256"/>
      <c r="F511" s="432"/>
      <c r="G511" s="432"/>
      <c r="H511" s="432"/>
      <c r="I511" s="192"/>
      <c r="J511" s="58"/>
      <c r="K511" s="28" t="str">
        <f>IF(R511="","",R511)</f>
        <v>Zejda T.</v>
      </c>
      <c r="L511" s="28" t="str">
        <f>IF(R512="","",R512)</f>
        <v>Kelbler P.</v>
      </c>
      <c r="M511" s="28" t="str">
        <f>IF(R513="","",R513)</f>
        <v>Tříletý R.</v>
      </c>
      <c r="N511" s="28" t="str">
        <f>IF(R514="","",R514)</f>
        <v>Habr S.</v>
      </c>
      <c r="O511" s="30"/>
      <c r="P511" s="120"/>
      <c r="Q511" s="38">
        <v>2</v>
      </c>
      <c r="R511" s="42" t="s">
        <v>300</v>
      </c>
      <c r="S511" s="42"/>
      <c r="T511" s="42"/>
      <c r="U511" s="42"/>
    </row>
    <row r="512" spans="1:21" s="38" customFormat="1" ht="12" customHeight="1" x14ac:dyDescent="0.2">
      <c r="A512" s="316" t="s">
        <v>673</v>
      </c>
      <c r="B512" s="431" t="s">
        <v>1816</v>
      </c>
      <c r="C512" s="431"/>
      <c r="D512" s="431"/>
      <c r="E512" s="256"/>
      <c r="F512" s="432"/>
      <c r="G512" s="432"/>
      <c r="H512" s="432"/>
      <c r="I512" s="192"/>
      <c r="J512" s="58"/>
      <c r="K512" s="28" t="str">
        <f>IF(R515="","",R515)</f>
        <v>Bastl V.</v>
      </c>
      <c r="L512" s="28" t="str">
        <f>IF(R516="","",R516)</f>
        <v>Švarc</v>
      </c>
      <c r="M512" s="28" t="str">
        <f>IF(R517="","",R517)</f>
        <v>Habr V.</v>
      </c>
      <c r="N512" s="28" t="str">
        <f>IF(R518="","",R518)</f>
        <v>Nikrmajer</v>
      </c>
      <c r="O512" s="30"/>
      <c r="P512" s="272"/>
      <c r="Q512" s="38">
        <v>3</v>
      </c>
      <c r="R512" s="42" t="s">
        <v>279</v>
      </c>
      <c r="S512" s="42"/>
      <c r="T512" s="42"/>
      <c r="U512" s="42"/>
    </row>
    <row r="513" spans="1:21" s="38" customFormat="1" ht="12" customHeight="1" x14ac:dyDescent="0.2">
      <c r="A513" s="316" t="s">
        <v>175</v>
      </c>
      <c r="B513" s="431" t="s">
        <v>1817</v>
      </c>
      <c r="C513" s="431"/>
      <c r="D513" s="431" t="s">
        <v>1818</v>
      </c>
      <c r="E513" s="256"/>
      <c r="F513" s="432"/>
      <c r="G513" s="432"/>
      <c r="H513" s="432"/>
      <c r="I513" s="192"/>
      <c r="J513" s="58"/>
      <c r="K513" s="28"/>
      <c r="L513" s="28" t="str">
        <f>IF(R519="","",R519)</f>
        <v>Dolák J.</v>
      </c>
      <c r="M513" s="28" t="str">
        <f>IF(R520="","",R520)</f>
        <v>Kelbler D.</v>
      </c>
      <c r="N513" s="271"/>
      <c r="O513" s="271"/>
      <c r="P513" s="272"/>
      <c r="Q513" s="38">
        <v>4</v>
      </c>
      <c r="R513" s="42" t="s">
        <v>282</v>
      </c>
      <c r="S513" s="42"/>
      <c r="T513" s="42"/>
      <c r="U513" s="42"/>
    </row>
    <row r="514" spans="1:21" s="38" customFormat="1" ht="12" customHeight="1" x14ac:dyDescent="0.2">
      <c r="A514" s="316" t="s">
        <v>674</v>
      </c>
      <c r="B514" s="431" t="s">
        <v>1819</v>
      </c>
      <c r="C514" s="431"/>
      <c r="D514" s="431" t="s">
        <v>1820</v>
      </c>
      <c r="E514" s="433"/>
      <c r="F514" s="434"/>
      <c r="G514" s="434"/>
      <c r="H514" s="434"/>
      <c r="I514" s="435"/>
      <c r="J514" s="70"/>
      <c r="K514" s="43"/>
      <c r="O514" s="42"/>
      <c r="Q514" s="38">
        <v>5</v>
      </c>
      <c r="R514" s="42" t="s">
        <v>423</v>
      </c>
      <c r="S514" s="42"/>
      <c r="T514" s="42"/>
      <c r="U514" s="42"/>
    </row>
    <row r="515" spans="1:21" s="38" customFormat="1" ht="12" customHeight="1" x14ac:dyDescent="0.2">
      <c r="A515" s="316" t="s">
        <v>672</v>
      </c>
      <c r="B515" s="431" t="s">
        <v>1821</v>
      </c>
      <c r="C515" s="431"/>
      <c r="D515" s="431" t="s">
        <v>1822</v>
      </c>
      <c r="E515" s="256"/>
      <c r="F515" s="432"/>
      <c r="G515" s="432"/>
      <c r="H515" s="432"/>
      <c r="I515" s="192"/>
      <c r="J515" s="58"/>
      <c r="K515" s="259" t="s">
        <v>275</v>
      </c>
      <c r="L515" s="75" t="s">
        <v>276</v>
      </c>
      <c r="M515" s="14" t="s">
        <v>196</v>
      </c>
      <c r="O515" s="42"/>
      <c r="Q515" s="38">
        <v>6</v>
      </c>
      <c r="R515" s="42" t="s">
        <v>263</v>
      </c>
      <c r="S515" s="42"/>
      <c r="T515" s="42"/>
      <c r="U515" s="42"/>
    </row>
    <row r="516" spans="1:21" s="38" customFormat="1" ht="12" customHeight="1" thickBot="1" x14ac:dyDescent="0.25">
      <c r="A516" s="275" t="s">
        <v>280</v>
      </c>
      <c r="B516" s="276" t="s">
        <v>235</v>
      </c>
      <c r="C516" s="275" t="s">
        <v>195</v>
      </c>
      <c r="D516" s="275" t="s">
        <v>196</v>
      </c>
      <c r="E516" s="275">
        <v>0</v>
      </c>
      <c r="F516" s="275" t="s">
        <v>197</v>
      </c>
      <c r="G516" s="275" t="s">
        <v>198</v>
      </c>
      <c r="H516" s="275" t="s">
        <v>18</v>
      </c>
      <c r="I516" s="277"/>
      <c r="J516" s="58"/>
      <c r="K516" s="43" t="s">
        <v>371</v>
      </c>
      <c r="L516" s="38" t="str">
        <f>IF(S521="","",S521)</f>
        <v>Habr S.</v>
      </c>
      <c r="M516" s="274" t="str">
        <f>IF(R521="","",R521)</f>
        <v>Přívětivý T.</v>
      </c>
      <c r="O516" s="42"/>
      <c r="Q516" s="38">
        <v>7</v>
      </c>
      <c r="R516" s="42" t="s">
        <v>484</v>
      </c>
      <c r="S516" s="42"/>
      <c r="T516" s="42"/>
      <c r="U516" s="42"/>
    </row>
    <row r="517" spans="1:21" s="38" customFormat="1" ht="12" customHeight="1" thickTop="1" x14ac:dyDescent="0.2">
      <c r="A517" s="206">
        <v>1</v>
      </c>
      <c r="B517" s="278" t="s">
        <v>205</v>
      </c>
      <c r="C517" s="206">
        <v>22</v>
      </c>
      <c r="D517" s="206">
        <v>13</v>
      </c>
      <c r="E517" s="206">
        <v>5</v>
      </c>
      <c r="F517" s="206">
        <v>4</v>
      </c>
      <c r="G517" s="206" t="s">
        <v>1823</v>
      </c>
      <c r="H517" s="280">
        <v>44</v>
      </c>
      <c r="I517" s="281"/>
      <c r="J517" s="58"/>
      <c r="K517" s="43" t="s">
        <v>671</v>
      </c>
      <c r="L517" s="38" t="str">
        <f>IF(S522="","",S522)</f>
        <v>Nikrmajer</v>
      </c>
      <c r="M517" s="274" t="str">
        <f>IF(R522="","",R522)</f>
        <v>Minh Cong Nquyen</v>
      </c>
      <c r="O517" s="42"/>
      <c r="Q517" s="38">
        <v>8</v>
      </c>
      <c r="R517" s="42" t="s">
        <v>341</v>
      </c>
      <c r="S517" s="42"/>
      <c r="T517" s="42"/>
      <c r="U517" s="42"/>
    </row>
    <row r="518" spans="1:21" s="38" customFormat="1" ht="12" customHeight="1" x14ac:dyDescent="0.2">
      <c r="A518" s="174">
        <v>2</v>
      </c>
      <c r="B518" s="195" t="s">
        <v>208</v>
      </c>
      <c r="C518" s="174">
        <v>22</v>
      </c>
      <c r="D518" s="174">
        <v>12</v>
      </c>
      <c r="E518" s="174">
        <v>4</v>
      </c>
      <c r="F518" s="174">
        <v>6</v>
      </c>
      <c r="G518" s="174" t="s">
        <v>1824</v>
      </c>
      <c r="H518" s="194">
        <v>40</v>
      </c>
      <c r="I518" s="281"/>
      <c r="J518" s="58"/>
      <c r="K518" s="43"/>
      <c r="L518" s="38" t="str">
        <f>IF(S523="","",S523)</f>
        <v/>
      </c>
      <c r="M518" s="274" t="str">
        <f>IF(R523="","",R523)</f>
        <v/>
      </c>
      <c r="O518" s="42"/>
      <c r="Q518" s="38">
        <v>9</v>
      </c>
      <c r="R518" s="42" t="s">
        <v>1552</v>
      </c>
      <c r="S518" s="42"/>
      <c r="T518" s="42"/>
      <c r="U518" s="42"/>
    </row>
    <row r="519" spans="1:21" s="38" customFormat="1" ht="12" customHeight="1" x14ac:dyDescent="0.2">
      <c r="A519" s="174">
        <v>3</v>
      </c>
      <c r="B519" s="195" t="s">
        <v>199</v>
      </c>
      <c r="C519" s="174">
        <v>21</v>
      </c>
      <c r="D519" s="174">
        <v>12</v>
      </c>
      <c r="E519" s="174">
        <v>2</v>
      </c>
      <c r="F519" s="174">
        <v>7</v>
      </c>
      <c r="G519" s="174" t="s">
        <v>1825</v>
      </c>
      <c r="H519" s="194">
        <v>38</v>
      </c>
      <c r="I519" s="281"/>
      <c r="J519" s="58"/>
      <c r="K519" s="43"/>
      <c r="L519" s="14" t="str">
        <f>IF(S524="","",S524)</f>
        <v/>
      </c>
      <c r="M519" s="274" t="str">
        <f>IF(R524="","",R524)</f>
        <v/>
      </c>
      <c r="N519" s="283"/>
      <c r="O519" s="283"/>
      <c r="Q519" s="38">
        <v>10</v>
      </c>
      <c r="R519" s="42" t="s">
        <v>596</v>
      </c>
      <c r="S519" s="42"/>
      <c r="T519" s="42"/>
      <c r="U519" s="42"/>
    </row>
    <row r="520" spans="1:21" s="38" customFormat="1" ht="12" customHeight="1" x14ac:dyDescent="0.2">
      <c r="A520" s="174">
        <v>4</v>
      </c>
      <c r="B520" s="195" t="s">
        <v>202</v>
      </c>
      <c r="C520" s="174">
        <v>22</v>
      </c>
      <c r="D520" s="174">
        <v>10</v>
      </c>
      <c r="E520" s="174">
        <v>6</v>
      </c>
      <c r="F520" s="174">
        <v>6</v>
      </c>
      <c r="G520" s="174" t="s">
        <v>1826</v>
      </c>
      <c r="H520" s="194">
        <v>36</v>
      </c>
      <c r="I520" s="281"/>
      <c r="J520" s="58"/>
      <c r="K520" s="259" t="s">
        <v>289</v>
      </c>
      <c r="L520" s="75" t="s">
        <v>4</v>
      </c>
      <c r="M520" s="284" t="s">
        <v>5</v>
      </c>
      <c r="N520" s="283"/>
      <c r="O520" s="283"/>
      <c r="Q520" s="38">
        <v>11</v>
      </c>
      <c r="R520" s="42" t="s">
        <v>293</v>
      </c>
      <c r="S520" s="42"/>
      <c r="T520" s="42"/>
      <c r="U520" s="42"/>
    </row>
    <row r="521" spans="1:21" s="38" customFormat="1" ht="12" customHeight="1" x14ac:dyDescent="0.2">
      <c r="A521" s="174">
        <v>5</v>
      </c>
      <c r="B521" s="195" t="s">
        <v>215</v>
      </c>
      <c r="C521" s="174">
        <v>21</v>
      </c>
      <c r="D521" s="174">
        <v>10</v>
      </c>
      <c r="E521" s="174">
        <v>2</v>
      </c>
      <c r="F521" s="174">
        <v>9</v>
      </c>
      <c r="G521" s="174" t="s">
        <v>1827</v>
      </c>
      <c r="H521" s="194">
        <v>32</v>
      </c>
      <c r="I521" s="281"/>
      <c r="J521" s="58"/>
      <c r="K521" s="43" t="s">
        <v>434</v>
      </c>
      <c r="L521" s="42" t="str">
        <f>IF(S510="","",S510)</f>
        <v>Habr V.</v>
      </c>
      <c r="M521" s="42" t="str">
        <f>IF(T510="","",T510)</f>
        <v>Kelbler P.</v>
      </c>
      <c r="N521" s="14"/>
      <c r="O521" s="46"/>
      <c r="Q521" s="38">
        <v>12</v>
      </c>
      <c r="R521" s="42" t="s">
        <v>1809</v>
      </c>
      <c r="S521" s="42" t="s">
        <v>423</v>
      </c>
      <c r="T521" s="42"/>
      <c r="U521" s="42"/>
    </row>
    <row r="522" spans="1:21" s="38" customFormat="1" ht="12" customHeight="1" x14ac:dyDescent="0.2">
      <c r="A522" s="174">
        <v>6</v>
      </c>
      <c r="B522" s="195" t="s">
        <v>221</v>
      </c>
      <c r="C522" s="174">
        <v>21</v>
      </c>
      <c r="D522" s="174">
        <v>8</v>
      </c>
      <c r="E522" s="174">
        <v>7</v>
      </c>
      <c r="F522" s="174">
        <v>6</v>
      </c>
      <c r="G522" s="174" t="s">
        <v>1828</v>
      </c>
      <c r="H522" s="194">
        <v>31</v>
      </c>
      <c r="I522" s="281"/>
      <c r="J522" s="58"/>
      <c r="K522" s="28"/>
      <c r="L522" s="285"/>
      <c r="M522" s="286"/>
      <c r="N522" s="283"/>
      <c r="O522" s="283"/>
      <c r="Q522" s="38">
        <v>13</v>
      </c>
      <c r="R522" s="43" t="s">
        <v>62</v>
      </c>
      <c r="S522" s="42" t="s">
        <v>1552</v>
      </c>
      <c r="T522" s="42"/>
      <c r="U522" s="42"/>
    </row>
    <row r="523" spans="1:21" s="38" customFormat="1" ht="12" customHeight="1" x14ac:dyDescent="0.2">
      <c r="A523" s="174">
        <v>7</v>
      </c>
      <c r="B523" s="195" t="s">
        <v>210</v>
      </c>
      <c r="C523" s="174">
        <v>21</v>
      </c>
      <c r="D523" s="174">
        <v>7</v>
      </c>
      <c r="E523" s="174">
        <v>7</v>
      </c>
      <c r="F523" s="174">
        <v>7</v>
      </c>
      <c r="G523" s="174" t="s">
        <v>1829</v>
      </c>
      <c r="H523" s="194">
        <v>28</v>
      </c>
      <c r="I523" s="281"/>
      <c r="J523" s="58"/>
      <c r="K523" s="28"/>
      <c r="L523" s="285"/>
      <c r="M523" s="286"/>
      <c r="N523" s="14"/>
      <c r="O523" s="46"/>
      <c r="Q523" s="38">
        <v>14</v>
      </c>
      <c r="R523" s="42"/>
      <c r="S523" s="42"/>
      <c r="T523" s="42"/>
      <c r="U523" s="42"/>
    </row>
    <row r="524" spans="1:21" s="38" customFormat="1" ht="12" customHeight="1" x14ac:dyDescent="0.2">
      <c r="A524" s="174">
        <v>8</v>
      </c>
      <c r="B524" s="195" t="s">
        <v>211</v>
      </c>
      <c r="C524" s="174">
        <v>22</v>
      </c>
      <c r="D524" s="174">
        <v>7</v>
      </c>
      <c r="E524" s="174">
        <v>7</v>
      </c>
      <c r="F524" s="174">
        <v>8</v>
      </c>
      <c r="G524" s="174" t="s">
        <v>1830</v>
      </c>
      <c r="H524" s="194">
        <v>28</v>
      </c>
      <c r="I524" s="281"/>
      <c r="J524" s="58"/>
      <c r="K524" s="28"/>
      <c r="L524" s="285"/>
      <c r="M524" s="286"/>
      <c r="N524" s="15"/>
      <c r="O524" s="249"/>
      <c r="Q524" s="38">
        <v>15</v>
      </c>
      <c r="R524" s="42"/>
      <c r="S524" s="42"/>
      <c r="T524" s="42"/>
      <c r="U524" s="42"/>
    </row>
    <row r="525" spans="1:21" s="38" customFormat="1" ht="12" customHeight="1" x14ac:dyDescent="0.2">
      <c r="A525" s="174">
        <v>9</v>
      </c>
      <c r="B525" s="195" t="s">
        <v>213</v>
      </c>
      <c r="C525" s="174">
        <v>21</v>
      </c>
      <c r="D525" s="174">
        <v>7</v>
      </c>
      <c r="E525" s="174">
        <v>4</v>
      </c>
      <c r="F525" s="174">
        <v>10</v>
      </c>
      <c r="G525" s="174" t="s">
        <v>1831</v>
      </c>
      <c r="H525" s="194">
        <v>25</v>
      </c>
      <c r="I525" s="281"/>
      <c r="J525" s="58"/>
      <c r="K525" s="43"/>
      <c r="L525" s="285"/>
      <c r="M525" s="286"/>
      <c r="N525" s="14"/>
      <c r="O525" s="46"/>
    </row>
    <row r="526" spans="1:21" s="38" customFormat="1" ht="12" customHeight="1" x14ac:dyDescent="0.2">
      <c r="A526" s="174">
        <v>10</v>
      </c>
      <c r="B526" s="195" t="s">
        <v>217</v>
      </c>
      <c r="C526" s="174">
        <v>21</v>
      </c>
      <c r="D526" s="174">
        <v>6</v>
      </c>
      <c r="E526" s="174">
        <v>6</v>
      </c>
      <c r="F526" s="174">
        <v>9</v>
      </c>
      <c r="G526" s="174" t="s">
        <v>1832</v>
      </c>
      <c r="H526" s="194">
        <v>24</v>
      </c>
      <c r="I526" s="281"/>
      <c r="J526" s="58"/>
      <c r="K526" s="287" t="s">
        <v>305</v>
      </c>
      <c r="L526" s="288" t="s">
        <v>306</v>
      </c>
      <c r="M526" s="289" t="s">
        <v>13</v>
      </c>
      <c r="O526" s="42"/>
    </row>
    <row r="527" spans="1:21" s="38" customFormat="1" ht="12" customHeight="1" x14ac:dyDescent="0.2">
      <c r="A527" s="174">
        <v>11</v>
      </c>
      <c r="B527" s="195" t="s">
        <v>223</v>
      </c>
      <c r="C527" s="174">
        <v>22</v>
      </c>
      <c r="D527" s="174">
        <v>6</v>
      </c>
      <c r="E527" s="174">
        <v>5</v>
      </c>
      <c r="F527" s="174">
        <v>11</v>
      </c>
      <c r="G527" s="174" t="s">
        <v>1804</v>
      </c>
      <c r="H527" s="194">
        <v>23</v>
      </c>
      <c r="I527" s="281"/>
      <c r="J527" s="58"/>
      <c r="K527" s="28"/>
      <c r="L527" s="285"/>
      <c r="M527" s="286"/>
      <c r="N527" s="274"/>
      <c r="O527" s="274"/>
    </row>
    <row r="528" spans="1:21" s="38" customFormat="1" ht="12" customHeight="1" x14ac:dyDescent="0.2">
      <c r="A528" s="174">
        <v>12</v>
      </c>
      <c r="B528" s="195" t="s">
        <v>225</v>
      </c>
      <c r="C528" s="174">
        <v>21</v>
      </c>
      <c r="D528" s="174">
        <v>5</v>
      </c>
      <c r="E528" s="174">
        <v>3</v>
      </c>
      <c r="F528" s="174">
        <v>13</v>
      </c>
      <c r="G528" s="174" t="s">
        <v>1833</v>
      </c>
      <c r="H528" s="194">
        <v>18</v>
      </c>
      <c r="I528" s="281"/>
      <c r="J528" s="58"/>
      <c r="K528" s="43"/>
      <c r="L528" s="285"/>
      <c r="M528" s="286"/>
      <c r="N528" s="274"/>
      <c r="O528" s="274"/>
    </row>
    <row r="529" spans="1:21" s="38" customFormat="1" ht="12" customHeight="1" x14ac:dyDescent="0.2">
      <c r="A529" s="174">
        <v>13</v>
      </c>
      <c r="B529" s="195" t="s">
        <v>219</v>
      </c>
      <c r="C529" s="174">
        <v>21</v>
      </c>
      <c r="D529" s="174">
        <v>3</v>
      </c>
      <c r="E529" s="174">
        <v>8</v>
      </c>
      <c r="F529" s="174">
        <v>10</v>
      </c>
      <c r="G529" s="174" t="s">
        <v>1834</v>
      </c>
      <c r="H529" s="194">
        <v>17</v>
      </c>
      <c r="I529" s="281"/>
      <c r="J529" s="58"/>
      <c r="K529" s="43"/>
      <c r="L529" s="14" t="str">
        <f>IF(U512="","",U512)</f>
        <v/>
      </c>
      <c r="M529" s="28" t="str">
        <f>IF(V512="","",V512)</f>
        <v/>
      </c>
      <c r="N529" s="274"/>
      <c r="O529" s="274"/>
    </row>
    <row r="530" spans="1:21" s="38" customFormat="1" ht="12" customHeight="1" x14ac:dyDescent="0.2">
      <c r="A530" s="174">
        <v>14</v>
      </c>
      <c r="B530" s="195"/>
      <c r="C530" s="174"/>
      <c r="D530" s="174"/>
      <c r="E530" s="174"/>
      <c r="F530" s="174"/>
      <c r="G530" s="174"/>
      <c r="H530" s="194"/>
      <c r="I530" s="281"/>
      <c r="J530" s="58"/>
      <c r="K530" s="43"/>
      <c r="N530" s="274"/>
      <c r="O530" s="274"/>
    </row>
    <row r="531" spans="1:21" s="38" customFormat="1" ht="12" customHeight="1" x14ac:dyDescent="0.2">
      <c r="A531" s="319" t="s">
        <v>187</v>
      </c>
      <c r="B531" s="319">
        <v>24</v>
      </c>
      <c r="C531" s="395"/>
      <c r="D531" s="256"/>
      <c r="E531" s="256"/>
      <c r="F531" s="136"/>
      <c r="G531" s="136"/>
      <c r="H531" s="136"/>
      <c r="I531" s="209"/>
      <c r="J531" s="409"/>
      <c r="K531" s="43"/>
      <c r="O531" s="42"/>
    </row>
    <row r="532" spans="1:21" s="38" customFormat="1" ht="12" customHeight="1" x14ac:dyDescent="0.2">
      <c r="A532" s="398" t="s">
        <v>679</v>
      </c>
      <c r="B532" s="251" t="s">
        <v>1841</v>
      </c>
      <c r="C532" s="32"/>
      <c r="D532" s="436" t="s">
        <v>1842</v>
      </c>
      <c r="E532" s="251"/>
      <c r="F532" s="251"/>
      <c r="G532" s="251"/>
      <c r="H532" s="251"/>
      <c r="I532" s="407"/>
      <c r="J532" s="408"/>
      <c r="K532" s="291" t="s">
        <v>253</v>
      </c>
      <c r="L532" s="16"/>
      <c r="M532" s="16"/>
      <c r="N532" s="16"/>
      <c r="O532" s="48"/>
    </row>
    <row r="533" spans="1:21" s="38" customFormat="1" ht="12" customHeight="1" x14ac:dyDescent="0.2">
      <c r="A533" s="319" t="s">
        <v>178</v>
      </c>
      <c r="B533" s="136" t="s">
        <v>1843</v>
      </c>
      <c r="C533" s="32"/>
      <c r="D533" s="436" t="s">
        <v>1844</v>
      </c>
      <c r="E533" s="251"/>
      <c r="F533" s="251"/>
      <c r="G533" s="251"/>
      <c r="H533" s="251"/>
      <c r="I533" s="407"/>
      <c r="J533" s="408"/>
      <c r="K533" s="63"/>
      <c r="L533" s="321" t="str">
        <f>IF(R533="","",         R533)</f>
        <v>Koupil</v>
      </c>
      <c r="M533" s="16"/>
      <c r="N533" s="16"/>
      <c r="O533" s="48"/>
      <c r="P533" s="84"/>
      <c r="Q533" s="38">
        <v>1</v>
      </c>
      <c r="R533" s="42" t="s">
        <v>257</v>
      </c>
      <c r="S533" s="42" t="s">
        <v>290</v>
      </c>
      <c r="T533" s="42" t="s">
        <v>293</v>
      </c>
      <c r="U533" s="42" t="s">
        <v>341</v>
      </c>
    </row>
    <row r="534" spans="1:21" s="38" customFormat="1" ht="12" customHeight="1" x14ac:dyDescent="0.2">
      <c r="A534" s="319" t="s">
        <v>682</v>
      </c>
      <c r="B534" s="136" t="s">
        <v>1845</v>
      </c>
      <c r="C534" s="32"/>
      <c r="D534" s="436" t="s">
        <v>1846</v>
      </c>
      <c r="E534" s="251"/>
      <c r="F534" s="251"/>
      <c r="G534" s="251"/>
      <c r="H534" s="251"/>
      <c r="I534" s="407"/>
      <c r="J534" s="408"/>
      <c r="K534" s="63" t="str">
        <f>IF(R534="","",R534)</f>
        <v>Chvátal T.</v>
      </c>
      <c r="L534" s="63" t="str">
        <f>IF(R535="","",R535)</f>
        <v>Černý</v>
      </c>
      <c r="M534" s="63" t="str">
        <f>IF(R536="","",R536)</f>
        <v>Krejčí M</v>
      </c>
      <c r="N534" s="63" t="str">
        <f>IF(R537="","",R537)</f>
        <v>Zejda T.</v>
      </c>
      <c r="O534" s="72"/>
      <c r="P534" s="272"/>
      <c r="Q534" s="38">
        <v>2</v>
      </c>
      <c r="R534" s="42" t="s">
        <v>262</v>
      </c>
      <c r="S534" s="42" t="s">
        <v>484</v>
      </c>
      <c r="T534" s="42" t="s">
        <v>279</v>
      </c>
    </row>
    <row r="535" spans="1:21" s="38" customFormat="1" ht="12" customHeight="1" x14ac:dyDescent="0.2">
      <c r="A535" s="319" t="s">
        <v>680</v>
      </c>
      <c r="B535" s="136" t="s">
        <v>1847</v>
      </c>
      <c r="C535" s="32"/>
      <c r="D535" s="436" t="s">
        <v>1848</v>
      </c>
      <c r="E535" s="251"/>
      <c r="F535" s="251"/>
      <c r="G535" s="251"/>
      <c r="H535" s="251"/>
      <c r="I535" s="407"/>
      <c r="J535" s="408"/>
      <c r="K535" s="63" t="str">
        <f>IF(R538="","",R538)</f>
        <v>Dolák J.</v>
      </c>
      <c r="L535" s="63" t="str">
        <f>IF(R539="","",R539)</f>
        <v>Kelbler P.</v>
      </c>
      <c r="M535" s="63" t="str">
        <f>IF(R540="","",R540)</f>
        <v>Habr V.</v>
      </c>
      <c r="N535" s="63" t="str">
        <f>IF(R541="","",R541)</f>
        <v>Švarc</v>
      </c>
      <c r="O535" s="72"/>
      <c r="P535" s="272"/>
      <c r="Q535" s="38">
        <v>3</v>
      </c>
      <c r="R535" s="42" t="s">
        <v>266</v>
      </c>
      <c r="S535" s="42" t="s">
        <v>262</v>
      </c>
      <c r="T535" s="42" t="s">
        <v>544</v>
      </c>
    </row>
    <row r="536" spans="1:21" s="38" customFormat="1" ht="12" customHeight="1" x14ac:dyDescent="0.2">
      <c r="A536" s="319" t="s">
        <v>681</v>
      </c>
      <c r="B536" s="136" t="s">
        <v>1849</v>
      </c>
      <c r="C536" s="32"/>
      <c r="D536" s="436" t="s">
        <v>1850</v>
      </c>
      <c r="E536" s="251"/>
      <c r="F536" s="251"/>
      <c r="G536" s="251"/>
      <c r="H536" s="251"/>
      <c r="I536" s="407"/>
      <c r="J536" s="408"/>
      <c r="K536" s="63"/>
      <c r="L536" s="63" t="str">
        <f>IF(R542="","",R542)</f>
        <v>Kelbler D.</v>
      </c>
      <c r="M536" s="63" t="str">
        <f>IF(R543="","",R543)</f>
        <v>Šťastný</v>
      </c>
      <c r="N536" s="294"/>
      <c r="O536" s="379"/>
      <c r="P536" s="272"/>
      <c r="Q536" s="38">
        <v>4</v>
      </c>
      <c r="R536" s="42" t="s">
        <v>1756</v>
      </c>
    </row>
    <row r="537" spans="1:21" s="38" customFormat="1" ht="12" customHeight="1" x14ac:dyDescent="0.2">
      <c r="A537" s="319" t="s">
        <v>683</v>
      </c>
      <c r="B537" s="136" t="s">
        <v>1851</v>
      </c>
      <c r="C537" s="32"/>
      <c r="D537" s="436"/>
      <c r="E537" s="251"/>
      <c r="F537" s="251"/>
      <c r="G537" s="251"/>
      <c r="H537" s="251"/>
      <c r="I537" s="407"/>
      <c r="J537" s="408"/>
      <c r="K537" s="63"/>
      <c r="L537" s="16"/>
      <c r="M537" s="16"/>
      <c r="N537" s="16"/>
      <c r="O537" s="48"/>
      <c r="P537" s="84"/>
      <c r="Q537" s="38">
        <v>5</v>
      </c>
      <c r="R537" s="42" t="s">
        <v>300</v>
      </c>
    </row>
    <row r="538" spans="1:21" s="38" customFormat="1" ht="12" customHeight="1" x14ac:dyDescent="0.2">
      <c r="A538" s="319" t="s">
        <v>678</v>
      </c>
      <c r="B538" s="136" t="s">
        <v>1852</v>
      </c>
      <c r="C538" s="32"/>
      <c r="D538" s="436" t="s">
        <v>1853</v>
      </c>
      <c r="E538" s="251"/>
      <c r="F538" s="251"/>
      <c r="G538" s="251"/>
      <c r="H538" s="251"/>
      <c r="I538" s="407"/>
      <c r="J538" s="408"/>
      <c r="K538" s="291" t="s">
        <v>275</v>
      </c>
      <c r="L538" s="24" t="s">
        <v>276</v>
      </c>
      <c r="M538" s="16" t="s">
        <v>196</v>
      </c>
      <c r="N538" s="16"/>
      <c r="O538" s="48"/>
      <c r="P538" s="84"/>
      <c r="Q538" s="38">
        <v>6</v>
      </c>
      <c r="R538" s="42" t="s">
        <v>596</v>
      </c>
    </row>
    <row r="539" spans="1:21" s="38" customFormat="1" ht="12" customHeight="1" thickBot="1" x14ac:dyDescent="0.25">
      <c r="A539" s="296" t="s">
        <v>280</v>
      </c>
      <c r="B539" s="297" t="s">
        <v>235</v>
      </c>
      <c r="C539" s="296" t="s">
        <v>195</v>
      </c>
      <c r="D539" s="296" t="s">
        <v>196</v>
      </c>
      <c r="E539" s="296">
        <v>0</v>
      </c>
      <c r="F539" s="296" t="s">
        <v>197</v>
      </c>
      <c r="G539" s="296" t="s">
        <v>198</v>
      </c>
      <c r="H539" s="296" t="s">
        <v>18</v>
      </c>
      <c r="I539" s="277"/>
      <c r="J539" s="409"/>
      <c r="K539" s="63" t="s">
        <v>1840</v>
      </c>
      <c r="L539" s="16" t="str">
        <f>IF(S544="","",S544)</f>
        <v>Dolák J.</v>
      </c>
      <c r="M539" s="306" t="str">
        <f>IF(R544="","",R544)</f>
        <v>Nikrmajer</v>
      </c>
      <c r="N539" s="16"/>
      <c r="O539" s="48"/>
      <c r="P539" s="84"/>
      <c r="Q539" s="38">
        <v>7</v>
      </c>
      <c r="R539" s="42" t="s">
        <v>279</v>
      </c>
    </row>
    <row r="540" spans="1:21" s="38" customFormat="1" ht="12" customHeight="1" thickTop="1" x14ac:dyDescent="0.2">
      <c r="A540" s="298">
        <v>1</v>
      </c>
      <c r="B540" s="299" t="s">
        <v>205</v>
      </c>
      <c r="C540" s="298">
        <v>23</v>
      </c>
      <c r="D540" s="298">
        <v>13</v>
      </c>
      <c r="E540" s="298">
        <v>6</v>
      </c>
      <c r="F540" s="298">
        <v>4</v>
      </c>
      <c r="G540" s="437" t="s">
        <v>1854</v>
      </c>
      <c r="H540" s="301">
        <v>45</v>
      </c>
      <c r="I540" s="281"/>
      <c r="J540" s="409"/>
      <c r="K540" s="63" t="s">
        <v>485</v>
      </c>
      <c r="L540" s="16" t="str">
        <f>IF(S545="","",S545)</f>
        <v>Kelbler D.</v>
      </c>
      <c r="M540" s="306" t="str">
        <f>IF(R545="","",R545)</f>
        <v>Chvátal P.</v>
      </c>
      <c r="N540" s="438"/>
      <c r="O540" s="449"/>
      <c r="P540" s="438"/>
      <c r="Q540" s="38">
        <v>8</v>
      </c>
      <c r="R540" s="42" t="s">
        <v>341</v>
      </c>
    </row>
    <row r="541" spans="1:21" s="38" customFormat="1" ht="12" customHeight="1" x14ac:dyDescent="0.2">
      <c r="A541" s="302">
        <v>2</v>
      </c>
      <c r="B541" s="303" t="s">
        <v>208</v>
      </c>
      <c r="C541" s="302">
        <v>23</v>
      </c>
      <c r="D541" s="302">
        <v>13</v>
      </c>
      <c r="E541" s="302">
        <v>4</v>
      </c>
      <c r="F541" s="302">
        <v>6</v>
      </c>
      <c r="G541" s="338" t="s">
        <v>1855</v>
      </c>
      <c r="H541" s="305">
        <v>43</v>
      </c>
      <c r="I541" s="281"/>
      <c r="J541" s="409"/>
      <c r="K541" s="697" t="s">
        <v>429</v>
      </c>
      <c r="L541" s="16" t="str">
        <f>IF(S546="","",S546)</f>
        <v>Kelbler P.</v>
      </c>
      <c r="M541" s="306" t="str">
        <f>IF(R546="","",R546)</f>
        <v>Bastl P.</v>
      </c>
      <c r="N541" s="16"/>
      <c r="O541" s="48"/>
      <c r="P541" s="84"/>
      <c r="Q541" s="38">
        <v>9</v>
      </c>
      <c r="R541" s="42" t="s">
        <v>484</v>
      </c>
    </row>
    <row r="542" spans="1:21" s="38" customFormat="1" ht="12" customHeight="1" x14ac:dyDescent="0.2">
      <c r="A542" s="302">
        <v>3</v>
      </c>
      <c r="B542" s="303" t="s">
        <v>199</v>
      </c>
      <c r="C542" s="302">
        <v>22</v>
      </c>
      <c r="D542" s="302">
        <v>13</v>
      </c>
      <c r="E542" s="302">
        <v>2</v>
      </c>
      <c r="F542" s="302">
        <v>7</v>
      </c>
      <c r="G542" s="338" t="s">
        <v>1856</v>
      </c>
      <c r="H542" s="305">
        <v>41</v>
      </c>
      <c r="I542" s="281"/>
      <c r="J542" s="409"/>
      <c r="K542" s="439"/>
      <c r="L542" s="440"/>
      <c r="M542" s="440"/>
      <c r="N542" s="378"/>
      <c r="O542" s="378"/>
      <c r="P542" s="84"/>
      <c r="Q542" s="38">
        <v>10</v>
      </c>
      <c r="R542" s="42" t="s">
        <v>293</v>
      </c>
    </row>
    <row r="543" spans="1:21" s="38" customFormat="1" ht="12" customHeight="1" x14ac:dyDescent="0.2">
      <c r="A543" s="302">
        <v>4</v>
      </c>
      <c r="B543" s="303" t="s">
        <v>202</v>
      </c>
      <c r="C543" s="302">
        <v>23</v>
      </c>
      <c r="D543" s="302">
        <v>11</v>
      </c>
      <c r="E543" s="302">
        <v>6</v>
      </c>
      <c r="F543" s="302">
        <v>6</v>
      </c>
      <c r="G543" s="338" t="s">
        <v>1828</v>
      </c>
      <c r="H543" s="305">
        <v>39</v>
      </c>
      <c r="I543" s="281"/>
      <c r="J543" s="409"/>
      <c r="K543" s="441" t="s">
        <v>289</v>
      </c>
      <c r="L543" s="85" t="s">
        <v>4</v>
      </c>
      <c r="M543" s="85" t="s">
        <v>5</v>
      </c>
      <c r="N543" s="306"/>
      <c r="O543" s="377"/>
      <c r="P543" s="84"/>
      <c r="Q543" s="38">
        <v>11</v>
      </c>
      <c r="R543" s="42" t="s">
        <v>290</v>
      </c>
    </row>
    <row r="544" spans="1:21" s="38" customFormat="1" ht="12" customHeight="1" x14ac:dyDescent="0.2">
      <c r="A544" s="302">
        <v>5</v>
      </c>
      <c r="B544" s="303" t="s">
        <v>221</v>
      </c>
      <c r="C544" s="302">
        <v>22</v>
      </c>
      <c r="D544" s="302">
        <v>9</v>
      </c>
      <c r="E544" s="302">
        <v>7</v>
      </c>
      <c r="F544" s="302">
        <v>6</v>
      </c>
      <c r="G544" s="338" t="s">
        <v>1857</v>
      </c>
      <c r="H544" s="305">
        <v>34</v>
      </c>
      <c r="I544" s="281"/>
      <c r="J544" s="409"/>
      <c r="K544" s="63" t="s">
        <v>1696</v>
      </c>
      <c r="L544" s="16" t="str">
        <f t="shared" ref="L544:M547" si="37">IF(S533="","",S533)</f>
        <v>Šťastný</v>
      </c>
      <c r="M544" s="16" t="str">
        <f t="shared" si="37"/>
        <v>Kelbler D.</v>
      </c>
      <c r="N544" s="16"/>
      <c r="O544" s="48"/>
      <c r="P544" s="84"/>
      <c r="Q544" s="38">
        <v>12</v>
      </c>
      <c r="R544" s="42" t="s">
        <v>1552</v>
      </c>
      <c r="S544" s="42" t="s">
        <v>596</v>
      </c>
    </row>
    <row r="545" spans="1:22" s="38" customFormat="1" ht="12" customHeight="1" x14ac:dyDescent="0.2">
      <c r="A545" s="302">
        <v>6</v>
      </c>
      <c r="B545" s="303" t="s">
        <v>215</v>
      </c>
      <c r="C545" s="302">
        <v>22</v>
      </c>
      <c r="D545" s="302">
        <v>10</v>
      </c>
      <c r="E545" s="302">
        <v>2</v>
      </c>
      <c r="F545" s="302">
        <v>10</v>
      </c>
      <c r="G545" s="338" t="s">
        <v>1858</v>
      </c>
      <c r="H545" s="305">
        <v>32</v>
      </c>
      <c r="I545" s="281"/>
      <c r="J545" s="409"/>
      <c r="K545" s="63" t="s">
        <v>486</v>
      </c>
      <c r="L545" s="84" t="str">
        <f>IF(S534="","",S534)</f>
        <v>Švarc</v>
      </c>
      <c r="M545" s="295" t="str">
        <f t="shared" si="37"/>
        <v>Kelbler P.</v>
      </c>
      <c r="N545" s="306"/>
      <c r="O545" s="377"/>
      <c r="P545" s="84"/>
      <c r="Q545" s="38">
        <v>13</v>
      </c>
      <c r="R545" s="42" t="s">
        <v>544</v>
      </c>
      <c r="S545" s="42" t="s">
        <v>293</v>
      </c>
    </row>
    <row r="546" spans="1:22" s="38" customFormat="1" ht="12" customHeight="1" x14ac:dyDescent="0.2">
      <c r="A546" s="302">
        <v>7</v>
      </c>
      <c r="B546" s="303" t="s">
        <v>211</v>
      </c>
      <c r="C546" s="302">
        <v>22</v>
      </c>
      <c r="D546" s="302">
        <v>7</v>
      </c>
      <c r="E546" s="302">
        <v>7</v>
      </c>
      <c r="F546" s="302">
        <v>8</v>
      </c>
      <c r="G546" s="302" t="s">
        <v>1830</v>
      </c>
      <c r="H546" s="305">
        <v>28</v>
      </c>
      <c r="I546" s="281"/>
      <c r="J546" s="409"/>
      <c r="K546" s="63" t="s">
        <v>671</v>
      </c>
      <c r="L546" s="84" t="str">
        <f t="shared" si="37"/>
        <v>Chvátal T.</v>
      </c>
      <c r="M546" s="295" t="str">
        <f t="shared" si="37"/>
        <v>Chvátal P.</v>
      </c>
      <c r="N546" s="16"/>
      <c r="O546" s="48"/>
      <c r="P546" s="84"/>
      <c r="Q546" s="38">
        <v>14</v>
      </c>
      <c r="R546" s="42" t="s">
        <v>287</v>
      </c>
      <c r="S546" s="42" t="s">
        <v>279</v>
      </c>
    </row>
    <row r="547" spans="1:22" s="38" customFormat="1" ht="12" customHeight="1" x14ac:dyDescent="0.2">
      <c r="A547" s="302">
        <v>8</v>
      </c>
      <c r="B547" s="303" t="s">
        <v>210</v>
      </c>
      <c r="C547" s="302">
        <v>22</v>
      </c>
      <c r="D547" s="302">
        <v>7</v>
      </c>
      <c r="E547" s="302">
        <v>7</v>
      </c>
      <c r="F547" s="302">
        <v>8</v>
      </c>
      <c r="G547" s="338" t="s">
        <v>1735</v>
      </c>
      <c r="H547" s="305">
        <v>28</v>
      </c>
      <c r="I547" s="281"/>
      <c r="J547" s="409"/>
      <c r="K547" s="63"/>
      <c r="L547" s="294" t="str">
        <f t="shared" si="37"/>
        <v/>
      </c>
      <c r="M547" s="310" t="str">
        <f t="shared" si="37"/>
        <v/>
      </c>
      <c r="N547" s="24"/>
      <c r="O547" s="24"/>
      <c r="P547" s="84"/>
      <c r="Q547" s="38">
        <v>15</v>
      </c>
      <c r="R547" s="42"/>
      <c r="S547" s="42"/>
    </row>
    <row r="548" spans="1:22" s="38" customFormat="1" ht="12" customHeight="1" x14ac:dyDescent="0.2">
      <c r="A548" s="302">
        <v>9</v>
      </c>
      <c r="B548" s="303" t="s">
        <v>217</v>
      </c>
      <c r="C548" s="302">
        <v>22</v>
      </c>
      <c r="D548" s="302">
        <v>7</v>
      </c>
      <c r="E548" s="302">
        <v>6</v>
      </c>
      <c r="F548" s="302">
        <v>9</v>
      </c>
      <c r="G548" s="338" t="s">
        <v>1859</v>
      </c>
      <c r="H548" s="305">
        <v>27</v>
      </c>
      <c r="I548" s="281"/>
      <c r="J548" s="409"/>
      <c r="K548" s="63"/>
      <c r="L548" s="294"/>
      <c r="M548" s="310"/>
      <c r="N548" s="16"/>
      <c r="O548" s="48"/>
      <c r="P548" s="84"/>
      <c r="R548" s="42"/>
    </row>
    <row r="549" spans="1:22" s="38" customFormat="1" ht="12" customHeight="1" x14ac:dyDescent="0.2">
      <c r="A549" s="302">
        <v>10</v>
      </c>
      <c r="B549" s="303" t="s">
        <v>213</v>
      </c>
      <c r="C549" s="302">
        <v>22</v>
      </c>
      <c r="D549" s="302">
        <v>7</v>
      </c>
      <c r="E549" s="302">
        <v>4</v>
      </c>
      <c r="F549" s="302">
        <v>11</v>
      </c>
      <c r="G549" s="338" t="s">
        <v>1860</v>
      </c>
      <c r="H549" s="305">
        <v>25</v>
      </c>
      <c r="I549" s="281"/>
      <c r="J549" s="409"/>
      <c r="K549" s="311" t="s">
        <v>305</v>
      </c>
      <c r="L549" s="312" t="s">
        <v>306</v>
      </c>
      <c r="M549" s="313" t="s">
        <v>13</v>
      </c>
      <c r="N549" s="16"/>
      <c r="O549" s="48"/>
    </row>
    <row r="550" spans="1:22" s="38" customFormat="1" ht="12" customHeight="1" x14ac:dyDescent="0.2">
      <c r="A550" s="302">
        <v>11</v>
      </c>
      <c r="B550" s="303" t="s">
        <v>223</v>
      </c>
      <c r="C550" s="302">
        <v>23</v>
      </c>
      <c r="D550" s="302">
        <v>6</v>
      </c>
      <c r="E550" s="302">
        <v>6</v>
      </c>
      <c r="F550" s="302">
        <v>11</v>
      </c>
      <c r="G550" s="338" t="s">
        <v>1861</v>
      </c>
      <c r="H550" s="305">
        <v>24</v>
      </c>
      <c r="I550" s="281"/>
      <c r="J550" s="409"/>
      <c r="K550" s="697" t="s">
        <v>1839</v>
      </c>
      <c r="L550" s="16" t="str">
        <f t="shared" ref="L550:M553" si="38">IF(U533="","",U533)</f>
        <v>Habr V.</v>
      </c>
      <c r="M550" s="16" t="str">
        <f t="shared" si="38"/>
        <v/>
      </c>
      <c r="N550" s="306"/>
      <c r="O550" s="377"/>
    </row>
    <row r="551" spans="1:22" s="38" customFormat="1" ht="12" customHeight="1" x14ac:dyDescent="0.2">
      <c r="A551" s="302">
        <v>12</v>
      </c>
      <c r="B551" s="303" t="s">
        <v>225</v>
      </c>
      <c r="C551" s="302">
        <v>22</v>
      </c>
      <c r="D551" s="302">
        <v>5</v>
      </c>
      <c r="E551" s="302">
        <v>3</v>
      </c>
      <c r="F551" s="302">
        <v>14</v>
      </c>
      <c r="G551" s="338" t="s">
        <v>1862</v>
      </c>
      <c r="H551" s="305">
        <v>18</v>
      </c>
      <c r="I551" s="281"/>
      <c r="J551" s="409"/>
      <c r="K551" s="63"/>
      <c r="L551" s="16" t="str">
        <f t="shared" si="38"/>
        <v/>
      </c>
      <c r="M551" s="62" t="str">
        <f t="shared" si="38"/>
        <v/>
      </c>
      <c r="N551" s="306"/>
      <c r="O551" s="377"/>
    </row>
    <row r="552" spans="1:22" s="38" customFormat="1" ht="12" customHeight="1" x14ac:dyDescent="0.2">
      <c r="A552" s="302">
        <v>13</v>
      </c>
      <c r="B552" s="303" t="s">
        <v>219</v>
      </c>
      <c r="C552" s="302">
        <v>22</v>
      </c>
      <c r="D552" s="302">
        <v>3</v>
      </c>
      <c r="E552" s="302">
        <v>8</v>
      </c>
      <c r="F552" s="302">
        <v>11</v>
      </c>
      <c r="G552" s="302" t="s">
        <v>1863</v>
      </c>
      <c r="H552" s="305">
        <v>17</v>
      </c>
      <c r="I552" s="281"/>
      <c r="J552" s="409"/>
      <c r="K552" s="63"/>
      <c r="L552" s="16" t="str">
        <f t="shared" si="38"/>
        <v/>
      </c>
      <c r="M552" s="62" t="str">
        <f t="shared" si="38"/>
        <v/>
      </c>
      <c r="N552" s="306"/>
      <c r="O552" s="377"/>
    </row>
    <row r="553" spans="1:22" s="38" customFormat="1" ht="12" customHeight="1" x14ac:dyDescent="0.2">
      <c r="A553" s="302">
        <v>14</v>
      </c>
      <c r="B553" s="303"/>
      <c r="C553" s="302"/>
      <c r="D553" s="302"/>
      <c r="E553" s="302"/>
      <c r="F553" s="302"/>
      <c r="G553" s="326"/>
      <c r="H553" s="305"/>
      <c r="I553" s="281"/>
      <c r="J553" s="409"/>
      <c r="K553" s="63"/>
      <c r="L553" s="16" t="str">
        <f t="shared" si="38"/>
        <v/>
      </c>
      <c r="M553" s="63" t="str">
        <f t="shared" si="38"/>
        <v/>
      </c>
      <c r="N553" s="306"/>
      <c r="O553" s="377"/>
    </row>
    <row r="554" spans="1:22" s="38" customFormat="1" ht="12" customHeight="1" x14ac:dyDescent="0.2">
      <c r="A554" s="118" t="s">
        <v>187</v>
      </c>
      <c r="B554" s="118">
        <v>25</v>
      </c>
      <c r="C554" s="395"/>
      <c r="D554" s="256"/>
      <c r="E554" s="256"/>
      <c r="F554" s="256"/>
      <c r="G554" s="256"/>
      <c r="H554" s="256"/>
      <c r="I554" s="192"/>
      <c r="J554" s="58"/>
      <c r="K554" s="63"/>
      <c r="L554" s="16"/>
      <c r="O554" s="42"/>
    </row>
    <row r="555" spans="1:22" s="38" customFormat="1" ht="12" customHeight="1" x14ac:dyDescent="0.2">
      <c r="A555" s="42" t="s">
        <v>685</v>
      </c>
      <c r="B555" s="42" t="s">
        <v>1752</v>
      </c>
      <c r="C555" s="42"/>
      <c r="D555" s="29" t="s">
        <v>1753</v>
      </c>
      <c r="E555" s="29"/>
      <c r="F555" s="29"/>
      <c r="G555" s="29"/>
      <c r="H555" s="29"/>
      <c r="I555" s="445"/>
      <c r="J555" s="211"/>
      <c r="K555" s="259" t="s">
        <v>253</v>
      </c>
      <c r="L555" s="14"/>
      <c r="M555" s="14"/>
      <c r="N555" s="14"/>
      <c r="O555" s="46"/>
    </row>
    <row r="556" spans="1:22" s="38" customFormat="1" ht="12" customHeight="1" x14ac:dyDescent="0.2">
      <c r="A556" s="442" t="s">
        <v>688</v>
      </c>
      <c r="B556" s="443" t="s">
        <v>1865</v>
      </c>
      <c r="C556" s="444"/>
      <c r="D556" s="443" t="s">
        <v>1866</v>
      </c>
      <c r="E556" s="256"/>
      <c r="F556" s="256"/>
      <c r="G556" s="256"/>
      <c r="H556" s="256"/>
      <c r="I556" s="445"/>
      <c r="J556" s="58"/>
      <c r="K556" s="43"/>
      <c r="L556" s="266" t="str">
        <f>IF(R556="","",         R556)</f>
        <v>Koupil</v>
      </c>
      <c r="M556" s="14"/>
      <c r="N556" s="14"/>
      <c r="O556" s="46"/>
      <c r="Q556" s="38">
        <v>1</v>
      </c>
      <c r="R556" s="42" t="s">
        <v>257</v>
      </c>
      <c r="S556" s="42" t="s">
        <v>1754</v>
      </c>
      <c r="T556" s="42" t="s">
        <v>484</v>
      </c>
      <c r="U556" s="42" t="s">
        <v>1754</v>
      </c>
      <c r="V556" s="401"/>
    </row>
    <row r="557" spans="1:22" ht="12" customHeight="1" x14ac:dyDescent="0.2">
      <c r="A557" s="442" t="s">
        <v>687</v>
      </c>
      <c r="B557" s="443" t="s">
        <v>1867</v>
      </c>
      <c r="C557" s="444"/>
      <c r="D557" s="443" t="s">
        <v>1868</v>
      </c>
      <c r="E557" s="256"/>
      <c r="F557" s="256"/>
      <c r="G557" s="256"/>
      <c r="H557" s="256"/>
      <c r="I557" s="445"/>
      <c r="J557" s="58"/>
      <c r="K557" s="28" t="str">
        <f>IF(R557="","",R557)</f>
        <v>Urbánek</v>
      </c>
      <c r="L557" s="28" t="str">
        <f>IF(R568="","",R568)</f>
        <v>Kelbler D.</v>
      </c>
      <c r="M557" s="28" t="str">
        <f>IF(R559="","",R559)</f>
        <v>Černý</v>
      </c>
      <c r="N557" s="28" t="str">
        <f>IF(R560="","",R560)</f>
        <v>Zejda T.</v>
      </c>
      <c r="O557" s="30"/>
      <c r="Q557" s="38">
        <v>2</v>
      </c>
      <c r="R557" s="42" t="s">
        <v>269</v>
      </c>
      <c r="S557" s="42" t="s">
        <v>341</v>
      </c>
      <c r="T557" s="42" t="s">
        <v>290</v>
      </c>
      <c r="U557" s="42" t="s">
        <v>290</v>
      </c>
      <c r="V557" s="401"/>
    </row>
    <row r="558" spans="1:22" ht="12" customHeight="1" x14ac:dyDescent="0.2">
      <c r="A558" s="442" t="s">
        <v>689</v>
      </c>
      <c r="B558" s="443" t="s">
        <v>1869</v>
      </c>
      <c r="C558" s="444"/>
      <c r="D558" s="443" t="s">
        <v>1870</v>
      </c>
      <c r="E558" s="256"/>
      <c r="F558" s="256"/>
      <c r="G558" s="256"/>
      <c r="H558" s="446"/>
      <c r="I558" s="447"/>
      <c r="J558" s="58"/>
      <c r="K558" s="28" t="str">
        <f>IF(R561="","",R561)</f>
        <v>Bastl V.</v>
      </c>
      <c r="L558" s="28" t="str">
        <f>IF(R562="","",R562)</f>
        <v>Kelbler P.</v>
      </c>
      <c r="M558" s="28" t="str">
        <f>IF(R566="","",R566)</f>
        <v>Habr V.</v>
      </c>
      <c r="N558" s="28" t="str">
        <f>IF(R563="","",R563)</f>
        <v>Švarc</v>
      </c>
      <c r="O558" s="30"/>
      <c r="P558" s="120"/>
      <c r="Q558" s="38">
        <v>3</v>
      </c>
      <c r="R558" s="38" t="s">
        <v>578</v>
      </c>
      <c r="S558" s="42"/>
      <c r="T558" s="42"/>
      <c r="U558" s="42" t="s">
        <v>279</v>
      </c>
      <c r="V558" s="42"/>
    </row>
    <row r="559" spans="1:22" ht="12" customHeight="1" x14ac:dyDescent="0.2">
      <c r="A559" s="442" t="s">
        <v>686</v>
      </c>
      <c r="B559" s="443" t="s">
        <v>1871</v>
      </c>
      <c r="C559" s="444"/>
      <c r="D559" s="443" t="s">
        <v>1872</v>
      </c>
      <c r="E559" s="256"/>
      <c r="F559" s="256"/>
      <c r="G559" s="256"/>
      <c r="H559" s="256"/>
      <c r="I559" s="448"/>
      <c r="K559" s="28"/>
      <c r="L559" s="28" t="str">
        <f>IF(R565="","",R565)</f>
        <v>Šťastný</v>
      </c>
      <c r="M559" s="28" t="str">
        <f>IF(R567="","",R567)</f>
        <v>Tříletý R.</v>
      </c>
      <c r="N559" s="271"/>
      <c r="O559" s="271"/>
      <c r="P559" s="272"/>
      <c r="Q559" s="38">
        <v>4</v>
      </c>
      <c r="R559" s="42" t="s">
        <v>266</v>
      </c>
      <c r="S559" s="42"/>
      <c r="T559" s="42"/>
      <c r="U559" s="42" t="s">
        <v>341</v>
      </c>
      <c r="V559" s="401"/>
    </row>
    <row r="560" spans="1:22" ht="12" customHeight="1" x14ac:dyDescent="0.2">
      <c r="A560" s="442" t="s">
        <v>684</v>
      </c>
      <c r="B560" s="443" t="s">
        <v>1873</v>
      </c>
      <c r="C560" s="444"/>
      <c r="D560" s="443"/>
      <c r="E560" s="256"/>
      <c r="F560" s="256"/>
      <c r="G560" s="256"/>
      <c r="H560" s="256"/>
      <c r="I560" s="448"/>
      <c r="P560" s="272"/>
      <c r="Q560" s="38">
        <v>5</v>
      </c>
      <c r="R560" s="42" t="s">
        <v>300</v>
      </c>
      <c r="S560" s="42"/>
      <c r="T560" s="42"/>
      <c r="U560" s="42"/>
      <c r="V560" s="401"/>
    </row>
    <row r="561" spans="1:31" ht="12" customHeight="1" x14ac:dyDescent="0.2">
      <c r="A561" s="442" t="s">
        <v>181</v>
      </c>
      <c r="B561" s="443" t="s">
        <v>1874</v>
      </c>
      <c r="C561" s="444"/>
      <c r="D561" s="443" t="s">
        <v>1875</v>
      </c>
      <c r="E561" s="256"/>
      <c r="F561" s="256"/>
      <c r="G561" s="256"/>
      <c r="H561" s="256"/>
      <c r="I561" s="445"/>
      <c r="K561" s="259" t="s">
        <v>275</v>
      </c>
      <c r="L561" s="75" t="s">
        <v>276</v>
      </c>
      <c r="M561" s="14" t="s">
        <v>196</v>
      </c>
      <c r="Q561" s="38">
        <v>6</v>
      </c>
      <c r="R561" s="42" t="s">
        <v>263</v>
      </c>
      <c r="S561" s="42"/>
      <c r="T561" s="42"/>
      <c r="U561" s="42"/>
      <c r="V561" s="401"/>
    </row>
    <row r="562" spans="1:31" ht="12" customHeight="1" thickBot="1" x14ac:dyDescent="0.25">
      <c r="A562" s="275" t="s">
        <v>280</v>
      </c>
      <c r="B562" s="276" t="s">
        <v>235</v>
      </c>
      <c r="C562" s="275" t="s">
        <v>195</v>
      </c>
      <c r="D562" s="275" t="s">
        <v>196</v>
      </c>
      <c r="E562" s="275">
        <v>0</v>
      </c>
      <c r="F562" s="275" t="s">
        <v>197</v>
      </c>
      <c r="G562" s="275" t="s">
        <v>198</v>
      </c>
      <c r="H562" s="275" t="s">
        <v>18</v>
      </c>
      <c r="I562" s="277"/>
      <c r="K562" s="43" t="s">
        <v>570</v>
      </c>
      <c r="L562" s="42" t="str">
        <f>IF(S567="","",S567)</f>
        <v>Nikrmajer Z.</v>
      </c>
      <c r="M562" s="274" t="str">
        <f t="shared" ref="M562:M563" si="39">IF(R567="","",R567)</f>
        <v>Tříletý R.</v>
      </c>
      <c r="Q562" s="38">
        <v>7</v>
      </c>
      <c r="R562" s="42" t="s">
        <v>279</v>
      </c>
      <c r="S562" s="42"/>
      <c r="T562" s="42"/>
      <c r="U562" s="42"/>
      <c r="V562" s="401"/>
    </row>
    <row r="563" spans="1:31" ht="12" customHeight="1" thickTop="1" x14ac:dyDescent="0.2">
      <c r="A563" s="206">
        <v>1</v>
      </c>
      <c r="B563" s="278" t="s">
        <v>205</v>
      </c>
      <c r="C563" s="206">
        <v>24</v>
      </c>
      <c r="D563" s="206">
        <v>13</v>
      </c>
      <c r="E563" s="206">
        <v>6</v>
      </c>
      <c r="F563" s="206">
        <v>5</v>
      </c>
      <c r="G563" s="206" t="s">
        <v>1876</v>
      </c>
      <c r="H563" s="280">
        <v>45</v>
      </c>
      <c r="I563" s="281"/>
      <c r="K563" s="43" t="s">
        <v>377</v>
      </c>
      <c r="L563" s="42" t="str">
        <f t="shared" ref="L563:L564" si="40">IF(S568="","",S568)</f>
        <v>Švarc</v>
      </c>
      <c r="M563" s="274" t="str">
        <f t="shared" si="39"/>
        <v>Kelbler D.</v>
      </c>
      <c r="Q563" s="38">
        <v>8</v>
      </c>
      <c r="R563" s="42" t="s">
        <v>484</v>
      </c>
      <c r="S563" s="42"/>
      <c r="T563" s="42"/>
      <c r="U563" s="42"/>
      <c r="V563" s="401"/>
    </row>
    <row r="564" spans="1:31" ht="12" customHeight="1" x14ac:dyDescent="0.2">
      <c r="A564" s="174">
        <v>2</v>
      </c>
      <c r="B564" s="195" t="s">
        <v>199</v>
      </c>
      <c r="C564" s="174">
        <v>23</v>
      </c>
      <c r="D564" s="174">
        <v>14</v>
      </c>
      <c r="E564" s="174">
        <v>2</v>
      </c>
      <c r="F564" s="174">
        <v>7</v>
      </c>
      <c r="G564" s="174" t="s">
        <v>1877</v>
      </c>
      <c r="H564" s="194">
        <v>44</v>
      </c>
      <c r="I564" s="281"/>
      <c r="K564" s="43" t="s">
        <v>348</v>
      </c>
      <c r="L564" s="42" t="str">
        <f t="shared" si="40"/>
        <v>Zejda T.</v>
      </c>
      <c r="M564" s="274" t="str">
        <f>IF(R569="","",R569)</f>
        <v>Havlík M.</v>
      </c>
      <c r="Q564" s="38">
        <v>9</v>
      </c>
      <c r="R564" s="38" t="s">
        <v>1754</v>
      </c>
      <c r="S564" s="42"/>
      <c r="T564" s="42"/>
      <c r="U564" s="42"/>
      <c r="V564" s="401"/>
    </row>
    <row r="565" spans="1:31" ht="12" customHeight="1" x14ac:dyDescent="0.2">
      <c r="A565" s="174">
        <v>3</v>
      </c>
      <c r="B565" s="195" t="s">
        <v>208</v>
      </c>
      <c r="C565" s="174">
        <v>23</v>
      </c>
      <c r="D565" s="174">
        <v>13</v>
      </c>
      <c r="E565" s="174">
        <v>4</v>
      </c>
      <c r="F565" s="174">
        <v>6</v>
      </c>
      <c r="G565" s="174" t="s">
        <v>1855</v>
      </c>
      <c r="H565" s="194">
        <v>43</v>
      </c>
      <c r="I565" s="281"/>
      <c r="L565" s="14" t="str">
        <f>IF(S570="","",S570)</f>
        <v/>
      </c>
      <c r="M565" s="274" t="str">
        <f>IF(R570="","",R570)</f>
        <v/>
      </c>
      <c r="N565" s="283"/>
      <c r="O565" s="283"/>
      <c r="Q565" s="38">
        <v>10</v>
      </c>
      <c r="R565" s="42" t="s">
        <v>290</v>
      </c>
      <c r="S565" s="42"/>
      <c r="T565" s="42"/>
      <c r="U565" s="42"/>
      <c r="V565" s="401"/>
    </row>
    <row r="566" spans="1:31" ht="12" customHeight="1" x14ac:dyDescent="0.2">
      <c r="A566" s="174">
        <v>4</v>
      </c>
      <c r="B566" s="195" t="s">
        <v>202</v>
      </c>
      <c r="C566" s="174">
        <v>23</v>
      </c>
      <c r="D566" s="174">
        <v>11</v>
      </c>
      <c r="E566" s="174">
        <v>6</v>
      </c>
      <c r="F566" s="174">
        <v>6</v>
      </c>
      <c r="G566" s="174" t="s">
        <v>1828</v>
      </c>
      <c r="H566" s="194">
        <v>39</v>
      </c>
      <c r="I566" s="281"/>
      <c r="K566" s="259"/>
      <c r="L566" s="75" t="s">
        <v>4</v>
      </c>
      <c r="M566" s="284" t="s">
        <v>5</v>
      </c>
      <c r="N566" s="283"/>
      <c r="O566" s="283"/>
      <c r="Q566" s="38">
        <v>11</v>
      </c>
      <c r="R566" s="42" t="s">
        <v>341</v>
      </c>
      <c r="S566" s="42"/>
      <c r="T566" s="42"/>
      <c r="U566" s="42"/>
      <c r="V566" s="401"/>
    </row>
    <row r="567" spans="1:31" ht="12" customHeight="1" x14ac:dyDescent="0.2">
      <c r="A567" s="174">
        <v>5</v>
      </c>
      <c r="B567" s="195" t="s">
        <v>221</v>
      </c>
      <c r="C567" s="174">
        <v>23</v>
      </c>
      <c r="D567" s="174">
        <v>9</v>
      </c>
      <c r="E567" s="174">
        <v>7</v>
      </c>
      <c r="F567" s="174">
        <v>7</v>
      </c>
      <c r="G567" s="174" t="s">
        <v>1878</v>
      </c>
      <c r="H567" s="194">
        <v>34</v>
      </c>
      <c r="I567" s="281"/>
      <c r="K567" s="43" t="s">
        <v>696</v>
      </c>
      <c r="L567" s="46" t="str">
        <f t="shared" ref="L567:M570" si="41">IF(S556="","",S556)</f>
        <v>Nikrmajer Z.</v>
      </c>
      <c r="M567" s="46" t="str">
        <f t="shared" si="41"/>
        <v>Švarc</v>
      </c>
      <c r="N567" s="14"/>
      <c r="O567" s="46"/>
      <c r="Q567" s="38">
        <v>12</v>
      </c>
      <c r="R567" s="42" t="s">
        <v>282</v>
      </c>
      <c r="S567" s="42" t="s">
        <v>1754</v>
      </c>
      <c r="T567" s="42"/>
      <c r="U567" s="42"/>
      <c r="V567" s="401"/>
    </row>
    <row r="568" spans="1:31" s="15" customFormat="1" ht="12" customHeight="1" x14ac:dyDescent="0.2">
      <c r="A568" s="174">
        <v>6</v>
      </c>
      <c r="B568" s="195" t="s">
        <v>215</v>
      </c>
      <c r="C568" s="174">
        <v>23</v>
      </c>
      <c r="D568" s="174">
        <v>10</v>
      </c>
      <c r="E568" s="174">
        <v>2</v>
      </c>
      <c r="F568" s="174">
        <v>11</v>
      </c>
      <c r="G568" s="174" t="s">
        <v>1879</v>
      </c>
      <c r="H568" s="194">
        <v>32</v>
      </c>
      <c r="I568" s="281"/>
      <c r="J568" s="42"/>
      <c r="K568" s="43" t="s">
        <v>380</v>
      </c>
      <c r="L568" s="46" t="str">
        <f t="shared" ref="L568" si="42">IF(S557="","",S557)</f>
        <v>Habr V.</v>
      </c>
      <c r="M568" s="46" t="str">
        <f t="shared" ref="M568" si="43">IF(T557="","",T557)</f>
        <v>Šťastný</v>
      </c>
      <c r="N568" s="283"/>
      <c r="O568" s="283"/>
      <c r="P568" s="38"/>
      <c r="Q568" s="38">
        <v>13</v>
      </c>
      <c r="R568" s="42" t="s">
        <v>293</v>
      </c>
      <c r="S568" s="42" t="s">
        <v>484</v>
      </c>
      <c r="V568" s="253"/>
      <c r="W568" s="357"/>
      <c r="X568" s="357"/>
      <c r="Y568" s="357"/>
      <c r="Z568" s="357"/>
      <c r="AA568" s="357"/>
      <c r="AB568" s="357"/>
      <c r="AC568" s="357"/>
      <c r="AD568" s="357"/>
      <c r="AE568" s="357"/>
    </row>
    <row r="569" spans="1:31" ht="12" customHeight="1" x14ac:dyDescent="0.2">
      <c r="A569" s="174">
        <v>7</v>
      </c>
      <c r="B569" s="195" t="s">
        <v>211</v>
      </c>
      <c r="C569" s="174">
        <v>23</v>
      </c>
      <c r="D569" s="174">
        <v>8</v>
      </c>
      <c r="E569" s="174">
        <v>7</v>
      </c>
      <c r="F569" s="174">
        <v>8</v>
      </c>
      <c r="G569" s="174" t="s">
        <v>1880</v>
      </c>
      <c r="H569" s="194">
        <v>31</v>
      </c>
      <c r="I569" s="281"/>
      <c r="K569" s="28"/>
      <c r="L569" s="48" t="str">
        <f t="shared" si="41"/>
        <v/>
      </c>
      <c r="M569" s="286"/>
      <c r="N569" s="14"/>
      <c r="O569" s="46"/>
      <c r="Q569" s="38">
        <v>14</v>
      </c>
      <c r="R569" s="38" t="s">
        <v>359</v>
      </c>
      <c r="S569" s="42" t="s">
        <v>300</v>
      </c>
    </row>
    <row r="570" spans="1:31" ht="12" customHeight="1" x14ac:dyDescent="0.2">
      <c r="A570" s="174">
        <v>8</v>
      </c>
      <c r="B570" s="195" t="s">
        <v>210</v>
      </c>
      <c r="C570" s="174">
        <v>23</v>
      </c>
      <c r="D570" s="174">
        <v>8</v>
      </c>
      <c r="E570" s="174">
        <v>7</v>
      </c>
      <c r="F570" s="174">
        <v>8</v>
      </c>
      <c r="G570" s="174" t="s">
        <v>1881</v>
      </c>
      <c r="H570" s="194">
        <v>31</v>
      </c>
      <c r="I570" s="281"/>
      <c r="K570" s="28"/>
      <c r="L570" s="48" t="str">
        <f t="shared" si="41"/>
        <v/>
      </c>
      <c r="M570" s="286"/>
      <c r="N570" s="15"/>
      <c r="O570" s="249"/>
      <c r="Q570" s="38">
        <v>15</v>
      </c>
    </row>
    <row r="571" spans="1:31" ht="12" customHeight="1" x14ac:dyDescent="0.2">
      <c r="A571" s="174">
        <v>9</v>
      </c>
      <c r="B571" s="195" t="s">
        <v>217</v>
      </c>
      <c r="C571" s="174">
        <v>23</v>
      </c>
      <c r="D571" s="174">
        <v>8</v>
      </c>
      <c r="E571" s="174">
        <v>6</v>
      </c>
      <c r="F571" s="174">
        <v>9</v>
      </c>
      <c r="G571" s="174" t="s">
        <v>1882</v>
      </c>
      <c r="H571" s="194">
        <v>30</v>
      </c>
      <c r="I571" s="281"/>
      <c r="K571" s="28"/>
      <c r="L571" s="285"/>
      <c r="M571" s="286"/>
      <c r="N571" s="14"/>
      <c r="O571" s="46"/>
    </row>
    <row r="572" spans="1:31" ht="12" customHeight="1" x14ac:dyDescent="0.2">
      <c r="A572" s="174">
        <v>10</v>
      </c>
      <c r="B572" s="195" t="s">
        <v>213</v>
      </c>
      <c r="C572" s="174">
        <v>23</v>
      </c>
      <c r="D572" s="174">
        <v>7</v>
      </c>
      <c r="E572" s="174">
        <v>4</v>
      </c>
      <c r="F572" s="174">
        <v>12</v>
      </c>
      <c r="G572" s="174" t="s">
        <v>1883</v>
      </c>
      <c r="H572" s="194">
        <v>25</v>
      </c>
      <c r="I572" s="281"/>
      <c r="K572" s="287" t="s">
        <v>305</v>
      </c>
      <c r="L572" s="288" t="s">
        <v>306</v>
      </c>
      <c r="M572" s="289" t="s">
        <v>13</v>
      </c>
    </row>
    <row r="573" spans="1:31" ht="12" customHeight="1" x14ac:dyDescent="0.2">
      <c r="A573" s="174">
        <v>11</v>
      </c>
      <c r="B573" s="195" t="s">
        <v>223</v>
      </c>
      <c r="C573" s="174">
        <v>23</v>
      </c>
      <c r="D573" s="174">
        <v>6</v>
      </c>
      <c r="E573" s="174">
        <v>6</v>
      </c>
      <c r="F573" s="174">
        <v>11</v>
      </c>
      <c r="G573" s="174" t="s">
        <v>1861</v>
      </c>
      <c r="H573" s="194">
        <v>24</v>
      </c>
      <c r="I573" s="281"/>
      <c r="K573" s="43" t="s">
        <v>1755</v>
      </c>
      <c r="L573" s="14" t="str">
        <f t="shared" ref="L573:M576" si="44">IF(U556="","",U556)</f>
        <v>Nikrmajer Z.</v>
      </c>
      <c r="M573" s="14" t="str">
        <f t="shared" si="44"/>
        <v/>
      </c>
      <c r="N573" s="274"/>
      <c r="O573" s="274"/>
    </row>
    <row r="574" spans="1:31" ht="12" customHeight="1" x14ac:dyDescent="0.2">
      <c r="A574" s="174">
        <v>12</v>
      </c>
      <c r="B574" s="195" t="s">
        <v>225</v>
      </c>
      <c r="C574" s="174">
        <v>23</v>
      </c>
      <c r="D574" s="174">
        <v>6</v>
      </c>
      <c r="E574" s="174">
        <v>3</v>
      </c>
      <c r="F574" s="174">
        <v>14</v>
      </c>
      <c r="G574" s="174" t="s">
        <v>1884</v>
      </c>
      <c r="H574" s="194">
        <v>21</v>
      </c>
      <c r="I574" s="281"/>
      <c r="K574" s="43" t="s">
        <v>1582</v>
      </c>
      <c r="L574" s="14" t="str">
        <f t="shared" si="44"/>
        <v>Šťastný</v>
      </c>
      <c r="M574" s="28" t="str">
        <f t="shared" si="44"/>
        <v/>
      </c>
      <c r="N574" s="274"/>
      <c r="O574" s="274"/>
    </row>
    <row r="575" spans="1:31" ht="12" customHeight="1" x14ac:dyDescent="0.2">
      <c r="A575" s="174">
        <v>13</v>
      </c>
      <c r="B575" s="195" t="s">
        <v>219</v>
      </c>
      <c r="C575" s="174">
        <v>23</v>
      </c>
      <c r="D575" s="174">
        <v>3</v>
      </c>
      <c r="E575" s="174">
        <v>8</v>
      </c>
      <c r="F575" s="174">
        <v>12</v>
      </c>
      <c r="G575" s="174" t="s">
        <v>1885</v>
      </c>
      <c r="H575" s="194">
        <v>17</v>
      </c>
      <c r="I575" s="281"/>
      <c r="K575" s="43" t="s">
        <v>514</v>
      </c>
      <c r="L575" s="14" t="str">
        <f t="shared" si="44"/>
        <v>Kelbler P.</v>
      </c>
      <c r="M575" s="28" t="str">
        <f t="shared" si="44"/>
        <v/>
      </c>
      <c r="N575" s="274"/>
      <c r="O575" s="274"/>
    </row>
    <row r="576" spans="1:31" s="15" customFormat="1" ht="12" customHeight="1" x14ac:dyDescent="0.2">
      <c r="A576" s="174">
        <v>14</v>
      </c>
      <c r="B576" s="195"/>
      <c r="C576" s="174"/>
      <c r="D576" s="174"/>
      <c r="E576" s="174"/>
      <c r="F576" s="174"/>
      <c r="G576" s="174"/>
      <c r="H576" s="194"/>
      <c r="I576" s="281"/>
      <c r="J576" s="42"/>
      <c r="K576" s="43" t="s">
        <v>278</v>
      </c>
      <c r="L576" s="14" t="str">
        <f t="shared" si="44"/>
        <v>Habr V.</v>
      </c>
      <c r="M576" s="28" t="str">
        <f t="shared" si="44"/>
        <v/>
      </c>
      <c r="N576" s="274"/>
      <c r="O576" s="274"/>
      <c r="P576" s="38"/>
      <c r="Q576" s="38"/>
      <c r="R576" s="38"/>
      <c r="V576" s="253"/>
      <c r="W576" s="357"/>
      <c r="X576" s="357"/>
      <c r="Y576" s="357"/>
      <c r="Z576" s="357"/>
      <c r="AA576" s="357"/>
      <c r="AB576" s="357"/>
      <c r="AC576" s="357"/>
      <c r="AD576" s="357"/>
      <c r="AE576" s="357"/>
    </row>
    <row r="577" spans="1:22" ht="12" customHeight="1" x14ac:dyDescent="0.2">
      <c r="A577" s="319" t="s">
        <v>184</v>
      </c>
      <c r="B577" s="136" t="s">
        <v>1895</v>
      </c>
      <c r="C577" s="136"/>
      <c r="D577" s="136"/>
      <c r="E577" s="136"/>
      <c r="F577" s="136"/>
      <c r="G577" s="136"/>
      <c r="H577" s="136"/>
      <c r="I577" s="209"/>
      <c r="J577" s="320"/>
      <c r="M577" s="28"/>
      <c r="N577" s="274"/>
      <c r="O577" s="274"/>
    </row>
    <row r="578" spans="1:22" ht="12" customHeight="1" x14ac:dyDescent="0.2">
      <c r="A578" s="319" t="s">
        <v>695</v>
      </c>
      <c r="B578" s="136" t="s">
        <v>1896</v>
      </c>
      <c r="C578" s="136"/>
      <c r="D578" s="136" t="s">
        <v>1897</v>
      </c>
      <c r="E578" s="136"/>
      <c r="F578" s="136"/>
      <c r="G578" s="136"/>
      <c r="H578" s="136"/>
      <c r="I578" s="209"/>
      <c r="J578" s="320"/>
      <c r="K578" s="291" t="s">
        <v>253</v>
      </c>
      <c r="L578" s="16"/>
      <c r="M578" s="16"/>
      <c r="N578" s="16"/>
      <c r="O578" s="48"/>
      <c r="P578" s="84"/>
    </row>
    <row r="579" spans="1:22" ht="12" customHeight="1" x14ac:dyDescent="0.2">
      <c r="A579" s="319" t="s">
        <v>694</v>
      </c>
      <c r="B579" s="136" t="s">
        <v>1898</v>
      </c>
      <c r="C579" s="136"/>
      <c r="D579" s="136" t="s">
        <v>1899</v>
      </c>
      <c r="E579" s="136"/>
      <c r="F579" s="136"/>
      <c r="G579" s="136"/>
      <c r="H579" s="136"/>
      <c r="I579" s="209"/>
      <c r="J579" s="320"/>
      <c r="K579" s="63"/>
      <c r="L579" s="321" t="str">
        <f>IF(R579="","",         R579)</f>
        <v>Koupil</v>
      </c>
      <c r="M579" s="16"/>
      <c r="N579" s="63"/>
      <c r="O579" s="72"/>
      <c r="P579" s="272"/>
      <c r="Q579" s="38">
        <v>1</v>
      </c>
      <c r="R579" s="42" t="s">
        <v>257</v>
      </c>
      <c r="S579" s="42" t="s">
        <v>279</v>
      </c>
      <c r="T579" s="42" t="s">
        <v>290</v>
      </c>
      <c r="U579" s="42"/>
    </row>
    <row r="580" spans="1:22" ht="12" customHeight="1" x14ac:dyDescent="0.2">
      <c r="A580" s="319" t="s">
        <v>690</v>
      </c>
      <c r="B580" s="136" t="s">
        <v>1900</v>
      </c>
      <c r="C580" s="136"/>
      <c r="D580" s="136" t="s">
        <v>1901</v>
      </c>
      <c r="E580" s="136"/>
      <c r="F580" s="136"/>
      <c r="G580" s="136"/>
      <c r="H580" s="136"/>
      <c r="I580" s="209"/>
      <c r="J580" s="320"/>
      <c r="K580" s="63" t="str">
        <f>IF(R580="","",R580)</f>
        <v>Chvátal T.</v>
      </c>
      <c r="L580" s="63" t="str">
        <f>IF(R581="","",R581)</f>
        <v>Tříletý R.</v>
      </c>
      <c r="M580" s="63" t="str">
        <f>IF(R582="","",R582)</f>
        <v>Černý</v>
      </c>
      <c r="N580" s="63" t="str">
        <f>IF(R583="","",R583)</f>
        <v>Zejda T.</v>
      </c>
      <c r="O580" s="72"/>
      <c r="P580" s="272"/>
      <c r="Q580" s="38">
        <v>2</v>
      </c>
      <c r="R580" s="42" t="s">
        <v>262</v>
      </c>
      <c r="S580" s="42" t="s">
        <v>484</v>
      </c>
      <c r="T580" s="42" t="s">
        <v>279</v>
      </c>
      <c r="U580" s="42"/>
    </row>
    <row r="581" spans="1:22" ht="12" customHeight="1" x14ac:dyDescent="0.2">
      <c r="A581" s="319" t="s">
        <v>691</v>
      </c>
      <c r="B581" s="136" t="s">
        <v>1902</v>
      </c>
      <c r="C581" s="136"/>
      <c r="D581" s="136" t="s">
        <v>1903</v>
      </c>
      <c r="E581" s="136"/>
      <c r="F581" s="136"/>
      <c r="G581" s="136"/>
      <c r="H581" s="136"/>
      <c r="I581" s="209"/>
      <c r="J581" s="320"/>
      <c r="K581" s="63" t="str">
        <f>IF(R584="","",R584)</f>
        <v>Bastl V.</v>
      </c>
      <c r="L581" s="63" t="str">
        <f>IF(R585="","",R585)</f>
        <v>Kelbler P.</v>
      </c>
      <c r="M581" s="63" t="str">
        <f>IF(R586="","",R586)</f>
        <v>Habr V.</v>
      </c>
      <c r="N581" s="294" t="str">
        <f>IF(R593="","",R593)</f>
        <v>Nikrmajer Z.</v>
      </c>
      <c r="O581" s="379"/>
      <c r="P581" s="272"/>
      <c r="Q581" s="38">
        <v>3</v>
      </c>
      <c r="R581" s="42" t="s">
        <v>282</v>
      </c>
      <c r="S581" s="42" t="s">
        <v>596</v>
      </c>
      <c r="T581" s="42" t="s">
        <v>293</v>
      </c>
      <c r="U581" s="42"/>
    </row>
    <row r="582" spans="1:22" ht="12" customHeight="1" x14ac:dyDescent="0.2">
      <c r="A582" s="319" t="s">
        <v>693</v>
      </c>
      <c r="B582" s="136" t="s">
        <v>1904</v>
      </c>
      <c r="C582" s="136"/>
      <c r="D582" s="136" t="s">
        <v>1905</v>
      </c>
      <c r="E582" s="136"/>
      <c r="F582" s="136"/>
      <c r="G582" s="136"/>
      <c r="H582" s="136"/>
      <c r="I582" s="209"/>
      <c r="J582" s="320"/>
      <c r="K582" s="63"/>
      <c r="L582" s="63" t="str">
        <f>IF(R588="","",R588)</f>
        <v>Šťastný</v>
      </c>
      <c r="M582" s="63" t="str">
        <f>IF(R589="","",R589)</f>
        <v>Dolák J.</v>
      </c>
      <c r="N582" s="16"/>
      <c r="O582" s="48"/>
      <c r="P582" s="84"/>
      <c r="Q582" s="38">
        <v>4</v>
      </c>
      <c r="R582" s="42" t="s">
        <v>266</v>
      </c>
      <c r="S582" s="42"/>
      <c r="T582" s="42"/>
      <c r="U582" s="42"/>
    </row>
    <row r="583" spans="1:22" ht="12" customHeight="1" x14ac:dyDescent="0.2">
      <c r="A583" s="319" t="s">
        <v>692</v>
      </c>
      <c r="B583" s="136" t="s">
        <v>1906</v>
      </c>
      <c r="C583" s="136"/>
      <c r="D583" s="136" t="s">
        <v>1907</v>
      </c>
      <c r="E583" s="136"/>
      <c r="F583" s="136"/>
      <c r="G583" s="136"/>
      <c r="H583" s="136"/>
      <c r="I583" s="209"/>
      <c r="J583" s="320"/>
      <c r="K583" s="291"/>
      <c r="L583" s="24"/>
      <c r="M583" s="16"/>
      <c r="N583" s="16"/>
      <c r="O583" s="48"/>
      <c r="P583" s="84"/>
      <c r="Q583" s="38">
        <v>5</v>
      </c>
      <c r="R583" s="42" t="s">
        <v>300</v>
      </c>
      <c r="S583" s="42"/>
      <c r="T583" s="42"/>
      <c r="U583" s="42"/>
    </row>
    <row r="584" spans="1:22" ht="12" customHeight="1" thickBot="1" x14ac:dyDescent="0.25">
      <c r="A584" s="296" t="s">
        <v>280</v>
      </c>
      <c r="B584" s="297" t="s">
        <v>235</v>
      </c>
      <c r="C584" s="296" t="s">
        <v>195</v>
      </c>
      <c r="D584" s="296" t="s">
        <v>196</v>
      </c>
      <c r="E584" s="296">
        <v>0</v>
      </c>
      <c r="F584" s="296" t="s">
        <v>197</v>
      </c>
      <c r="G584" s="296" t="s">
        <v>198</v>
      </c>
      <c r="H584" s="296" t="s">
        <v>18</v>
      </c>
      <c r="I584" s="277"/>
      <c r="J584" s="320"/>
      <c r="K584" s="307" t="s">
        <v>275</v>
      </c>
      <c r="L584" s="308" t="s">
        <v>276</v>
      </c>
      <c r="M584" s="323" t="s">
        <v>196</v>
      </c>
      <c r="N584" s="16"/>
      <c r="O584" s="48"/>
      <c r="P584" s="84"/>
      <c r="Q584" s="38">
        <v>6</v>
      </c>
      <c r="R584" s="42" t="s">
        <v>263</v>
      </c>
      <c r="S584" s="42"/>
      <c r="T584" s="42"/>
      <c r="U584" s="42"/>
    </row>
    <row r="585" spans="1:22" ht="12" customHeight="1" thickTop="1" x14ac:dyDescent="0.2">
      <c r="A585" s="298">
        <v>1</v>
      </c>
      <c r="B585" s="299" t="s">
        <v>205</v>
      </c>
      <c r="C585" s="298">
        <v>24</v>
      </c>
      <c r="D585" s="298">
        <v>13</v>
      </c>
      <c r="E585" s="298">
        <v>6</v>
      </c>
      <c r="F585" s="298">
        <v>5</v>
      </c>
      <c r="G585" s="298" t="s">
        <v>1876</v>
      </c>
      <c r="H585" s="301">
        <v>45</v>
      </c>
      <c r="I585" s="281"/>
      <c r="J585" s="320"/>
      <c r="K585" s="309" t="s">
        <v>488</v>
      </c>
      <c r="L585" s="84" t="str">
        <f>IF(S590="","",S590)</f>
        <v>Chvátal T.</v>
      </c>
      <c r="M585" s="84" t="str">
        <f>IF(R590="","",R590)</f>
        <v>Krejčí M.</v>
      </c>
      <c r="N585" s="16"/>
      <c r="O585" s="48"/>
      <c r="P585" s="84"/>
      <c r="Q585" s="38">
        <v>7</v>
      </c>
      <c r="R585" s="42" t="s">
        <v>279</v>
      </c>
      <c r="S585" s="42"/>
      <c r="T585" s="42"/>
      <c r="U585" s="42"/>
    </row>
    <row r="586" spans="1:22" ht="12" customHeight="1" x14ac:dyDescent="0.2">
      <c r="A586" s="302">
        <v>2</v>
      </c>
      <c r="B586" s="303" t="s">
        <v>199</v>
      </c>
      <c r="C586" s="302">
        <v>24</v>
      </c>
      <c r="D586" s="302">
        <v>14</v>
      </c>
      <c r="E586" s="302">
        <v>2</v>
      </c>
      <c r="F586" s="302">
        <v>8</v>
      </c>
      <c r="G586" s="302" t="s">
        <v>1908</v>
      </c>
      <c r="H586" s="305">
        <v>44</v>
      </c>
      <c r="I586" s="281"/>
      <c r="J586" s="320"/>
      <c r="K586" s="374" t="s">
        <v>281</v>
      </c>
      <c r="L586" s="339" t="str">
        <f>IF(S591="","",S591)</f>
        <v>Kelbler P.</v>
      </c>
      <c r="M586" s="449" t="str">
        <f>IF(R591="","",R591)</f>
        <v>Kelbler D.</v>
      </c>
      <c r="N586" s="16"/>
      <c r="O586" s="48"/>
      <c r="P586" s="84"/>
      <c r="Q586" s="38">
        <v>8</v>
      </c>
      <c r="R586" s="42" t="s">
        <v>341</v>
      </c>
      <c r="S586" s="42"/>
      <c r="T586" s="42"/>
      <c r="U586" s="42"/>
    </row>
    <row r="587" spans="1:22" ht="12" customHeight="1" x14ac:dyDescent="0.2">
      <c r="A587" s="302">
        <v>3</v>
      </c>
      <c r="B587" s="303" t="s">
        <v>208</v>
      </c>
      <c r="C587" s="302">
        <v>24</v>
      </c>
      <c r="D587" s="302">
        <v>13</v>
      </c>
      <c r="E587" s="302">
        <v>4</v>
      </c>
      <c r="F587" s="302">
        <v>7</v>
      </c>
      <c r="G587" s="302" t="s">
        <v>1909</v>
      </c>
      <c r="H587" s="305">
        <v>43</v>
      </c>
      <c r="I587" s="281"/>
      <c r="J587" s="320"/>
      <c r="K587" s="374" t="s">
        <v>405</v>
      </c>
      <c r="L587" s="339" t="str">
        <f>IF(S592="","",S592)</f>
        <v>Švarc</v>
      </c>
      <c r="M587" s="449" t="str">
        <f>IF(R592="","",R592)</f>
        <v>Dostál J.</v>
      </c>
      <c r="N587" s="306"/>
      <c r="O587" s="377"/>
      <c r="P587" s="84"/>
      <c r="Q587" s="38">
        <v>9</v>
      </c>
      <c r="R587" s="42" t="s">
        <v>484</v>
      </c>
      <c r="S587" s="42"/>
      <c r="T587" s="42"/>
      <c r="U587" s="42"/>
    </row>
    <row r="588" spans="1:22" ht="12" customHeight="1" x14ac:dyDescent="0.2">
      <c r="A588" s="302">
        <v>4</v>
      </c>
      <c r="B588" s="303" t="s">
        <v>202</v>
      </c>
      <c r="C588" s="302">
        <v>24</v>
      </c>
      <c r="D588" s="302">
        <v>12</v>
      </c>
      <c r="E588" s="302">
        <v>6</v>
      </c>
      <c r="F588" s="302">
        <v>6</v>
      </c>
      <c r="G588" s="302" t="s">
        <v>1857</v>
      </c>
      <c r="H588" s="305">
        <v>42</v>
      </c>
      <c r="I588" s="281"/>
      <c r="J588" s="320"/>
      <c r="K588" s="406" t="s">
        <v>348</v>
      </c>
      <c r="L588" s="339" t="str">
        <f>IF(S593="","",S593)</f>
        <v>Zejda T.</v>
      </c>
      <c r="M588" s="449" t="str">
        <f>IF(R593="","",R593)</f>
        <v>Nikrmajer Z.</v>
      </c>
      <c r="N588" s="306"/>
      <c r="O588" s="377"/>
      <c r="P588" s="84"/>
      <c r="Q588" s="38">
        <v>10</v>
      </c>
      <c r="R588" s="42" t="s">
        <v>290</v>
      </c>
      <c r="S588" s="42"/>
      <c r="T588" s="42"/>
      <c r="U588" s="42"/>
    </row>
    <row r="589" spans="1:22" s="38" customFormat="1" ht="12" customHeight="1" x14ac:dyDescent="0.2">
      <c r="A589" s="302">
        <v>5</v>
      </c>
      <c r="B589" s="303" t="s">
        <v>221</v>
      </c>
      <c r="C589" s="302">
        <v>24</v>
      </c>
      <c r="D589" s="302">
        <v>10</v>
      </c>
      <c r="E589" s="302">
        <v>7</v>
      </c>
      <c r="F589" s="302">
        <v>7</v>
      </c>
      <c r="G589" s="302" t="s">
        <v>1910</v>
      </c>
      <c r="H589" s="305">
        <v>37</v>
      </c>
      <c r="I589" s="281"/>
      <c r="J589" s="320"/>
      <c r="K589" s="441" t="s">
        <v>289</v>
      </c>
      <c r="L589" s="85" t="s">
        <v>4</v>
      </c>
      <c r="M589" s="452" t="s">
        <v>5</v>
      </c>
      <c r="N589" s="16"/>
      <c r="O589" s="48"/>
      <c r="P589" s="84"/>
      <c r="Q589" s="38">
        <v>11</v>
      </c>
      <c r="R589" s="42" t="s">
        <v>596</v>
      </c>
      <c r="S589" s="42"/>
      <c r="T589" s="42"/>
      <c r="U589" s="42"/>
      <c r="V589" s="253"/>
    </row>
    <row r="590" spans="1:22" s="38" customFormat="1" ht="12" customHeight="1" x14ac:dyDescent="0.2">
      <c r="A590" s="302">
        <v>6</v>
      </c>
      <c r="B590" s="303" t="s">
        <v>210</v>
      </c>
      <c r="C590" s="302">
        <v>24</v>
      </c>
      <c r="D590" s="302">
        <v>9</v>
      </c>
      <c r="E590" s="302">
        <v>7</v>
      </c>
      <c r="F590" s="302">
        <v>8</v>
      </c>
      <c r="G590" s="302" t="s">
        <v>1911</v>
      </c>
      <c r="H590" s="305">
        <v>34</v>
      </c>
      <c r="I590" s="281"/>
      <c r="J590" s="320"/>
      <c r="K590" s="453" t="s">
        <v>543</v>
      </c>
      <c r="L590" s="450" t="str">
        <f t="shared" ref="L590:M597" si="45">IF(S579="","",S579)</f>
        <v>Kelbler P.</v>
      </c>
      <c r="M590" s="451" t="str">
        <f t="shared" si="45"/>
        <v>Šťastný</v>
      </c>
      <c r="N590" s="306"/>
      <c r="O590" s="377"/>
      <c r="P590" s="84"/>
      <c r="Q590" s="38">
        <v>12</v>
      </c>
      <c r="R590" s="42" t="s">
        <v>578</v>
      </c>
      <c r="S590" s="42" t="s">
        <v>262</v>
      </c>
      <c r="T590" s="42"/>
      <c r="U590" s="42"/>
      <c r="V590" s="253"/>
    </row>
    <row r="591" spans="1:22" s="38" customFormat="1" ht="12" customHeight="1" x14ac:dyDescent="0.2">
      <c r="A591" s="302">
        <v>7</v>
      </c>
      <c r="B591" s="303" t="s">
        <v>217</v>
      </c>
      <c r="C591" s="302">
        <v>24</v>
      </c>
      <c r="D591" s="302">
        <v>9</v>
      </c>
      <c r="E591" s="302">
        <v>6</v>
      </c>
      <c r="F591" s="302">
        <v>9</v>
      </c>
      <c r="G591" s="302" t="s">
        <v>1912</v>
      </c>
      <c r="H591" s="305">
        <v>33</v>
      </c>
      <c r="I591" s="281"/>
      <c r="J591" s="320"/>
      <c r="K591" s="453" t="s">
        <v>1894</v>
      </c>
      <c r="L591" s="450" t="str">
        <f t="shared" si="45"/>
        <v>Švarc</v>
      </c>
      <c r="M591" s="451" t="str">
        <f t="shared" si="45"/>
        <v>Kelbler P.</v>
      </c>
      <c r="N591" s="16"/>
      <c r="O591" s="48"/>
      <c r="P591" s="84"/>
      <c r="Q591" s="38">
        <v>13</v>
      </c>
      <c r="R591" s="42" t="s">
        <v>293</v>
      </c>
      <c r="S591" s="42" t="s">
        <v>279</v>
      </c>
      <c r="T591" s="249"/>
      <c r="U591" s="249"/>
      <c r="V591" s="253"/>
    </row>
    <row r="592" spans="1:22" s="38" customFormat="1" ht="12" customHeight="1" x14ac:dyDescent="0.2">
      <c r="A592" s="302">
        <v>8</v>
      </c>
      <c r="B592" s="303" t="s">
        <v>215</v>
      </c>
      <c r="C592" s="302">
        <v>24</v>
      </c>
      <c r="D592" s="302">
        <v>10</v>
      </c>
      <c r="E592" s="302">
        <v>2</v>
      </c>
      <c r="F592" s="302">
        <v>12</v>
      </c>
      <c r="G592" s="302" t="s">
        <v>1913</v>
      </c>
      <c r="H592" s="305">
        <v>32</v>
      </c>
      <c r="I592" s="281"/>
      <c r="J592" s="320"/>
      <c r="K592" s="453" t="s">
        <v>491</v>
      </c>
      <c r="L592" s="450" t="str">
        <f t="shared" si="45"/>
        <v>Dolák J.</v>
      </c>
      <c r="M592" s="451" t="str">
        <f t="shared" si="45"/>
        <v>Kelbler D.</v>
      </c>
      <c r="N592" s="24"/>
      <c r="O592" s="24"/>
      <c r="P592" s="84"/>
      <c r="Q592" s="38">
        <v>14</v>
      </c>
      <c r="R592" s="42" t="s">
        <v>1694</v>
      </c>
      <c r="S592" s="42" t="s">
        <v>484</v>
      </c>
      <c r="T592" s="42"/>
      <c r="U592" s="42"/>
      <c r="V592" s="253"/>
    </row>
    <row r="593" spans="1:1025" s="38" customFormat="1" ht="12" customHeight="1" x14ac:dyDescent="0.2">
      <c r="A593" s="302">
        <v>9</v>
      </c>
      <c r="B593" s="303" t="s">
        <v>211</v>
      </c>
      <c r="C593" s="302">
        <v>24</v>
      </c>
      <c r="D593" s="302">
        <v>8</v>
      </c>
      <c r="E593" s="302">
        <v>7</v>
      </c>
      <c r="F593" s="302">
        <v>9</v>
      </c>
      <c r="G593" s="302" t="s">
        <v>1914</v>
      </c>
      <c r="H593" s="305">
        <v>31</v>
      </c>
      <c r="I593" s="281"/>
      <c r="J593" s="320"/>
      <c r="K593" s="453"/>
      <c r="L593" s="450" t="str">
        <f t="shared" si="45"/>
        <v/>
      </c>
      <c r="M593" s="451" t="str">
        <f t="shared" si="45"/>
        <v/>
      </c>
      <c r="N593" s="16"/>
      <c r="O593" s="48"/>
      <c r="P593" s="84"/>
      <c r="Q593" s="38">
        <v>15</v>
      </c>
      <c r="R593" s="42" t="s">
        <v>1754</v>
      </c>
      <c r="S593" s="42" t="s">
        <v>300</v>
      </c>
      <c r="V593" s="253"/>
    </row>
    <row r="594" spans="1:1025" s="38" customFormat="1" ht="12" customHeight="1" x14ac:dyDescent="0.2">
      <c r="A594" s="302">
        <v>10</v>
      </c>
      <c r="B594" s="303" t="s">
        <v>213</v>
      </c>
      <c r="C594" s="302">
        <v>24</v>
      </c>
      <c r="D594" s="302">
        <v>8</v>
      </c>
      <c r="E594" s="302">
        <v>4</v>
      </c>
      <c r="F594" s="302">
        <v>12</v>
      </c>
      <c r="G594" s="302" t="s">
        <v>1862</v>
      </c>
      <c r="H594" s="305">
        <v>28</v>
      </c>
      <c r="I594" s="281"/>
      <c r="J594" s="320"/>
      <c r="K594" s="441" t="s">
        <v>305</v>
      </c>
      <c r="L594" s="417" t="s">
        <v>306</v>
      </c>
      <c r="M594" s="454" t="s">
        <v>13</v>
      </c>
      <c r="N594" s="16"/>
      <c r="O594" s="48"/>
      <c r="V594" s="253"/>
    </row>
    <row r="595" spans="1:1025" s="38" customFormat="1" ht="12" customHeight="1" x14ac:dyDescent="0.2">
      <c r="A595" s="302">
        <v>11</v>
      </c>
      <c r="B595" s="303" t="s">
        <v>223</v>
      </c>
      <c r="C595" s="302">
        <v>24</v>
      </c>
      <c r="D595" s="302">
        <v>6</v>
      </c>
      <c r="E595" s="302">
        <v>6</v>
      </c>
      <c r="F595" s="302">
        <v>12</v>
      </c>
      <c r="G595" s="302" t="s">
        <v>1915</v>
      </c>
      <c r="H595" s="305">
        <v>24</v>
      </c>
      <c r="I595" s="281"/>
      <c r="J595" s="320"/>
      <c r="K595" s="455"/>
      <c r="L595" s="456" t="str">
        <f>IF(U579="","",U579)</f>
        <v/>
      </c>
      <c r="M595" s="457" t="str">
        <f>IF(V582="","",V582)</f>
        <v/>
      </c>
      <c r="N595" s="306"/>
      <c r="O595" s="377"/>
      <c r="V595" s="253"/>
    </row>
    <row r="596" spans="1:1025" s="38" customFormat="1" ht="12" customHeight="1" x14ac:dyDescent="0.2">
      <c r="A596" s="302">
        <v>12</v>
      </c>
      <c r="B596" s="303" t="s">
        <v>225</v>
      </c>
      <c r="C596" s="302">
        <v>24</v>
      </c>
      <c r="D596" s="302">
        <v>7</v>
      </c>
      <c r="E596" s="302">
        <v>3</v>
      </c>
      <c r="F596" s="302">
        <v>14</v>
      </c>
      <c r="G596" s="302" t="s">
        <v>1916</v>
      </c>
      <c r="H596" s="305">
        <v>24</v>
      </c>
      <c r="I596" s="281"/>
      <c r="J596" s="320"/>
      <c r="K596" s="453"/>
      <c r="L596" s="456" t="str">
        <f t="shared" ref="L596:L597" si="46">IF(U580="","",U580)</f>
        <v/>
      </c>
      <c r="M596" s="451" t="str">
        <f t="shared" si="45"/>
        <v/>
      </c>
      <c r="N596" s="306"/>
      <c r="O596" s="377"/>
      <c r="V596" s="253"/>
    </row>
    <row r="597" spans="1:1025" s="38" customFormat="1" ht="12" customHeight="1" x14ac:dyDescent="0.2">
      <c r="A597" s="302">
        <v>13</v>
      </c>
      <c r="B597" s="303" t="s">
        <v>219</v>
      </c>
      <c r="C597" s="302">
        <v>24</v>
      </c>
      <c r="D597" s="302">
        <v>3</v>
      </c>
      <c r="E597" s="302">
        <v>8</v>
      </c>
      <c r="F597" s="302">
        <v>13</v>
      </c>
      <c r="G597" s="302" t="s">
        <v>1917</v>
      </c>
      <c r="H597" s="305">
        <v>17</v>
      </c>
      <c r="I597" s="281"/>
      <c r="J597" s="320"/>
      <c r="K597" s="453"/>
      <c r="L597" s="456" t="str">
        <f t="shared" si="46"/>
        <v/>
      </c>
      <c r="M597" s="451" t="str">
        <f t="shared" si="45"/>
        <v/>
      </c>
      <c r="N597" s="306"/>
      <c r="O597" s="377"/>
      <c r="V597" s="253"/>
    </row>
    <row r="598" spans="1:1025" s="38" customFormat="1" ht="12" customHeight="1" x14ac:dyDescent="0.2">
      <c r="A598" s="302">
        <v>14</v>
      </c>
      <c r="B598" s="303"/>
      <c r="C598" s="302"/>
      <c r="D598" s="302"/>
      <c r="E598" s="302"/>
      <c r="F598" s="302"/>
      <c r="G598" s="302"/>
      <c r="H598" s="305"/>
      <c r="I598" s="281"/>
      <c r="J598" s="320"/>
      <c r="N598" s="14"/>
      <c r="O598" s="46"/>
      <c r="V598" s="253"/>
    </row>
    <row r="599" spans="1:1025" s="58" customFormat="1" ht="12" customHeight="1" x14ac:dyDescent="0.2">
      <c r="A599" s="34"/>
      <c r="C599" s="34"/>
      <c r="N599" s="71"/>
      <c r="O599" s="71"/>
      <c r="P599" s="409"/>
      <c r="V599" s="458"/>
    </row>
    <row r="607" spans="1:1025" ht="12" customHeight="1" x14ac:dyDescent="0.2">
      <c r="A607" s="43"/>
      <c r="L607" s="42"/>
      <c r="M607" s="42"/>
      <c r="N607" s="42"/>
      <c r="P607" s="42"/>
      <c r="Q607" s="42"/>
      <c r="R607" s="42"/>
      <c r="S607" s="42"/>
      <c r="T607" s="42"/>
      <c r="U607" s="42"/>
      <c r="V607" s="401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  <c r="EC607" s="42"/>
      <c r="ED607" s="42"/>
      <c r="EE607" s="42"/>
      <c r="EF607" s="42"/>
      <c r="EG607" s="42"/>
      <c r="EH607" s="42"/>
      <c r="EI607" s="42"/>
      <c r="EJ607" s="42"/>
      <c r="EK607" s="42"/>
      <c r="EL607" s="42"/>
      <c r="EM607" s="42"/>
      <c r="EN607" s="42"/>
      <c r="EO607" s="42"/>
      <c r="EP607" s="42"/>
      <c r="EQ607" s="42"/>
      <c r="ER607" s="42"/>
      <c r="ES607" s="42"/>
      <c r="ET607" s="42"/>
      <c r="EU607" s="42"/>
      <c r="EV607" s="42"/>
      <c r="EW607" s="42"/>
      <c r="EX607" s="42"/>
      <c r="EY607" s="42"/>
      <c r="EZ607" s="42"/>
      <c r="FA607" s="42"/>
      <c r="FB607" s="42"/>
      <c r="FC607" s="42"/>
      <c r="FD607" s="42"/>
      <c r="FE607" s="42"/>
      <c r="FF607" s="42"/>
      <c r="FG607" s="42"/>
      <c r="FH607" s="42"/>
      <c r="FI607" s="42"/>
      <c r="FJ607" s="42"/>
      <c r="FK607" s="42"/>
      <c r="FL607" s="42"/>
      <c r="FM607" s="42"/>
      <c r="FN607" s="42"/>
      <c r="FO607" s="42"/>
      <c r="FP607" s="42"/>
      <c r="FQ607" s="42"/>
      <c r="FR607" s="42"/>
      <c r="FS607" s="42"/>
      <c r="FT607" s="42"/>
      <c r="FU607" s="42"/>
      <c r="FV607" s="42"/>
      <c r="FW607" s="42"/>
      <c r="FX607" s="42"/>
      <c r="FY607" s="42"/>
      <c r="FZ607" s="42"/>
      <c r="GA607" s="42"/>
      <c r="GB607" s="42"/>
      <c r="GC607" s="42"/>
      <c r="GD607" s="42"/>
      <c r="GE607" s="42"/>
      <c r="GF607" s="42"/>
      <c r="GG607" s="42"/>
      <c r="GH607" s="42"/>
      <c r="GI607" s="42"/>
      <c r="GJ607" s="42"/>
      <c r="GK607" s="42"/>
      <c r="GL607" s="42"/>
      <c r="GM607" s="42"/>
      <c r="GN607" s="42"/>
      <c r="GO607" s="42"/>
      <c r="GP607" s="42"/>
      <c r="GQ607" s="42"/>
      <c r="GR607" s="42"/>
      <c r="GS607" s="42"/>
      <c r="GT607" s="42"/>
      <c r="GU607" s="42"/>
      <c r="GV607" s="42"/>
      <c r="GW607" s="42"/>
      <c r="GX607" s="42"/>
      <c r="GY607" s="42"/>
      <c r="GZ607" s="42"/>
      <c r="HA607" s="42"/>
      <c r="HB607" s="42"/>
      <c r="HC607" s="42"/>
      <c r="HD607" s="42"/>
      <c r="HE607" s="42"/>
      <c r="HF607" s="42"/>
      <c r="HG607" s="42"/>
      <c r="HH607" s="42"/>
      <c r="HI607" s="42"/>
      <c r="HJ607" s="42"/>
      <c r="HK607" s="42"/>
      <c r="HL607" s="42"/>
      <c r="HM607" s="42"/>
      <c r="HN607" s="42"/>
      <c r="HO607" s="42"/>
      <c r="HP607" s="42"/>
      <c r="HQ607" s="42"/>
      <c r="HR607" s="42"/>
      <c r="HS607" s="42"/>
      <c r="HT607" s="42"/>
      <c r="HU607" s="42"/>
      <c r="HV607" s="42"/>
      <c r="HW607" s="42"/>
      <c r="HX607" s="42"/>
      <c r="HY607" s="42"/>
      <c r="HZ607" s="42"/>
      <c r="IA607" s="42"/>
      <c r="IB607" s="42"/>
      <c r="IC607" s="42"/>
      <c r="ID607" s="42"/>
      <c r="IE607" s="42"/>
      <c r="IF607" s="42"/>
      <c r="IG607" s="42"/>
      <c r="IH607" s="42"/>
      <c r="II607" s="42"/>
      <c r="IJ607" s="42"/>
      <c r="IK607" s="42"/>
      <c r="IL607" s="42"/>
      <c r="IM607" s="42"/>
      <c r="IN607" s="42"/>
      <c r="IO607" s="42"/>
      <c r="IP607" s="42"/>
      <c r="IQ607" s="42"/>
      <c r="IR607" s="42"/>
      <c r="IS607" s="42"/>
      <c r="IT607" s="42"/>
      <c r="IU607" s="42"/>
      <c r="IV607" s="42"/>
      <c r="IW607" s="42"/>
      <c r="IX607" s="42"/>
      <c r="IY607" s="42"/>
      <c r="IZ607" s="42"/>
      <c r="JA607" s="42"/>
      <c r="JB607" s="42"/>
      <c r="JC607" s="42"/>
      <c r="JD607" s="42"/>
      <c r="JE607" s="42"/>
      <c r="JF607" s="42"/>
      <c r="JG607" s="42"/>
      <c r="JH607" s="42"/>
      <c r="JI607" s="42"/>
      <c r="JJ607" s="42"/>
      <c r="JK607" s="42"/>
      <c r="JL607" s="42"/>
      <c r="JM607" s="42"/>
      <c r="JN607" s="42"/>
      <c r="JO607" s="42"/>
      <c r="JP607" s="42"/>
      <c r="JQ607" s="42"/>
      <c r="JR607" s="42"/>
      <c r="JS607" s="42"/>
      <c r="JT607" s="42"/>
      <c r="JU607" s="42"/>
      <c r="JV607" s="42"/>
      <c r="JW607" s="42"/>
      <c r="JX607" s="42"/>
      <c r="JY607" s="42"/>
      <c r="JZ607" s="42"/>
      <c r="KA607" s="42"/>
      <c r="KB607" s="42"/>
      <c r="KC607" s="42"/>
      <c r="KD607" s="42"/>
      <c r="KE607" s="42"/>
      <c r="KF607" s="42"/>
      <c r="KG607" s="42"/>
      <c r="KH607" s="42"/>
      <c r="KI607" s="42"/>
      <c r="KJ607" s="42"/>
      <c r="KK607" s="42"/>
      <c r="KL607" s="42"/>
      <c r="KM607" s="42"/>
      <c r="KN607" s="42"/>
      <c r="KO607" s="42"/>
      <c r="KP607" s="42"/>
      <c r="KQ607" s="42"/>
      <c r="KR607" s="42"/>
      <c r="KS607" s="42"/>
      <c r="KT607" s="42"/>
      <c r="KU607" s="42"/>
      <c r="KV607" s="42"/>
      <c r="KW607" s="42"/>
      <c r="KX607" s="42"/>
      <c r="KY607" s="42"/>
      <c r="KZ607" s="42"/>
      <c r="LA607" s="42"/>
      <c r="LB607" s="42"/>
      <c r="LC607" s="42"/>
      <c r="LD607" s="42"/>
      <c r="LE607" s="42"/>
      <c r="LF607" s="42"/>
      <c r="LG607" s="42"/>
      <c r="LH607" s="42"/>
      <c r="LI607" s="42"/>
      <c r="LJ607" s="42"/>
      <c r="LK607" s="42"/>
      <c r="LL607" s="42"/>
      <c r="LM607" s="42"/>
      <c r="LN607" s="42"/>
      <c r="LO607" s="42"/>
      <c r="LP607" s="42"/>
      <c r="LQ607" s="42"/>
      <c r="LR607" s="42"/>
      <c r="LS607" s="42"/>
      <c r="LT607" s="42"/>
      <c r="LU607" s="42"/>
      <c r="LV607" s="42"/>
      <c r="LW607" s="42"/>
      <c r="LX607" s="42"/>
      <c r="LY607" s="42"/>
      <c r="LZ607" s="42"/>
      <c r="MA607" s="42"/>
      <c r="MB607" s="42"/>
      <c r="MC607" s="42"/>
      <c r="MD607" s="42"/>
      <c r="ME607" s="42"/>
      <c r="MF607" s="42"/>
      <c r="MG607" s="42"/>
      <c r="MH607" s="42"/>
      <c r="MI607" s="42"/>
      <c r="MJ607" s="42"/>
      <c r="MK607" s="42"/>
      <c r="ML607" s="42"/>
      <c r="MM607" s="42"/>
      <c r="MN607" s="42"/>
      <c r="MO607" s="42"/>
      <c r="MP607" s="42"/>
      <c r="MQ607" s="42"/>
      <c r="MR607" s="42"/>
      <c r="MS607" s="42"/>
      <c r="MT607" s="42"/>
      <c r="MU607" s="42"/>
      <c r="MV607" s="42"/>
      <c r="MW607" s="42"/>
      <c r="MX607" s="42"/>
      <c r="MY607" s="42"/>
      <c r="MZ607" s="42"/>
      <c r="NA607" s="42"/>
      <c r="NB607" s="42"/>
      <c r="NC607" s="42"/>
      <c r="ND607" s="42"/>
      <c r="NE607" s="42"/>
      <c r="NF607" s="42"/>
      <c r="NG607" s="42"/>
      <c r="NH607" s="42"/>
      <c r="NI607" s="42"/>
      <c r="NJ607" s="42"/>
      <c r="NK607" s="42"/>
      <c r="NL607" s="42"/>
      <c r="NM607" s="42"/>
      <c r="NN607" s="42"/>
      <c r="NO607" s="42"/>
      <c r="NP607" s="42"/>
      <c r="NQ607" s="42"/>
      <c r="NR607" s="42"/>
      <c r="NS607" s="42"/>
      <c r="NT607" s="42"/>
      <c r="NU607" s="42"/>
      <c r="NV607" s="42"/>
      <c r="NW607" s="42"/>
      <c r="NX607" s="42"/>
      <c r="NY607" s="42"/>
      <c r="NZ607" s="42"/>
      <c r="OA607" s="42"/>
      <c r="OB607" s="42"/>
      <c r="OC607" s="42"/>
      <c r="OD607" s="42"/>
      <c r="OE607" s="42"/>
      <c r="OF607" s="42"/>
      <c r="OG607" s="42"/>
      <c r="OH607" s="42"/>
      <c r="OI607" s="42"/>
      <c r="OJ607" s="42"/>
      <c r="OK607" s="42"/>
      <c r="OL607" s="42"/>
      <c r="OM607" s="42"/>
      <c r="ON607" s="42"/>
      <c r="OO607" s="42"/>
      <c r="OP607" s="42"/>
      <c r="OQ607" s="42"/>
      <c r="OR607" s="42"/>
      <c r="OS607" s="42"/>
      <c r="OT607" s="42"/>
      <c r="OU607" s="42"/>
      <c r="OV607" s="42"/>
      <c r="OW607" s="42"/>
      <c r="OX607" s="42"/>
      <c r="OY607" s="42"/>
      <c r="OZ607" s="42"/>
      <c r="PA607" s="42"/>
      <c r="PB607" s="42"/>
      <c r="PC607" s="42"/>
      <c r="PD607" s="42"/>
      <c r="PE607" s="42"/>
      <c r="PF607" s="42"/>
      <c r="PG607" s="42"/>
      <c r="PH607" s="42"/>
      <c r="PI607" s="42"/>
      <c r="PJ607" s="42"/>
      <c r="PK607" s="42"/>
      <c r="PL607" s="42"/>
      <c r="PM607" s="42"/>
      <c r="PN607" s="42"/>
      <c r="PO607" s="42"/>
      <c r="PP607" s="42"/>
      <c r="PQ607" s="42"/>
      <c r="PR607" s="42"/>
      <c r="PS607" s="42"/>
      <c r="PT607" s="42"/>
      <c r="PU607" s="42"/>
      <c r="PV607" s="42"/>
      <c r="PW607" s="42"/>
      <c r="PX607" s="42"/>
      <c r="PY607" s="42"/>
      <c r="PZ607" s="42"/>
      <c r="QA607" s="42"/>
      <c r="QB607" s="42"/>
      <c r="QC607" s="42"/>
      <c r="QD607" s="42"/>
      <c r="QE607" s="42"/>
      <c r="QF607" s="42"/>
      <c r="QG607" s="42"/>
      <c r="QH607" s="42"/>
      <c r="QI607" s="42"/>
      <c r="QJ607" s="42"/>
      <c r="QK607" s="42"/>
      <c r="QL607" s="42"/>
      <c r="QM607" s="42"/>
      <c r="QN607" s="42"/>
      <c r="QO607" s="42"/>
      <c r="QP607" s="42"/>
      <c r="QQ607" s="42"/>
      <c r="QR607" s="42"/>
      <c r="QS607" s="42"/>
      <c r="QT607" s="42"/>
      <c r="QU607" s="42"/>
      <c r="QV607" s="42"/>
      <c r="QW607" s="42"/>
      <c r="QX607" s="42"/>
      <c r="QY607" s="42"/>
      <c r="QZ607" s="42"/>
      <c r="RA607" s="42"/>
      <c r="RB607" s="42"/>
      <c r="RC607" s="42"/>
      <c r="RD607" s="42"/>
      <c r="RE607" s="42"/>
      <c r="RF607" s="42"/>
      <c r="RG607" s="42"/>
      <c r="RH607" s="42"/>
      <c r="RI607" s="42"/>
      <c r="RJ607" s="42"/>
      <c r="RK607" s="42"/>
      <c r="RL607" s="42"/>
      <c r="RM607" s="42"/>
      <c r="RN607" s="42"/>
      <c r="RO607" s="42"/>
      <c r="RP607" s="42"/>
      <c r="RQ607" s="42"/>
      <c r="RR607" s="42"/>
      <c r="RS607" s="42"/>
      <c r="RT607" s="42"/>
      <c r="RU607" s="42"/>
      <c r="RV607" s="42"/>
      <c r="RW607" s="42"/>
      <c r="RX607" s="42"/>
      <c r="RY607" s="42"/>
      <c r="RZ607" s="42"/>
      <c r="SA607" s="42"/>
      <c r="SB607" s="42"/>
      <c r="SC607" s="42"/>
      <c r="SD607" s="42"/>
      <c r="SE607" s="42"/>
      <c r="SF607" s="42"/>
      <c r="SG607" s="42"/>
      <c r="SH607" s="42"/>
      <c r="SI607" s="42"/>
      <c r="SJ607" s="42"/>
      <c r="SK607" s="42"/>
      <c r="SL607" s="42"/>
      <c r="SM607" s="42"/>
      <c r="SN607" s="42"/>
      <c r="SO607" s="42"/>
      <c r="SP607" s="42"/>
      <c r="SQ607" s="42"/>
      <c r="SR607" s="42"/>
      <c r="SS607" s="42"/>
      <c r="ST607" s="42"/>
      <c r="SU607" s="42"/>
      <c r="SV607" s="42"/>
      <c r="SW607" s="42"/>
      <c r="SX607" s="42"/>
      <c r="SY607" s="42"/>
      <c r="SZ607" s="42"/>
      <c r="TA607" s="42"/>
      <c r="TB607" s="42"/>
      <c r="TC607" s="42"/>
      <c r="TD607" s="42"/>
      <c r="TE607" s="42"/>
      <c r="TF607" s="42"/>
      <c r="TG607" s="42"/>
      <c r="TH607" s="42"/>
      <c r="TI607" s="42"/>
      <c r="TJ607" s="42"/>
      <c r="TK607" s="42"/>
      <c r="TL607" s="42"/>
      <c r="TM607" s="42"/>
      <c r="TN607" s="42"/>
      <c r="TO607" s="42"/>
      <c r="TP607" s="42"/>
      <c r="TQ607" s="42"/>
      <c r="TR607" s="42"/>
      <c r="TS607" s="42"/>
      <c r="TT607" s="42"/>
      <c r="TU607" s="42"/>
      <c r="TV607" s="42"/>
      <c r="TW607" s="42"/>
      <c r="TX607" s="42"/>
      <c r="TY607" s="42"/>
      <c r="TZ607" s="42"/>
      <c r="UA607" s="42"/>
      <c r="UB607" s="42"/>
      <c r="UC607" s="42"/>
      <c r="UD607" s="42"/>
      <c r="UE607" s="42"/>
      <c r="UF607" s="42"/>
      <c r="UG607" s="42"/>
      <c r="UH607" s="42"/>
      <c r="UI607" s="42"/>
      <c r="UJ607" s="42"/>
      <c r="UK607" s="42"/>
      <c r="UL607" s="42"/>
      <c r="UM607" s="42"/>
      <c r="UN607" s="42"/>
      <c r="UO607" s="42"/>
      <c r="UP607" s="42"/>
      <c r="UQ607" s="42"/>
      <c r="UR607" s="42"/>
      <c r="US607" s="42"/>
      <c r="UT607" s="42"/>
      <c r="UU607" s="42"/>
      <c r="UV607" s="42"/>
      <c r="UW607" s="42"/>
      <c r="UX607" s="42"/>
      <c r="UY607" s="42"/>
      <c r="UZ607" s="42"/>
      <c r="VA607" s="42"/>
      <c r="VB607" s="42"/>
      <c r="VC607" s="42"/>
      <c r="VD607" s="42"/>
      <c r="VE607" s="42"/>
      <c r="VF607" s="42"/>
      <c r="VG607" s="42"/>
      <c r="VH607" s="42"/>
      <c r="VI607" s="42"/>
      <c r="VJ607" s="42"/>
      <c r="VK607" s="42"/>
      <c r="VL607" s="42"/>
      <c r="VM607" s="42"/>
      <c r="VN607" s="42"/>
      <c r="VO607" s="42"/>
      <c r="VP607" s="42"/>
      <c r="VQ607" s="42"/>
      <c r="VR607" s="42"/>
      <c r="VS607" s="42"/>
      <c r="VT607" s="42"/>
      <c r="VU607" s="42"/>
      <c r="VV607" s="42"/>
      <c r="VW607" s="42"/>
      <c r="VX607" s="42"/>
      <c r="VY607" s="42"/>
      <c r="VZ607" s="42"/>
      <c r="WA607" s="42"/>
      <c r="WB607" s="42"/>
      <c r="WC607" s="42"/>
      <c r="WD607" s="42"/>
      <c r="WE607" s="42"/>
      <c r="WF607" s="42"/>
      <c r="WG607" s="42"/>
      <c r="WH607" s="42"/>
      <c r="WI607" s="42"/>
      <c r="WJ607" s="42"/>
      <c r="WK607" s="42"/>
      <c r="WL607" s="42"/>
      <c r="WM607" s="42"/>
      <c r="WN607" s="42"/>
      <c r="WO607" s="42"/>
      <c r="WP607" s="42"/>
      <c r="WQ607" s="42"/>
      <c r="WR607" s="42"/>
      <c r="WS607" s="42"/>
      <c r="WT607" s="42"/>
      <c r="WU607" s="42"/>
      <c r="WV607" s="42"/>
      <c r="WW607" s="42"/>
      <c r="WX607" s="42"/>
      <c r="WY607" s="42"/>
      <c r="WZ607" s="42"/>
      <c r="XA607" s="42"/>
      <c r="XB607" s="42"/>
      <c r="XC607" s="42"/>
      <c r="XD607" s="42"/>
      <c r="XE607" s="42"/>
      <c r="XF607" s="42"/>
      <c r="XG607" s="42"/>
      <c r="XH607" s="42"/>
      <c r="XI607" s="42"/>
      <c r="XJ607" s="42"/>
      <c r="XK607" s="42"/>
      <c r="XL607" s="42"/>
      <c r="XM607" s="42"/>
      <c r="XN607" s="42"/>
      <c r="XO607" s="42"/>
      <c r="XP607" s="42"/>
      <c r="XQ607" s="42"/>
      <c r="XR607" s="42"/>
      <c r="XS607" s="42"/>
      <c r="XT607" s="42"/>
      <c r="XU607" s="42"/>
      <c r="XV607" s="42"/>
      <c r="XW607" s="42"/>
      <c r="XX607" s="42"/>
      <c r="XY607" s="42"/>
      <c r="XZ607" s="42"/>
      <c r="YA607" s="42"/>
      <c r="YB607" s="42"/>
      <c r="YC607" s="42"/>
      <c r="YD607" s="42"/>
      <c r="YE607" s="42"/>
      <c r="YF607" s="42"/>
      <c r="YG607" s="42"/>
      <c r="YH607" s="42"/>
      <c r="YI607" s="42"/>
      <c r="YJ607" s="42"/>
      <c r="YK607" s="42"/>
      <c r="YL607" s="42"/>
      <c r="YM607" s="42"/>
      <c r="YN607" s="42"/>
      <c r="YO607" s="42"/>
      <c r="YP607" s="42"/>
      <c r="YQ607" s="42"/>
      <c r="YR607" s="42"/>
      <c r="YS607" s="42"/>
      <c r="YT607" s="42"/>
      <c r="YU607" s="42"/>
      <c r="YV607" s="42"/>
      <c r="YW607" s="42"/>
      <c r="YX607" s="42"/>
      <c r="YY607" s="42"/>
      <c r="YZ607" s="42"/>
      <c r="ZA607" s="42"/>
      <c r="ZB607" s="42"/>
      <c r="ZC607" s="42"/>
      <c r="ZD607" s="42"/>
      <c r="ZE607" s="42"/>
      <c r="ZF607" s="42"/>
      <c r="ZG607" s="42"/>
      <c r="ZH607" s="42"/>
      <c r="ZI607" s="42"/>
      <c r="ZJ607" s="42"/>
      <c r="ZK607" s="42"/>
      <c r="ZL607" s="42"/>
      <c r="ZM607" s="42"/>
      <c r="ZN607" s="42"/>
      <c r="ZO607" s="42"/>
      <c r="ZP607" s="42"/>
      <c r="ZQ607" s="42"/>
      <c r="ZR607" s="42"/>
      <c r="ZS607" s="42"/>
      <c r="ZT607" s="42"/>
      <c r="ZU607" s="42"/>
      <c r="ZV607" s="42"/>
      <c r="ZW607" s="42"/>
      <c r="ZX607" s="42"/>
      <c r="ZY607" s="42"/>
      <c r="ZZ607" s="42"/>
      <c r="AAA607" s="42"/>
      <c r="AAB607" s="42"/>
      <c r="AAC607" s="42"/>
      <c r="AAD607" s="42"/>
      <c r="AAE607" s="42"/>
      <c r="AAF607" s="42"/>
      <c r="AAG607" s="42"/>
      <c r="AAH607" s="42"/>
      <c r="AAI607" s="42"/>
      <c r="AAJ607" s="42"/>
      <c r="AAK607" s="42"/>
      <c r="AAL607" s="42"/>
      <c r="AAM607" s="42"/>
      <c r="AAN607" s="42"/>
      <c r="AAO607" s="42"/>
      <c r="AAP607" s="42"/>
      <c r="AAQ607" s="42"/>
      <c r="AAR607" s="42"/>
      <c r="AAS607" s="42"/>
      <c r="AAT607" s="42"/>
      <c r="AAU607" s="42"/>
      <c r="AAV607" s="42"/>
      <c r="AAW607" s="42"/>
      <c r="AAX607" s="42"/>
      <c r="AAY607" s="42"/>
      <c r="AAZ607" s="42"/>
      <c r="ABA607" s="42"/>
      <c r="ABB607" s="42"/>
      <c r="ABC607" s="42"/>
      <c r="ABD607" s="42"/>
      <c r="ABE607" s="42"/>
      <c r="ABF607" s="42"/>
      <c r="ABG607" s="42"/>
      <c r="ABH607" s="42"/>
      <c r="ABI607" s="42"/>
      <c r="ABJ607" s="42"/>
      <c r="ABK607" s="42"/>
      <c r="ABL607" s="42"/>
      <c r="ABM607" s="42"/>
      <c r="ABN607" s="42"/>
      <c r="ABO607" s="42"/>
      <c r="ABP607" s="42"/>
      <c r="ABQ607" s="42"/>
      <c r="ABR607" s="42"/>
      <c r="ABS607" s="42"/>
      <c r="ABT607" s="42"/>
      <c r="ABU607" s="42"/>
      <c r="ABV607" s="42"/>
      <c r="ABW607" s="42"/>
      <c r="ABX607" s="42"/>
      <c r="ABY607" s="42"/>
      <c r="ABZ607" s="42"/>
      <c r="ACA607" s="42"/>
      <c r="ACB607" s="42"/>
      <c r="ACC607" s="42"/>
      <c r="ACD607" s="42"/>
      <c r="ACE607" s="42"/>
      <c r="ACF607" s="42"/>
      <c r="ACG607" s="42"/>
      <c r="ACH607" s="42"/>
      <c r="ACI607" s="42"/>
      <c r="ACJ607" s="42"/>
      <c r="ACK607" s="42"/>
      <c r="ACL607" s="42"/>
      <c r="ACM607" s="42"/>
      <c r="ACN607" s="42"/>
      <c r="ACO607" s="42"/>
      <c r="ACP607" s="42"/>
      <c r="ACQ607" s="42"/>
      <c r="ACR607" s="42"/>
      <c r="ACS607" s="42"/>
      <c r="ACT607" s="42"/>
      <c r="ACU607" s="42"/>
      <c r="ACV607" s="42"/>
      <c r="ACW607" s="42"/>
      <c r="ACX607" s="42"/>
      <c r="ACY607" s="42"/>
      <c r="ACZ607" s="42"/>
      <c r="ADA607" s="42"/>
      <c r="ADB607" s="42"/>
      <c r="ADC607" s="42"/>
      <c r="ADD607" s="42"/>
      <c r="ADE607" s="42"/>
      <c r="ADF607" s="42"/>
      <c r="ADG607" s="42"/>
      <c r="ADH607" s="42"/>
      <c r="ADI607" s="42"/>
      <c r="ADJ607" s="42"/>
      <c r="ADK607" s="42"/>
      <c r="ADL607" s="42"/>
      <c r="ADM607" s="42"/>
      <c r="ADN607" s="42"/>
      <c r="ADO607" s="42"/>
      <c r="ADP607" s="42"/>
      <c r="ADQ607" s="42"/>
      <c r="ADR607" s="42"/>
      <c r="ADS607" s="42"/>
      <c r="ADT607" s="42"/>
      <c r="ADU607" s="42"/>
      <c r="ADV607" s="42"/>
      <c r="ADW607" s="42"/>
      <c r="ADX607" s="42"/>
      <c r="ADY607" s="42"/>
      <c r="ADZ607" s="42"/>
      <c r="AEA607" s="42"/>
      <c r="AEB607" s="42"/>
      <c r="AEC607" s="42"/>
      <c r="AED607" s="42"/>
      <c r="AEE607" s="42"/>
      <c r="AEF607" s="42"/>
      <c r="AEG607" s="42"/>
      <c r="AEH607" s="42"/>
      <c r="AEI607" s="42"/>
      <c r="AEJ607" s="42"/>
      <c r="AEK607" s="42"/>
      <c r="AEL607" s="42"/>
      <c r="AEM607" s="42"/>
      <c r="AEN607" s="42"/>
      <c r="AEO607" s="42"/>
      <c r="AEP607" s="42"/>
      <c r="AEQ607" s="42"/>
      <c r="AER607" s="42"/>
      <c r="AES607" s="42"/>
      <c r="AET607" s="42"/>
      <c r="AEU607" s="42"/>
      <c r="AEV607" s="42"/>
      <c r="AEW607" s="42"/>
      <c r="AEX607" s="42"/>
      <c r="AEY607" s="42"/>
      <c r="AEZ607" s="42"/>
      <c r="AFA607" s="42"/>
      <c r="AFB607" s="42"/>
      <c r="AFC607" s="42"/>
      <c r="AFD607" s="42"/>
      <c r="AFE607" s="42"/>
      <c r="AFF607" s="42"/>
      <c r="AFG607" s="42"/>
      <c r="AFH607" s="42"/>
      <c r="AFI607" s="42"/>
      <c r="AFJ607" s="42"/>
      <c r="AFK607" s="42"/>
      <c r="AFL607" s="42"/>
      <c r="AFM607" s="42"/>
      <c r="AFN607" s="42"/>
      <c r="AFO607" s="42"/>
      <c r="AFP607" s="42"/>
      <c r="AFQ607" s="42"/>
      <c r="AFR607" s="42"/>
      <c r="AFS607" s="42"/>
      <c r="AFT607" s="42"/>
      <c r="AFU607" s="42"/>
      <c r="AFV607" s="42"/>
      <c r="AFW607" s="42"/>
      <c r="AFX607" s="42"/>
      <c r="AFY607" s="42"/>
      <c r="AFZ607" s="42"/>
      <c r="AGA607" s="42"/>
      <c r="AGB607" s="42"/>
      <c r="AGC607" s="42"/>
      <c r="AGD607" s="42"/>
      <c r="AGE607" s="42"/>
      <c r="AGF607" s="42"/>
      <c r="AGG607" s="42"/>
      <c r="AGH607" s="42"/>
      <c r="AGI607" s="42"/>
      <c r="AGJ607" s="42"/>
      <c r="AGK607" s="42"/>
      <c r="AGL607" s="42"/>
      <c r="AGM607" s="42"/>
      <c r="AGN607" s="42"/>
      <c r="AGO607" s="42"/>
      <c r="AGP607" s="42"/>
      <c r="AGQ607" s="42"/>
      <c r="AGR607" s="42"/>
      <c r="AGS607" s="42"/>
      <c r="AGT607" s="42"/>
      <c r="AGU607" s="42"/>
      <c r="AGV607" s="42"/>
      <c r="AGW607" s="42"/>
      <c r="AGX607" s="42"/>
      <c r="AGY607" s="42"/>
      <c r="AGZ607" s="42"/>
      <c r="AHA607" s="42"/>
      <c r="AHB607" s="42"/>
      <c r="AHC607" s="42"/>
      <c r="AHD607" s="42"/>
      <c r="AHE607" s="42"/>
      <c r="AHF607" s="42"/>
      <c r="AHG607" s="42"/>
      <c r="AHH607" s="42"/>
      <c r="AHI607" s="42"/>
      <c r="AHJ607" s="42"/>
      <c r="AHK607" s="42"/>
      <c r="AHL607" s="42"/>
      <c r="AHM607" s="42"/>
      <c r="AHN607" s="42"/>
      <c r="AHO607" s="42"/>
      <c r="AHP607" s="42"/>
      <c r="AHQ607" s="42"/>
      <c r="AHR607" s="42"/>
      <c r="AHS607" s="42"/>
      <c r="AHT607" s="42"/>
      <c r="AHU607" s="42"/>
      <c r="AHV607" s="42"/>
      <c r="AHW607" s="42"/>
      <c r="AHX607" s="42"/>
      <c r="AHY607" s="42"/>
      <c r="AHZ607" s="42"/>
      <c r="AIA607" s="42"/>
      <c r="AIB607" s="42"/>
      <c r="AIC607" s="42"/>
      <c r="AID607" s="42"/>
      <c r="AIE607" s="42"/>
      <c r="AIF607" s="42"/>
      <c r="AIG607" s="42"/>
      <c r="AIH607" s="42"/>
      <c r="AII607" s="42"/>
      <c r="AIJ607" s="42"/>
      <c r="AIK607" s="42"/>
      <c r="AIL607" s="42"/>
      <c r="AIM607" s="42"/>
      <c r="AIN607" s="42"/>
      <c r="AIO607" s="42"/>
      <c r="AIP607" s="42"/>
      <c r="AIQ607" s="42"/>
      <c r="AIR607" s="42"/>
      <c r="AIS607" s="42"/>
      <c r="AIT607" s="42"/>
      <c r="AIU607" s="42"/>
      <c r="AIV607" s="42"/>
      <c r="AIW607" s="42"/>
      <c r="AIX607" s="42"/>
      <c r="AIY607" s="42"/>
      <c r="AIZ607" s="42"/>
      <c r="AJA607" s="42"/>
      <c r="AJB607" s="42"/>
      <c r="AJC607" s="42"/>
      <c r="AJD607" s="42"/>
      <c r="AJE607" s="42"/>
      <c r="AJF607" s="42"/>
      <c r="AJG607" s="42"/>
      <c r="AJH607" s="42"/>
      <c r="AJI607" s="42"/>
      <c r="AJJ607" s="42"/>
      <c r="AJK607" s="42"/>
      <c r="AJL607" s="42"/>
      <c r="AJM607" s="42"/>
      <c r="AJN607" s="42"/>
      <c r="AJO607" s="42"/>
      <c r="AJP607" s="42"/>
      <c r="AJQ607" s="42"/>
      <c r="AJR607" s="42"/>
      <c r="AJS607" s="42"/>
      <c r="AJT607" s="42"/>
      <c r="AJU607" s="42"/>
      <c r="AJV607" s="42"/>
      <c r="AJW607" s="42"/>
      <c r="AJX607" s="42"/>
      <c r="AJY607" s="42"/>
      <c r="AJZ607" s="42"/>
      <c r="AKA607" s="42"/>
      <c r="AKB607" s="42"/>
      <c r="AKC607" s="42"/>
      <c r="AKD607" s="42"/>
      <c r="AKE607" s="42"/>
      <c r="AKF607" s="42"/>
      <c r="AKG607" s="42"/>
      <c r="AKH607" s="42"/>
      <c r="AKI607" s="42"/>
      <c r="AKJ607" s="42"/>
      <c r="AKK607" s="42"/>
      <c r="AKL607" s="42"/>
      <c r="AKM607" s="42"/>
      <c r="AKN607" s="42"/>
      <c r="AKO607" s="42"/>
      <c r="AKP607" s="42"/>
      <c r="AKQ607" s="42"/>
      <c r="AKR607" s="42"/>
      <c r="AKS607" s="42"/>
      <c r="AKT607" s="42"/>
      <c r="AKU607" s="42"/>
      <c r="AKV607" s="42"/>
      <c r="AKW607" s="42"/>
      <c r="AKX607" s="42"/>
      <c r="AKY607" s="42"/>
      <c r="AKZ607" s="42"/>
      <c r="ALA607" s="42"/>
      <c r="ALB607" s="42"/>
      <c r="ALC607" s="42"/>
      <c r="ALD607" s="42"/>
      <c r="ALE607" s="42"/>
      <c r="ALF607" s="42"/>
      <c r="ALG607" s="42"/>
      <c r="ALH607" s="42"/>
      <c r="ALI607" s="42"/>
      <c r="ALJ607" s="42"/>
      <c r="ALK607" s="42"/>
      <c r="ALL607" s="42"/>
      <c r="ALM607" s="42"/>
      <c r="ALN607" s="42"/>
      <c r="ALO607" s="42"/>
      <c r="ALP607" s="42"/>
      <c r="ALQ607" s="42"/>
      <c r="ALR607" s="42"/>
      <c r="ALS607" s="42"/>
      <c r="ALT607" s="42"/>
      <c r="ALU607" s="42"/>
      <c r="ALV607" s="42"/>
      <c r="ALW607" s="42"/>
      <c r="ALX607" s="42"/>
      <c r="ALY607" s="42"/>
      <c r="ALZ607" s="42"/>
      <c r="AMA607" s="42"/>
      <c r="AMB607" s="42"/>
      <c r="AMC607" s="42"/>
      <c r="AMD607" s="42"/>
      <c r="AME607" s="42"/>
      <c r="AMF607" s="42"/>
      <c r="AMG607" s="42"/>
      <c r="AMH607" s="42"/>
      <c r="AMI607" s="42"/>
      <c r="AMJ607" s="42"/>
      <c r="AMK607" s="42"/>
    </row>
  </sheetData>
  <mergeCells count="2">
    <mergeCell ref="L395:M395"/>
    <mergeCell ref="L486:M486"/>
  </mergeCells>
  <pageMargins left="0.23622047244094491" right="0.23622047244094491" top="0.39370078740157483" bottom="0.39370078740157483" header="0.31496062992125984" footer="0.31496062992125984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</sheetPr>
  <dimension ref="A1:X49"/>
  <sheetViews>
    <sheetView zoomScale="85" zoomScaleNormal="85" workbookViewId="0">
      <selection activeCell="Y41" sqref="Y41"/>
    </sheetView>
  </sheetViews>
  <sheetFormatPr defaultRowHeight="12.75" x14ac:dyDescent="0.2"/>
  <cols>
    <col min="1" max="1" width="3.28515625" customWidth="1"/>
    <col min="2" max="2" width="19.7109375" customWidth="1"/>
    <col min="3" max="3" width="5.7109375" customWidth="1"/>
    <col min="4" max="4" width="4.28515625" customWidth="1"/>
    <col min="5" max="7" width="3.7109375" customWidth="1"/>
    <col min="8" max="8" width="3" customWidth="1"/>
    <col min="9" max="9" width="5.710937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5.710937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22" max="24" width="6.7109375" style="159" customWidth="1"/>
    <col min="25" max="27" width="6.7109375" customWidth="1"/>
    <col min="28" max="984" width="8.7109375" customWidth="1"/>
  </cols>
  <sheetData>
    <row r="1" spans="1:24" ht="15.75" customHeight="1" x14ac:dyDescent="0.25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  <c r="V1" s="707"/>
      <c r="W1" s="707"/>
      <c r="X1" s="707"/>
    </row>
    <row r="2" spans="1:24" ht="12.75" customHeight="1" x14ac:dyDescent="0.25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  <c r="V2" s="707"/>
      <c r="W2" s="707"/>
      <c r="X2" s="707"/>
    </row>
    <row r="3" spans="1:24" ht="12.75" customHeight="1" x14ac:dyDescent="0.25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  <c r="V3" s="707"/>
      <c r="W3" s="707"/>
      <c r="X3" s="707"/>
    </row>
    <row r="4" spans="1:24" ht="12.75" customHeight="1" x14ac:dyDescent="0.25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V4" s="707"/>
      <c r="W4" s="707"/>
      <c r="X4" s="707"/>
    </row>
    <row r="5" spans="1:24" ht="12.75" customHeight="1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V5" s="973"/>
      <c r="W5" s="973"/>
      <c r="X5" s="973"/>
    </row>
    <row r="6" spans="1:24" s="986" customFormat="1" ht="15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V6" s="991"/>
      <c r="W6" s="991"/>
      <c r="X6" s="991"/>
    </row>
    <row r="7" spans="1:24" s="7" customFormat="1" ht="50.1" customHeight="1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V7" s="992"/>
      <c r="W7" s="992"/>
      <c r="X7" s="992"/>
    </row>
    <row r="8" spans="1:24" ht="1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V8" s="993"/>
      <c r="W8" s="993"/>
      <c r="X8" s="993"/>
    </row>
    <row r="9" spans="1:24" s="1" customFormat="1" ht="15" customHeight="1" thickTop="1" x14ac:dyDescent="0.2">
      <c r="A9" s="989">
        <v>1</v>
      </c>
      <c r="B9" s="987" t="str">
        <f>Stat.!B4</f>
        <v>Bastl Pavel</v>
      </c>
      <c r="C9" s="6">
        <f>Stat.!P4</f>
        <v>543</v>
      </c>
      <c r="D9" s="4">
        <f>Stat.!AD4</f>
        <v>29</v>
      </c>
      <c r="E9" s="956">
        <f>Stat.!AR4</f>
        <v>1</v>
      </c>
      <c r="F9" s="4">
        <f>Stat.!BF4</f>
        <v>1</v>
      </c>
      <c r="G9" s="6">
        <f>Stat.!BT4</f>
        <v>1</v>
      </c>
      <c r="H9" s="6">
        <f>Stat.!BU4</f>
        <v>0</v>
      </c>
      <c r="I9" s="962">
        <f>Stat.!P45</f>
        <v>360</v>
      </c>
      <c r="J9" s="3">
        <f>Stat.!AD45</f>
        <v>5</v>
      </c>
      <c r="K9" s="969">
        <f>Stat.!AR45</f>
        <v>0</v>
      </c>
      <c r="L9" s="3">
        <f>Stat.!BF45</f>
        <v>1</v>
      </c>
      <c r="M9" s="5">
        <f>Stat.!BT45</f>
        <v>0</v>
      </c>
      <c r="N9" s="6">
        <f>Stat.!BU45</f>
        <v>0</v>
      </c>
      <c r="O9" s="965">
        <f t="shared" ref="O9:S24" si="0">C9+I9</f>
        <v>903</v>
      </c>
      <c r="P9" s="4">
        <f t="shared" si="0"/>
        <v>34</v>
      </c>
      <c r="Q9" s="956">
        <f t="shared" si="0"/>
        <v>1</v>
      </c>
      <c r="R9" s="4">
        <f t="shared" si="0"/>
        <v>2</v>
      </c>
      <c r="S9" s="6">
        <f t="shared" si="0"/>
        <v>1</v>
      </c>
      <c r="T9" s="2">
        <f>Stat.!BU4+Stat.!BU45</f>
        <v>0</v>
      </c>
      <c r="U9" s="967">
        <f t="shared" ref="U9:U46" si="1">Q9+R9</f>
        <v>3</v>
      </c>
      <c r="V9" s="6"/>
      <c r="W9" s="6"/>
      <c r="X9" s="6"/>
    </row>
    <row r="10" spans="1:24" s="1" customFormat="1" ht="15" customHeight="1" x14ac:dyDescent="0.2">
      <c r="A10" s="989">
        <v>2</v>
      </c>
      <c r="B10" s="987" t="str">
        <f>Stat.!B5</f>
        <v>Bastl Vojta</v>
      </c>
      <c r="C10" s="6">
        <f>Stat.!P5</f>
        <v>960</v>
      </c>
      <c r="D10" s="4">
        <f>Stat.!AD5</f>
        <v>5</v>
      </c>
      <c r="E10" s="956">
        <f>Stat.!AR5</f>
        <v>2</v>
      </c>
      <c r="F10" s="4">
        <f>Stat.!BF5</f>
        <v>5</v>
      </c>
      <c r="G10" s="6">
        <f>Stat.!BT5</f>
        <v>1</v>
      </c>
      <c r="H10" s="6">
        <f>Stat.!BU5</f>
        <v>0</v>
      </c>
      <c r="I10" s="962">
        <f>Stat.!P46</f>
        <v>797</v>
      </c>
      <c r="J10" s="3">
        <f>Stat.!AD46</f>
        <v>0</v>
      </c>
      <c r="K10" s="969">
        <f>Stat.!AR46</f>
        <v>1</v>
      </c>
      <c r="L10" s="3">
        <f>Stat.!BF46</f>
        <v>3</v>
      </c>
      <c r="M10" s="5">
        <f>Stat.!BT46</f>
        <v>0</v>
      </c>
      <c r="N10" s="6">
        <f>Stat.!BU46</f>
        <v>0</v>
      </c>
      <c r="O10" s="965">
        <f t="shared" si="0"/>
        <v>1757</v>
      </c>
      <c r="P10" s="4">
        <f t="shared" si="0"/>
        <v>5</v>
      </c>
      <c r="Q10" s="956">
        <f t="shared" si="0"/>
        <v>3</v>
      </c>
      <c r="R10" s="4">
        <f t="shared" si="0"/>
        <v>8</v>
      </c>
      <c r="S10" s="6">
        <f t="shared" si="0"/>
        <v>1</v>
      </c>
      <c r="T10" s="2">
        <f>Stat.!BU5+Stat.!BU46</f>
        <v>0</v>
      </c>
      <c r="U10" s="967">
        <f t="shared" si="1"/>
        <v>11</v>
      </c>
      <c r="V10" s="6"/>
      <c r="W10" s="6"/>
      <c r="X10" s="6"/>
    </row>
    <row r="11" spans="1:24" s="1" customFormat="1" ht="15" customHeight="1" x14ac:dyDescent="0.2">
      <c r="A11" s="989">
        <v>3</v>
      </c>
      <c r="B11" s="987" t="str">
        <f>Stat.!B6</f>
        <v>Černý Jiří</v>
      </c>
      <c r="C11" s="6">
        <f>Stat.!P6</f>
        <v>990</v>
      </c>
      <c r="D11" s="4">
        <f>Stat.!AD6</f>
        <v>0</v>
      </c>
      <c r="E11" s="956">
        <f>Stat.!AR6</f>
        <v>0</v>
      </c>
      <c r="F11" s="4">
        <f>Stat.!BF6</f>
        <v>0</v>
      </c>
      <c r="G11" s="6">
        <f>Stat.!BT6</f>
        <v>2</v>
      </c>
      <c r="H11" s="6">
        <f>Stat.!BU6</f>
        <v>0</v>
      </c>
      <c r="I11" s="962">
        <f>Stat.!P47</f>
        <v>540</v>
      </c>
      <c r="J11" s="3">
        <f>Stat.!AD47</f>
        <v>0</v>
      </c>
      <c r="K11" s="969">
        <f>Stat.!AR47</f>
        <v>0</v>
      </c>
      <c r="L11" s="3">
        <f>Stat.!BF47</f>
        <v>0</v>
      </c>
      <c r="M11" s="5">
        <f>Stat.!BT47</f>
        <v>0</v>
      </c>
      <c r="N11" s="6">
        <f>Stat.!BU47</f>
        <v>0</v>
      </c>
      <c r="O11" s="965">
        <f t="shared" si="0"/>
        <v>1530</v>
      </c>
      <c r="P11" s="4">
        <f t="shared" si="0"/>
        <v>0</v>
      </c>
      <c r="Q11" s="956">
        <f t="shared" si="0"/>
        <v>0</v>
      </c>
      <c r="R11" s="4">
        <f t="shared" si="0"/>
        <v>0</v>
      </c>
      <c r="S11" s="6">
        <f t="shared" si="0"/>
        <v>2</v>
      </c>
      <c r="T11" s="2">
        <f>Stat.!BU6+Stat.!BU47</f>
        <v>0</v>
      </c>
      <c r="U11" s="967">
        <f t="shared" si="1"/>
        <v>0</v>
      </c>
      <c r="V11" s="6"/>
      <c r="W11" s="6"/>
      <c r="X11" s="6"/>
    </row>
    <row r="12" spans="1:24" s="1" customFormat="1" ht="15" customHeight="1" x14ac:dyDescent="0.2">
      <c r="A12" s="989">
        <v>4</v>
      </c>
      <c r="B12" s="987" t="str">
        <f>Stat.!B7</f>
        <v>Dolák Jan</v>
      </c>
      <c r="C12" s="6">
        <f>Stat.!P7</f>
        <v>169</v>
      </c>
      <c r="D12" s="4">
        <f>Stat.!AD7</f>
        <v>108</v>
      </c>
      <c r="E12" s="956">
        <f>Stat.!AR7</f>
        <v>2</v>
      </c>
      <c r="F12" s="4">
        <f>Stat.!BF7</f>
        <v>0</v>
      </c>
      <c r="G12" s="6">
        <f>Stat.!BT7</f>
        <v>0</v>
      </c>
      <c r="H12" s="6">
        <f>Stat.!BU7</f>
        <v>0</v>
      </c>
      <c r="I12" s="962">
        <f>Stat.!P48</f>
        <v>487</v>
      </c>
      <c r="J12" s="3">
        <f>Stat.!AD48</f>
        <v>126</v>
      </c>
      <c r="K12" s="969">
        <f>Stat.!AR48</f>
        <v>1</v>
      </c>
      <c r="L12" s="3">
        <f>Stat.!BF48</f>
        <v>0</v>
      </c>
      <c r="M12" s="5">
        <f>Stat.!BT48</f>
        <v>0</v>
      </c>
      <c r="N12" s="6">
        <f>Stat.!BU48</f>
        <v>0</v>
      </c>
      <c r="O12" s="965">
        <f t="shared" si="0"/>
        <v>656</v>
      </c>
      <c r="P12" s="4">
        <f t="shared" si="0"/>
        <v>234</v>
      </c>
      <c r="Q12" s="956">
        <f t="shared" si="0"/>
        <v>3</v>
      </c>
      <c r="R12" s="4">
        <f t="shared" si="0"/>
        <v>0</v>
      </c>
      <c r="S12" s="6">
        <f t="shared" si="0"/>
        <v>0</v>
      </c>
      <c r="T12" s="2">
        <f>Stat.!BU7+Stat.!BU48</f>
        <v>0</v>
      </c>
      <c r="U12" s="967">
        <f t="shared" si="1"/>
        <v>3</v>
      </c>
      <c r="V12" s="6"/>
      <c r="W12" s="6"/>
      <c r="X12" s="6"/>
    </row>
    <row r="13" spans="1:24" s="1" customFormat="1" ht="15" customHeight="1" x14ac:dyDescent="0.2">
      <c r="A13" s="989">
        <v>5</v>
      </c>
      <c r="B13" s="987" t="str">
        <f>Stat.!B8</f>
        <v>Dostál Jakub</v>
      </c>
      <c r="C13" s="6">
        <f>Stat.!P8</f>
        <v>0</v>
      </c>
      <c r="D13" s="4">
        <f>Stat.!AD8</f>
        <v>0</v>
      </c>
      <c r="E13" s="956">
        <f>Stat.!AR8</f>
        <v>0</v>
      </c>
      <c r="F13" s="4">
        <f>Stat.!BF8</f>
        <v>0</v>
      </c>
      <c r="G13" s="6">
        <f>Stat.!BT8</f>
        <v>0</v>
      </c>
      <c r="H13" s="6">
        <f>Stat.!BU8</f>
        <v>0</v>
      </c>
      <c r="I13" s="962">
        <f>Stat.!P49</f>
        <v>0</v>
      </c>
      <c r="J13" s="3">
        <f>Stat.!AD49</f>
        <v>15</v>
      </c>
      <c r="K13" s="969">
        <f>Stat.!AR49</f>
        <v>0</v>
      </c>
      <c r="L13" s="3">
        <f>Stat.!BF49</f>
        <v>0</v>
      </c>
      <c r="M13" s="5">
        <f>Stat.!BT49</f>
        <v>0</v>
      </c>
      <c r="N13" s="6">
        <f>Stat.!BU49</f>
        <v>0</v>
      </c>
      <c r="O13" s="965">
        <f t="shared" si="0"/>
        <v>0</v>
      </c>
      <c r="P13" s="4">
        <f t="shared" si="0"/>
        <v>15</v>
      </c>
      <c r="Q13" s="956">
        <f t="shared" si="0"/>
        <v>0</v>
      </c>
      <c r="R13" s="4">
        <f t="shared" si="0"/>
        <v>0</v>
      </c>
      <c r="S13" s="6">
        <f t="shared" si="0"/>
        <v>0</v>
      </c>
      <c r="T13" s="2">
        <f>Stat.!BU8+Stat.!BU49</f>
        <v>0</v>
      </c>
      <c r="U13" s="967">
        <f t="shared" si="1"/>
        <v>0</v>
      </c>
      <c r="V13" s="6"/>
      <c r="W13" s="6"/>
      <c r="X13" s="6"/>
    </row>
    <row r="14" spans="1:24" s="1" customFormat="1" ht="15" customHeight="1" x14ac:dyDescent="0.2">
      <c r="A14" s="989">
        <v>6</v>
      </c>
      <c r="B14" s="987" t="str">
        <f>Stat.!B9</f>
        <v>Habr Jiří</v>
      </c>
      <c r="C14" s="6">
        <f>Stat.!P9</f>
        <v>0</v>
      </c>
      <c r="D14" s="4">
        <f>Stat.!AD9</f>
        <v>0</v>
      </c>
      <c r="E14" s="956">
        <f>Stat.!AR9</f>
        <v>0</v>
      </c>
      <c r="F14" s="4">
        <f>Stat.!BF9</f>
        <v>0</v>
      </c>
      <c r="G14" s="6">
        <f>Stat.!BT9</f>
        <v>0</v>
      </c>
      <c r="H14" s="6">
        <f>Stat.!BU9</f>
        <v>0</v>
      </c>
      <c r="I14" s="962">
        <f>Stat.!P50</f>
        <v>0</v>
      </c>
      <c r="J14" s="3">
        <f>Stat.!AD50</f>
        <v>0</v>
      </c>
      <c r="K14" s="969">
        <f>Stat.!AR50</f>
        <v>0</v>
      </c>
      <c r="L14" s="3">
        <f>Stat.!BF50</f>
        <v>0</v>
      </c>
      <c r="M14" s="5">
        <f>Stat.!BT50</f>
        <v>0</v>
      </c>
      <c r="N14" s="6">
        <f>Stat.!BU50</f>
        <v>0</v>
      </c>
      <c r="O14" s="965">
        <f t="shared" si="0"/>
        <v>0</v>
      </c>
      <c r="P14" s="4">
        <f t="shared" si="0"/>
        <v>0</v>
      </c>
      <c r="Q14" s="956">
        <f t="shared" si="0"/>
        <v>0</v>
      </c>
      <c r="R14" s="4">
        <f t="shared" si="0"/>
        <v>0</v>
      </c>
      <c r="S14" s="6">
        <f t="shared" si="0"/>
        <v>0</v>
      </c>
      <c r="T14" s="2">
        <f>Stat.!BU9+Stat.!BU50</f>
        <v>0</v>
      </c>
      <c r="U14" s="967">
        <f t="shared" si="1"/>
        <v>0</v>
      </c>
      <c r="V14" s="6"/>
      <c r="W14" s="6"/>
      <c r="X14" s="6"/>
    </row>
    <row r="15" spans="1:24" s="1" customFormat="1" ht="15" customHeight="1" x14ac:dyDescent="0.2">
      <c r="A15" s="989">
        <v>7</v>
      </c>
      <c r="B15" s="987" t="str">
        <f>Stat.!B10</f>
        <v>Habr Stanislav</v>
      </c>
      <c r="C15" s="6">
        <f>Stat.!P10</f>
        <v>333</v>
      </c>
      <c r="D15" s="4">
        <f>Stat.!AD10</f>
        <v>25</v>
      </c>
      <c r="E15" s="956">
        <f>Stat.!AR10</f>
        <v>0</v>
      </c>
      <c r="F15" s="4">
        <f>Stat.!BF10</f>
        <v>0</v>
      </c>
      <c r="G15" s="6">
        <f>Stat.!BT10</f>
        <v>1</v>
      </c>
      <c r="H15" s="6">
        <f>Stat.!BU10</f>
        <v>0</v>
      </c>
      <c r="I15" s="962">
        <f>Stat.!P51</f>
        <v>225</v>
      </c>
      <c r="J15" s="3">
        <f>Stat.!AD51</f>
        <v>0</v>
      </c>
      <c r="K15" s="969">
        <f>Stat.!AR51</f>
        <v>0</v>
      </c>
      <c r="L15" s="3">
        <f>Stat.!BF51</f>
        <v>0</v>
      </c>
      <c r="M15" s="5">
        <f>Stat.!BT51</f>
        <v>0</v>
      </c>
      <c r="N15" s="6">
        <f>Stat.!BU51</f>
        <v>0</v>
      </c>
      <c r="O15" s="965">
        <f t="shared" si="0"/>
        <v>558</v>
      </c>
      <c r="P15" s="4">
        <f t="shared" si="0"/>
        <v>25</v>
      </c>
      <c r="Q15" s="956">
        <f t="shared" si="0"/>
        <v>0</v>
      </c>
      <c r="R15" s="4">
        <f t="shared" si="0"/>
        <v>0</v>
      </c>
      <c r="S15" s="6">
        <f t="shared" si="0"/>
        <v>1</v>
      </c>
      <c r="T15" s="2">
        <f>Stat.!BU10+Stat.!BU51</f>
        <v>0</v>
      </c>
      <c r="U15" s="967">
        <f t="shared" si="1"/>
        <v>0</v>
      </c>
      <c r="V15" s="6"/>
      <c r="W15" s="6"/>
      <c r="X15" s="6"/>
    </row>
    <row r="16" spans="1:24" s="1" customFormat="1" ht="15" customHeight="1" x14ac:dyDescent="0.2">
      <c r="A16" s="989">
        <v>8</v>
      </c>
      <c r="B16" s="987" t="str">
        <f>Stat.!B11</f>
        <v>Habr Vojta</v>
      </c>
      <c r="C16" s="6">
        <f>Stat.!P11</f>
        <v>898</v>
      </c>
      <c r="D16" s="4">
        <f>Stat.!AD11</f>
        <v>0</v>
      </c>
      <c r="E16" s="956">
        <f>Stat.!AR11</f>
        <v>12</v>
      </c>
      <c r="F16" s="4">
        <f>Stat.!BF11</f>
        <v>3</v>
      </c>
      <c r="G16" s="6">
        <f>Stat.!BT11</f>
        <v>2</v>
      </c>
      <c r="H16" s="6">
        <f>Stat.!BU11</f>
        <v>0</v>
      </c>
      <c r="I16" s="962">
        <f>Stat.!P52</f>
        <v>797</v>
      </c>
      <c r="J16" s="3">
        <f>Stat.!AD52</f>
        <v>0</v>
      </c>
      <c r="K16" s="969">
        <f>Stat.!AR52</f>
        <v>6</v>
      </c>
      <c r="L16" s="3">
        <f>Stat.!BF52</f>
        <v>1</v>
      </c>
      <c r="M16" s="5">
        <f>Stat.!BT52</f>
        <v>3</v>
      </c>
      <c r="N16" s="6">
        <f>Stat.!BU52</f>
        <v>0</v>
      </c>
      <c r="O16" s="965">
        <f t="shared" si="0"/>
        <v>1695</v>
      </c>
      <c r="P16" s="4">
        <f t="shared" si="0"/>
        <v>0</v>
      </c>
      <c r="Q16" s="956">
        <f t="shared" si="0"/>
        <v>18</v>
      </c>
      <c r="R16" s="4">
        <f t="shared" si="0"/>
        <v>4</v>
      </c>
      <c r="S16" s="6">
        <f t="shared" si="0"/>
        <v>5</v>
      </c>
      <c r="T16" s="2">
        <f>Stat.!BU11+Stat.!BU52</f>
        <v>0</v>
      </c>
      <c r="U16" s="967">
        <f t="shared" si="1"/>
        <v>22</v>
      </c>
      <c r="V16" s="6"/>
      <c r="W16" s="6"/>
      <c r="X16" s="6"/>
    </row>
    <row r="17" spans="1:24" s="1" customFormat="1" ht="15" customHeight="1" x14ac:dyDescent="0.2">
      <c r="A17" s="989">
        <v>9</v>
      </c>
      <c r="B17" s="987" t="str">
        <f>Stat.!B12</f>
        <v>Havlík Martin</v>
      </c>
      <c r="C17" s="6">
        <f>Stat.!P12</f>
        <v>219</v>
      </c>
      <c r="D17" s="4">
        <f>Stat.!AD12</f>
        <v>0</v>
      </c>
      <c r="E17" s="956">
        <f>Stat.!AR12</f>
        <v>0</v>
      </c>
      <c r="F17" s="4">
        <f>Stat.!BF12</f>
        <v>0</v>
      </c>
      <c r="G17" s="6">
        <f>Stat.!BT12</f>
        <v>0</v>
      </c>
      <c r="H17" s="6">
        <f>Stat.!BU12</f>
        <v>0</v>
      </c>
      <c r="I17" s="962">
        <f>Stat.!P53</f>
        <v>158</v>
      </c>
      <c r="J17" s="3">
        <f>Stat.!AD53</f>
        <v>31</v>
      </c>
      <c r="K17" s="969">
        <f>Stat.!AR53</f>
        <v>0</v>
      </c>
      <c r="L17" s="3">
        <f>Stat.!BF53</f>
        <v>1</v>
      </c>
      <c r="M17" s="5">
        <f>Stat.!BT53</f>
        <v>0</v>
      </c>
      <c r="N17" s="6">
        <f>Stat.!BU53</f>
        <v>0</v>
      </c>
      <c r="O17" s="965">
        <f t="shared" si="0"/>
        <v>377</v>
      </c>
      <c r="P17" s="4">
        <f t="shared" si="0"/>
        <v>31</v>
      </c>
      <c r="Q17" s="956">
        <f t="shared" si="0"/>
        <v>0</v>
      </c>
      <c r="R17" s="4">
        <f t="shared" si="0"/>
        <v>1</v>
      </c>
      <c r="S17" s="6">
        <f t="shared" si="0"/>
        <v>0</v>
      </c>
      <c r="T17" s="2">
        <f>Stat.!BU12+Stat.!BU53</f>
        <v>0</v>
      </c>
      <c r="U17" s="967">
        <f t="shared" si="1"/>
        <v>1</v>
      </c>
      <c r="V17" s="6"/>
      <c r="W17" s="6"/>
      <c r="X17" s="6"/>
    </row>
    <row r="18" spans="1:24" s="1" customFormat="1" ht="15" customHeight="1" x14ac:dyDescent="0.2">
      <c r="A18" s="989">
        <v>10</v>
      </c>
      <c r="B18" s="987" t="str">
        <f>Stat.!B13</f>
        <v>Havlík Roman</v>
      </c>
      <c r="C18" s="6">
        <f>Stat.!P13</f>
        <v>45</v>
      </c>
      <c r="D18" s="4">
        <f>Stat.!AD13</f>
        <v>0</v>
      </c>
      <c r="E18" s="956">
        <f>Stat.!AR13</f>
        <v>0</v>
      </c>
      <c r="F18" s="4">
        <f>Stat.!BF13</f>
        <v>0</v>
      </c>
      <c r="G18" s="6">
        <f>Stat.!BT13</f>
        <v>0</v>
      </c>
      <c r="H18" s="6">
        <f>Stat.!BU13</f>
        <v>0</v>
      </c>
      <c r="I18" s="962">
        <f>Stat.!P54</f>
        <v>0</v>
      </c>
      <c r="J18" s="3">
        <f>Stat.!AD54</f>
        <v>0</v>
      </c>
      <c r="K18" s="969">
        <f>Stat.!AR54</f>
        <v>0</v>
      </c>
      <c r="L18" s="3">
        <f>Stat.!BF54</f>
        <v>0</v>
      </c>
      <c r="M18" s="5">
        <f>Stat.!BT54</f>
        <v>0</v>
      </c>
      <c r="N18" s="6">
        <f>Stat.!BU54</f>
        <v>0</v>
      </c>
      <c r="O18" s="965">
        <f t="shared" si="0"/>
        <v>45</v>
      </c>
      <c r="P18" s="4">
        <f t="shared" si="0"/>
        <v>0</v>
      </c>
      <c r="Q18" s="956">
        <f t="shared" si="0"/>
        <v>0</v>
      </c>
      <c r="R18" s="4">
        <f t="shared" si="0"/>
        <v>0</v>
      </c>
      <c r="S18" s="6">
        <f t="shared" si="0"/>
        <v>0</v>
      </c>
      <c r="T18" s="2">
        <f>Stat.!BU13+Stat.!BU54</f>
        <v>0</v>
      </c>
      <c r="U18" s="967">
        <f t="shared" si="1"/>
        <v>0</v>
      </c>
      <c r="V18" s="6"/>
      <c r="W18" s="6"/>
      <c r="X18" s="6"/>
    </row>
    <row r="19" spans="1:24" s="1" customFormat="1" ht="15" customHeight="1" x14ac:dyDescent="0.2">
      <c r="A19" s="989">
        <v>11</v>
      </c>
      <c r="B19" s="987" t="str">
        <f>Stat.!B14</f>
        <v>Chvátal Jan</v>
      </c>
      <c r="C19" s="6">
        <f>Stat.!P14</f>
        <v>0</v>
      </c>
      <c r="D19" s="4">
        <f>Stat.!AD14</f>
        <v>55</v>
      </c>
      <c r="E19" s="956">
        <f>Stat.!AR14</f>
        <v>0</v>
      </c>
      <c r="F19" s="4">
        <f>Stat.!BF14</f>
        <v>0</v>
      </c>
      <c r="G19" s="6">
        <f>Stat.!BT14</f>
        <v>0</v>
      </c>
      <c r="H19" s="6">
        <f>Stat.!BU14</f>
        <v>0</v>
      </c>
      <c r="I19" s="962">
        <f>Stat.!P55</f>
        <v>0</v>
      </c>
      <c r="J19" s="3">
        <f>Stat.!AD55</f>
        <v>0</v>
      </c>
      <c r="K19" s="969">
        <f>Stat.!AR55</f>
        <v>0</v>
      </c>
      <c r="L19" s="3">
        <f>Stat.!BF55</f>
        <v>0</v>
      </c>
      <c r="M19" s="5">
        <f>Stat.!BT55</f>
        <v>0</v>
      </c>
      <c r="N19" s="6">
        <f>Stat.!BU55</f>
        <v>0</v>
      </c>
      <c r="O19" s="965">
        <f t="shared" si="0"/>
        <v>0</v>
      </c>
      <c r="P19" s="4">
        <f t="shared" si="0"/>
        <v>55</v>
      </c>
      <c r="Q19" s="956">
        <f t="shared" si="0"/>
        <v>0</v>
      </c>
      <c r="R19" s="4">
        <f t="shared" si="0"/>
        <v>0</v>
      </c>
      <c r="S19" s="6">
        <f t="shared" si="0"/>
        <v>0</v>
      </c>
      <c r="T19" s="2">
        <f>Stat.!BU14+Stat.!BU55</f>
        <v>0</v>
      </c>
      <c r="U19" s="967">
        <f t="shared" si="1"/>
        <v>0</v>
      </c>
      <c r="V19" s="6"/>
      <c r="W19" s="6"/>
      <c r="X19" s="6"/>
    </row>
    <row r="20" spans="1:24" s="1" customFormat="1" ht="15" customHeight="1" x14ac:dyDescent="0.2">
      <c r="A20" s="989">
        <v>12</v>
      </c>
      <c r="B20" s="987" t="str">
        <f>Stat.!B15</f>
        <v>Chvátal Patrik</v>
      </c>
      <c r="C20" s="6">
        <f>Stat.!P15</f>
        <v>0</v>
      </c>
      <c r="D20" s="4">
        <f>Stat.!AD15</f>
        <v>14</v>
      </c>
      <c r="E20" s="956">
        <f>Stat.!AR15</f>
        <v>0</v>
      </c>
      <c r="F20" s="4">
        <f>Stat.!BF15</f>
        <v>0</v>
      </c>
      <c r="G20" s="6">
        <f>Stat.!BT15</f>
        <v>0</v>
      </c>
      <c r="H20" s="6">
        <f>Stat.!BU15</f>
        <v>0</v>
      </c>
      <c r="I20" s="962">
        <f>Stat.!P56</f>
        <v>45</v>
      </c>
      <c r="J20" s="3">
        <f>Stat.!AD56</f>
        <v>62</v>
      </c>
      <c r="K20" s="969">
        <f>Stat.!AR56</f>
        <v>0</v>
      </c>
      <c r="L20" s="3">
        <f>Stat.!BF56</f>
        <v>1</v>
      </c>
      <c r="M20" s="5">
        <f>Stat.!BT56</f>
        <v>0</v>
      </c>
      <c r="N20" s="6">
        <f>Stat.!BU56</f>
        <v>0</v>
      </c>
      <c r="O20" s="965">
        <f t="shared" si="0"/>
        <v>45</v>
      </c>
      <c r="P20" s="4">
        <f t="shared" si="0"/>
        <v>76</v>
      </c>
      <c r="Q20" s="956">
        <f t="shared" si="0"/>
        <v>0</v>
      </c>
      <c r="R20" s="4">
        <f t="shared" si="0"/>
        <v>1</v>
      </c>
      <c r="S20" s="6">
        <f t="shared" si="0"/>
        <v>0</v>
      </c>
      <c r="T20" s="2">
        <f>Stat.!BU15+Stat.!BU56</f>
        <v>0</v>
      </c>
      <c r="U20" s="967">
        <f t="shared" si="1"/>
        <v>1</v>
      </c>
      <c r="V20" s="6"/>
      <c r="W20" s="6"/>
      <c r="X20" s="6"/>
    </row>
    <row r="21" spans="1:24" s="1" customFormat="1" ht="15" customHeight="1" x14ac:dyDescent="0.2">
      <c r="A21" s="989">
        <v>13</v>
      </c>
      <c r="B21" s="987" t="str">
        <f>Stat.!B16</f>
        <v>Chvátal Tomáš</v>
      </c>
      <c r="C21" s="6">
        <f>Stat.!P16</f>
        <v>720</v>
      </c>
      <c r="D21" s="4">
        <f>Stat.!AD16</f>
        <v>0</v>
      </c>
      <c r="E21" s="956">
        <f>Stat.!AR16</f>
        <v>1</v>
      </c>
      <c r="F21" s="4">
        <f>Stat.!BF16</f>
        <v>1</v>
      </c>
      <c r="G21" s="6">
        <f>Stat.!BT16</f>
        <v>1</v>
      </c>
      <c r="H21" s="6">
        <f>Stat.!BU16</f>
        <v>0</v>
      </c>
      <c r="I21" s="962">
        <f>Stat.!P57</f>
        <v>503</v>
      </c>
      <c r="J21" s="3">
        <f>Stat.!AD57</f>
        <v>0</v>
      </c>
      <c r="K21" s="969">
        <f>Stat.!AR57</f>
        <v>2</v>
      </c>
      <c r="L21" s="3">
        <f>Stat.!BF57</f>
        <v>0</v>
      </c>
      <c r="M21" s="5">
        <f>Stat.!BT57</f>
        <v>2</v>
      </c>
      <c r="N21" s="6">
        <f>Stat.!BU57</f>
        <v>0</v>
      </c>
      <c r="O21" s="965">
        <f t="shared" si="0"/>
        <v>1223</v>
      </c>
      <c r="P21" s="4">
        <f t="shared" si="0"/>
        <v>0</v>
      </c>
      <c r="Q21" s="956">
        <f t="shared" si="0"/>
        <v>3</v>
      </c>
      <c r="R21" s="4">
        <f t="shared" si="0"/>
        <v>1</v>
      </c>
      <c r="S21" s="6">
        <f t="shared" si="0"/>
        <v>3</v>
      </c>
      <c r="T21" s="2">
        <f>Stat.!BU16+Stat.!BU57</f>
        <v>0</v>
      </c>
      <c r="U21" s="967">
        <f t="shared" si="1"/>
        <v>4</v>
      </c>
      <c r="V21" s="6"/>
      <c r="W21" s="6"/>
      <c r="X21" s="6"/>
    </row>
    <row r="22" spans="1:24" s="1" customFormat="1" ht="15" customHeight="1" x14ac:dyDescent="0.2">
      <c r="A22" s="989">
        <v>14</v>
      </c>
      <c r="B22" s="987" t="str">
        <f>Stat.!B17</f>
        <v>Kelbler Martin</v>
      </c>
      <c r="C22" s="6">
        <f>Stat.!P17</f>
        <v>540</v>
      </c>
      <c r="D22" s="4">
        <f>Stat.!AD17</f>
        <v>0</v>
      </c>
      <c r="E22" s="956">
        <f>Stat.!AR17</f>
        <v>1</v>
      </c>
      <c r="F22" s="4">
        <f>Stat.!BF17</f>
        <v>1</v>
      </c>
      <c r="G22" s="6">
        <f>Stat.!BT17</f>
        <v>1</v>
      </c>
      <c r="H22" s="6">
        <f>Stat.!BU17</f>
        <v>0</v>
      </c>
      <c r="I22" s="962">
        <f>Stat.!P58</f>
        <v>0</v>
      </c>
      <c r="J22" s="3">
        <f>Stat.!AD58</f>
        <v>0</v>
      </c>
      <c r="K22" s="969">
        <f>Stat.!AR58</f>
        <v>0</v>
      </c>
      <c r="L22" s="3">
        <f>Stat.!BF58</f>
        <v>0</v>
      </c>
      <c r="M22" s="5">
        <f>Stat.!BT58</f>
        <v>0</v>
      </c>
      <c r="N22" s="6">
        <f>Stat.!BU58</f>
        <v>0</v>
      </c>
      <c r="O22" s="965">
        <f t="shared" si="0"/>
        <v>540</v>
      </c>
      <c r="P22" s="4">
        <f t="shared" si="0"/>
        <v>0</v>
      </c>
      <c r="Q22" s="956">
        <f t="shared" si="0"/>
        <v>1</v>
      </c>
      <c r="R22" s="4">
        <f t="shared" si="0"/>
        <v>1</v>
      </c>
      <c r="S22" s="6">
        <f t="shared" si="0"/>
        <v>1</v>
      </c>
      <c r="T22" s="2">
        <f>Stat.!BU17+Stat.!BU58</f>
        <v>0</v>
      </c>
      <c r="U22" s="967">
        <f t="shared" si="1"/>
        <v>2</v>
      </c>
      <c r="V22" s="6"/>
      <c r="W22" s="6"/>
      <c r="X22" s="6"/>
    </row>
    <row r="23" spans="1:24" s="1" customFormat="1" ht="15" customHeight="1" x14ac:dyDescent="0.2">
      <c r="A23" s="989">
        <v>15</v>
      </c>
      <c r="B23" s="987" t="str">
        <f>Stat.!B18</f>
        <v>Kapinus Radek</v>
      </c>
      <c r="C23" s="6">
        <f>Stat.!P18</f>
        <v>90</v>
      </c>
      <c r="D23" s="4">
        <f>Stat.!AD18</f>
        <v>0</v>
      </c>
      <c r="E23" s="956">
        <f>Stat.!AR18</f>
        <v>0</v>
      </c>
      <c r="F23" s="4">
        <f>Stat.!BF18</f>
        <v>0</v>
      </c>
      <c r="G23" s="6">
        <f>Stat.!BT18</f>
        <v>0</v>
      </c>
      <c r="H23" s="6">
        <f>Stat.!BU18</f>
        <v>0</v>
      </c>
      <c r="I23" s="962">
        <f>Stat.!P59</f>
        <v>0</v>
      </c>
      <c r="J23" s="3">
        <f>Stat.!AD59</f>
        <v>0</v>
      </c>
      <c r="K23" s="969">
        <f>Stat.!AR59</f>
        <v>0</v>
      </c>
      <c r="L23" s="3">
        <f>Stat.!BF59</f>
        <v>0</v>
      </c>
      <c r="M23" s="5">
        <f>Stat.!BT59</f>
        <v>0</v>
      </c>
      <c r="N23" s="6">
        <f>Stat.!BU59</f>
        <v>0</v>
      </c>
      <c r="O23" s="965">
        <f t="shared" si="0"/>
        <v>90</v>
      </c>
      <c r="P23" s="4">
        <f t="shared" si="0"/>
        <v>0</v>
      </c>
      <c r="Q23" s="956">
        <f t="shared" si="0"/>
        <v>0</v>
      </c>
      <c r="R23" s="4">
        <f t="shared" si="0"/>
        <v>0</v>
      </c>
      <c r="S23" s="6">
        <f t="shared" si="0"/>
        <v>0</v>
      </c>
      <c r="T23" s="2">
        <f>Stat.!BU18+Stat.!BU59</f>
        <v>0</v>
      </c>
      <c r="U23" s="967">
        <f t="shared" si="1"/>
        <v>0</v>
      </c>
      <c r="V23" s="6"/>
      <c r="W23" s="6"/>
      <c r="X23" s="6"/>
    </row>
    <row r="24" spans="1:24" s="1" customFormat="1" ht="15" customHeight="1" x14ac:dyDescent="0.2">
      <c r="A24" s="989">
        <v>16</v>
      </c>
      <c r="B24" s="987" t="str">
        <f>Stat.!B19</f>
        <v>Kelbler David</v>
      </c>
      <c r="C24" s="6">
        <f>Stat.!P19</f>
        <v>0</v>
      </c>
      <c r="D24" s="4">
        <f>Stat.!AD19</f>
        <v>49</v>
      </c>
      <c r="E24" s="956">
        <f>Stat.!AR19</f>
        <v>0</v>
      </c>
      <c r="F24" s="4">
        <f>Stat.!BF19</f>
        <v>0</v>
      </c>
      <c r="G24" s="6">
        <f>Stat.!BT19</f>
        <v>0</v>
      </c>
      <c r="H24" s="6">
        <f>Stat.!BU19</f>
        <v>0</v>
      </c>
      <c r="I24" s="962">
        <f>Stat.!P60</f>
        <v>332</v>
      </c>
      <c r="J24" s="3">
        <f>Stat.!AD60</f>
        <v>136</v>
      </c>
      <c r="K24" s="969">
        <f>Stat.!AR60</f>
        <v>1</v>
      </c>
      <c r="L24" s="3">
        <f>Stat.!BF60</f>
        <v>2</v>
      </c>
      <c r="M24" s="5">
        <f>Stat.!BT60</f>
        <v>0</v>
      </c>
      <c r="N24" s="6">
        <f>Stat.!BU60</f>
        <v>0</v>
      </c>
      <c r="O24" s="965">
        <f t="shared" si="0"/>
        <v>332</v>
      </c>
      <c r="P24" s="4">
        <f t="shared" si="0"/>
        <v>185</v>
      </c>
      <c r="Q24" s="956">
        <f t="shared" si="0"/>
        <v>1</v>
      </c>
      <c r="R24" s="4">
        <f t="shared" si="0"/>
        <v>2</v>
      </c>
      <c r="S24" s="6">
        <f t="shared" si="0"/>
        <v>0</v>
      </c>
      <c r="T24" s="2">
        <f>Stat.!BU19+Stat.!BU60</f>
        <v>0</v>
      </c>
      <c r="U24" s="967">
        <f t="shared" si="1"/>
        <v>3</v>
      </c>
      <c r="V24" s="6"/>
      <c r="W24" s="6"/>
      <c r="X24" s="6"/>
    </row>
    <row r="25" spans="1:24" s="1" customFormat="1" ht="15" customHeight="1" x14ac:dyDescent="0.2">
      <c r="A25" s="989">
        <v>17</v>
      </c>
      <c r="B25" s="987" t="str">
        <f>Stat.!B20</f>
        <v>Kelbler Marek</v>
      </c>
      <c r="C25" s="6">
        <f>Stat.!P20</f>
        <v>0</v>
      </c>
      <c r="D25" s="4">
        <f>Stat.!AD20</f>
        <v>0</v>
      </c>
      <c r="E25" s="956">
        <f>Stat.!AR20</f>
        <v>0</v>
      </c>
      <c r="F25" s="4">
        <f>Stat.!BF20</f>
        <v>0</v>
      </c>
      <c r="G25" s="6">
        <f>Stat.!BT20</f>
        <v>0</v>
      </c>
      <c r="H25" s="6">
        <f>Stat.!BU20</f>
        <v>0</v>
      </c>
      <c r="I25" s="962">
        <f>Stat.!P61</f>
        <v>0</v>
      </c>
      <c r="J25" s="3">
        <f>Stat.!AD61</f>
        <v>0</v>
      </c>
      <c r="K25" s="969">
        <f>Stat.!AR61</f>
        <v>0</v>
      </c>
      <c r="L25" s="3">
        <f>Stat.!BF61</f>
        <v>0</v>
      </c>
      <c r="M25" s="5">
        <f>Stat.!BT61</f>
        <v>0</v>
      </c>
      <c r="N25" s="6">
        <f>Stat.!BU61</f>
        <v>0</v>
      </c>
      <c r="O25" s="965">
        <f t="shared" ref="O25:S45" si="2">C25+I25</f>
        <v>0</v>
      </c>
      <c r="P25" s="4">
        <f t="shared" si="2"/>
        <v>0</v>
      </c>
      <c r="Q25" s="956">
        <f t="shared" si="2"/>
        <v>0</v>
      </c>
      <c r="R25" s="4">
        <f t="shared" si="2"/>
        <v>0</v>
      </c>
      <c r="S25" s="6">
        <f t="shared" si="2"/>
        <v>0</v>
      </c>
      <c r="T25" s="2">
        <f>Stat.!BU20+Stat.!BU61</f>
        <v>0</v>
      </c>
      <c r="U25" s="967">
        <f t="shared" si="1"/>
        <v>0</v>
      </c>
      <c r="V25" s="6"/>
      <c r="W25" s="6"/>
      <c r="X25" s="6"/>
    </row>
    <row r="26" spans="1:24" s="1" customFormat="1" ht="15" customHeight="1" x14ac:dyDescent="0.2">
      <c r="A26" s="989">
        <v>18</v>
      </c>
      <c r="B26" s="987" t="str">
        <f>Stat.!B21</f>
        <v>Kelbler Petr</v>
      </c>
      <c r="C26" s="6">
        <f>Stat.!P21</f>
        <v>639</v>
      </c>
      <c r="D26" s="4">
        <f>Stat.!AD21</f>
        <v>45</v>
      </c>
      <c r="E26" s="956">
        <f>Stat.!AR21</f>
        <v>1</v>
      </c>
      <c r="F26" s="4">
        <f>Stat.!BF21</f>
        <v>2</v>
      </c>
      <c r="G26" s="6">
        <f>Stat.!BT21</f>
        <v>2</v>
      </c>
      <c r="H26" s="6">
        <f>Stat.!BU21</f>
        <v>0</v>
      </c>
      <c r="I26" s="962">
        <f>Stat.!P62</f>
        <v>992</v>
      </c>
      <c r="J26" s="3">
        <f>Stat.!AD62</f>
        <v>0</v>
      </c>
      <c r="K26" s="969">
        <f>Stat.!AR62</f>
        <v>5</v>
      </c>
      <c r="L26" s="3">
        <f>Stat.!BF62</f>
        <v>6</v>
      </c>
      <c r="M26" s="5">
        <f>Stat.!BT62</f>
        <v>1</v>
      </c>
      <c r="N26" s="6">
        <f>Stat.!BU62</f>
        <v>0</v>
      </c>
      <c r="O26" s="965">
        <f t="shared" si="2"/>
        <v>1631</v>
      </c>
      <c r="P26" s="4">
        <f t="shared" si="2"/>
        <v>45</v>
      </c>
      <c r="Q26" s="956">
        <f t="shared" si="2"/>
        <v>6</v>
      </c>
      <c r="R26" s="4">
        <f t="shared" si="2"/>
        <v>8</v>
      </c>
      <c r="S26" s="6">
        <f t="shared" si="2"/>
        <v>3</v>
      </c>
      <c r="T26" s="2">
        <f>Stat.!BU21+Stat.!BU62</f>
        <v>0</v>
      </c>
      <c r="U26" s="967">
        <f t="shared" si="1"/>
        <v>14</v>
      </c>
      <c r="V26" s="6"/>
      <c r="W26" s="6"/>
      <c r="X26" s="6"/>
    </row>
    <row r="27" spans="1:24" s="1" customFormat="1" ht="15" customHeight="1" x14ac:dyDescent="0.2">
      <c r="A27" s="989">
        <v>19</v>
      </c>
      <c r="B27" s="987" t="str">
        <f>Stat.!B22</f>
        <v>Koupil Petr</v>
      </c>
      <c r="C27" s="6">
        <f>Stat.!P22</f>
        <v>900</v>
      </c>
      <c r="D27" s="4">
        <f>Stat.!AD22</f>
        <v>0</v>
      </c>
      <c r="E27" s="956">
        <f>Stat.!AR22</f>
        <v>0</v>
      </c>
      <c r="F27" s="4">
        <f>Stat.!BF22</f>
        <v>0</v>
      </c>
      <c r="G27" s="6">
        <f>Stat.!BT22</f>
        <v>1</v>
      </c>
      <c r="H27" s="6">
        <f>Stat.!BU22</f>
        <v>0</v>
      </c>
      <c r="I27" s="962">
        <f>Stat.!P63</f>
        <v>990</v>
      </c>
      <c r="J27" s="3">
        <f>Stat.!AD63</f>
        <v>0</v>
      </c>
      <c r="K27" s="969">
        <f>Stat.!AR63</f>
        <v>0</v>
      </c>
      <c r="L27" s="3">
        <f>Stat.!BF63</f>
        <v>0</v>
      </c>
      <c r="M27" s="5">
        <f>Stat.!BT63</f>
        <v>1</v>
      </c>
      <c r="N27" s="6">
        <f>Stat.!BU63</f>
        <v>0</v>
      </c>
      <c r="O27" s="965">
        <f t="shared" si="2"/>
        <v>1890</v>
      </c>
      <c r="P27" s="4">
        <f t="shared" si="2"/>
        <v>0</v>
      </c>
      <c r="Q27" s="956">
        <f t="shared" si="2"/>
        <v>0</v>
      </c>
      <c r="R27" s="4">
        <f t="shared" si="2"/>
        <v>0</v>
      </c>
      <c r="S27" s="6">
        <f t="shared" si="2"/>
        <v>2</v>
      </c>
      <c r="T27" s="2">
        <f>Stat.!BU22+Stat.!BU63</f>
        <v>0</v>
      </c>
      <c r="U27" s="967">
        <f t="shared" si="1"/>
        <v>0</v>
      </c>
      <c r="V27" s="6"/>
      <c r="W27" s="6"/>
      <c r="X27" s="6"/>
    </row>
    <row r="28" spans="1:24" s="1" customFormat="1" ht="15" customHeight="1" x14ac:dyDescent="0.2">
      <c r="A28" s="989">
        <v>20</v>
      </c>
      <c r="B28" s="987" t="str">
        <f>Stat.!B23</f>
        <v>Krejčí Miroslav</v>
      </c>
      <c r="C28" s="6">
        <f>Stat.!P23</f>
        <v>180</v>
      </c>
      <c r="D28" s="4">
        <f>Stat.!AD23</f>
        <v>0</v>
      </c>
      <c r="E28" s="956">
        <f>Stat.!AR23</f>
        <v>0</v>
      </c>
      <c r="F28" s="4">
        <f>Stat.!BF23</f>
        <v>0</v>
      </c>
      <c r="G28" s="6">
        <f>Stat.!BT23</f>
        <v>0</v>
      </c>
      <c r="H28" s="6">
        <f>Stat.!BU23</f>
        <v>0</v>
      </c>
      <c r="I28" s="962">
        <f>Stat.!P64</f>
        <v>534</v>
      </c>
      <c r="J28" s="3">
        <f>Stat.!AD64</f>
        <v>37</v>
      </c>
      <c r="K28" s="969">
        <f>Stat.!AR64</f>
        <v>0</v>
      </c>
      <c r="L28" s="3">
        <f>Stat.!BF64</f>
        <v>0</v>
      </c>
      <c r="M28" s="5">
        <f>Stat.!BT64</f>
        <v>0</v>
      </c>
      <c r="N28" s="6">
        <f>Stat.!BU64</f>
        <v>0</v>
      </c>
      <c r="O28" s="965">
        <f t="shared" si="2"/>
        <v>714</v>
      </c>
      <c r="P28" s="4">
        <f t="shared" si="2"/>
        <v>37</v>
      </c>
      <c r="Q28" s="956">
        <f t="shared" si="2"/>
        <v>0</v>
      </c>
      <c r="R28" s="4">
        <f t="shared" si="2"/>
        <v>0</v>
      </c>
      <c r="S28" s="6">
        <f t="shared" si="2"/>
        <v>0</v>
      </c>
      <c r="T28" s="2">
        <f>Stat.!BU23+Stat.!BU64</f>
        <v>0</v>
      </c>
      <c r="U28" s="967">
        <f t="shared" si="1"/>
        <v>0</v>
      </c>
      <c r="V28" s="6"/>
      <c r="W28" s="6"/>
      <c r="X28" s="6"/>
    </row>
    <row r="29" spans="1:24" s="1" customFormat="1" ht="15" customHeight="1" x14ac:dyDescent="0.2">
      <c r="A29" s="989">
        <v>21</v>
      </c>
      <c r="B29" s="987" t="str">
        <f>Stat.!B24</f>
        <v>Minh Cong Nquyen</v>
      </c>
      <c r="C29" s="6">
        <f>Stat.!P24</f>
        <v>0</v>
      </c>
      <c r="D29" s="4">
        <f>Stat.!AD24</f>
        <v>8</v>
      </c>
      <c r="E29" s="956">
        <f>Stat.!AR24</f>
        <v>0</v>
      </c>
      <c r="F29" s="4">
        <f>Stat.!BF24</f>
        <v>0</v>
      </c>
      <c r="G29" s="6">
        <f>Stat.!BT24</f>
        <v>0</v>
      </c>
      <c r="H29" s="6">
        <f>Stat.!BU24</f>
        <v>0</v>
      </c>
      <c r="I29" s="962">
        <f>Stat.!P65</f>
        <v>0</v>
      </c>
      <c r="J29" s="3">
        <f>Stat.!AD65</f>
        <v>7</v>
      </c>
      <c r="K29" s="969">
        <f>Stat.!AR65</f>
        <v>0</v>
      </c>
      <c r="L29" s="3">
        <f>Stat.!BF65</f>
        <v>0</v>
      </c>
      <c r="M29" s="5">
        <f>Stat.!BT65</f>
        <v>0</v>
      </c>
      <c r="N29" s="6">
        <f>Stat.!BU65</f>
        <v>0</v>
      </c>
      <c r="O29" s="965">
        <f t="shared" si="2"/>
        <v>0</v>
      </c>
      <c r="P29" s="4">
        <f t="shared" si="2"/>
        <v>15</v>
      </c>
      <c r="Q29" s="956">
        <f t="shared" si="2"/>
        <v>0</v>
      </c>
      <c r="R29" s="4">
        <f t="shared" si="2"/>
        <v>0</v>
      </c>
      <c r="S29" s="6">
        <f t="shared" si="2"/>
        <v>0</v>
      </c>
      <c r="T29" s="2">
        <f>Stat.!BU24+Stat.!BU65</f>
        <v>0</v>
      </c>
      <c r="U29" s="967">
        <f t="shared" si="1"/>
        <v>0</v>
      </c>
      <c r="V29" s="6"/>
      <c r="W29" s="6"/>
      <c r="X29" s="6"/>
    </row>
    <row r="30" spans="1:24" s="1" customFormat="1" ht="15" customHeight="1" x14ac:dyDescent="0.2">
      <c r="A30" s="989">
        <v>22</v>
      </c>
      <c r="B30" s="987" t="str">
        <f>Stat.!B25</f>
        <v>Nikrmajer Zdeněk</v>
      </c>
      <c r="C30" s="6">
        <f>Stat.!P25</f>
        <v>0</v>
      </c>
      <c r="D30" s="4">
        <f>Stat.!AD25</f>
        <v>0</v>
      </c>
      <c r="E30" s="956">
        <f>Stat.!AR25</f>
        <v>0</v>
      </c>
      <c r="F30" s="4">
        <f>Stat.!BF25</f>
        <v>0</v>
      </c>
      <c r="G30" s="6">
        <f>Stat.!BT25</f>
        <v>0</v>
      </c>
      <c r="H30" s="6">
        <f>Stat.!BU25</f>
        <v>0</v>
      </c>
      <c r="I30" s="962">
        <f>Stat.!P66</f>
        <v>232</v>
      </c>
      <c r="J30" s="3">
        <f>Stat.!AD66</f>
        <v>217</v>
      </c>
      <c r="K30" s="969">
        <f>Stat.!AR66</f>
        <v>1</v>
      </c>
      <c r="L30" s="3">
        <f>Stat.!BF66</f>
        <v>0</v>
      </c>
      <c r="M30" s="5">
        <f>Stat.!BT66</f>
        <v>1</v>
      </c>
      <c r="N30" s="6">
        <f>Stat.!BU66</f>
        <v>0</v>
      </c>
      <c r="O30" s="965">
        <f t="shared" si="2"/>
        <v>232</v>
      </c>
      <c r="P30" s="4">
        <f t="shared" si="2"/>
        <v>217</v>
      </c>
      <c r="Q30" s="956">
        <f t="shared" si="2"/>
        <v>1</v>
      </c>
      <c r="R30" s="4">
        <f t="shared" si="2"/>
        <v>0</v>
      </c>
      <c r="S30" s="6">
        <f t="shared" si="2"/>
        <v>1</v>
      </c>
      <c r="T30" s="2">
        <f>Stat.!BU25+Stat.!BU66</f>
        <v>0</v>
      </c>
      <c r="U30" s="967">
        <f t="shared" si="1"/>
        <v>1</v>
      </c>
      <c r="V30" s="6"/>
      <c r="W30" s="6"/>
      <c r="X30" s="6"/>
    </row>
    <row r="31" spans="1:24" s="1" customFormat="1" ht="15" customHeight="1" x14ac:dyDescent="0.2">
      <c r="A31" s="989">
        <v>23</v>
      </c>
      <c r="B31" s="987" t="str">
        <f>Stat.!B26</f>
        <v>Nedoma Václav</v>
      </c>
      <c r="C31" s="6">
        <f>Stat.!P26</f>
        <v>0</v>
      </c>
      <c r="D31" s="4">
        <f>Stat.!AD26</f>
        <v>0</v>
      </c>
      <c r="E31" s="956">
        <f>Stat.!AR26</f>
        <v>0</v>
      </c>
      <c r="F31" s="4">
        <f>Stat.!BF26</f>
        <v>0</v>
      </c>
      <c r="G31" s="6">
        <f>Stat.!BT26</f>
        <v>0</v>
      </c>
      <c r="H31" s="6">
        <f>Stat.!BU26</f>
        <v>0</v>
      </c>
      <c r="I31" s="962">
        <f>Stat.!P67</f>
        <v>0</v>
      </c>
      <c r="J31" s="3">
        <f>Stat.!AD67</f>
        <v>0</v>
      </c>
      <c r="K31" s="969">
        <f>Stat.!AR67</f>
        <v>0</v>
      </c>
      <c r="L31" s="3">
        <f>Stat.!BF67</f>
        <v>0</v>
      </c>
      <c r="M31" s="5">
        <f>Stat.!BT67</f>
        <v>0</v>
      </c>
      <c r="N31" s="6">
        <f>Stat.!BU67</f>
        <v>0</v>
      </c>
      <c r="O31" s="965">
        <f t="shared" si="2"/>
        <v>0</v>
      </c>
      <c r="P31" s="4">
        <f t="shared" si="2"/>
        <v>0</v>
      </c>
      <c r="Q31" s="956">
        <f t="shared" si="2"/>
        <v>0</v>
      </c>
      <c r="R31" s="4">
        <f t="shared" si="2"/>
        <v>0</v>
      </c>
      <c r="S31" s="6">
        <f t="shared" si="2"/>
        <v>0</v>
      </c>
      <c r="T31" s="2">
        <f>Stat.!BU26+Stat.!BU67</f>
        <v>0</v>
      </c>
      <c r="U31" s="967">
        <f t="shared" si="1"/>
        <v>0</v>
      </c>
      <c r="V31" s="6"/>
      <c r="W31" s="6"/>
      <c r="X31" s="6"/>
    </row>
    <row r="32" spans="1:24" s="1" customFormat="1" ht="15" customHeight="1" x14ac:dyDescent="0.2">
      <c r="A32" s="989">
        <v>24</v>
      </c>
      <c r="B32" s="987" t="str">
        <f>Stat.!B27</f>
        <v>Nehyba Filip</v>
      </c>
      <c r="C32" s="6">
        <f>Stat.!P27</f>
        <v>0</v>
      </c>
      <c r="D32" s="4">
        <f>Stat.!AD27</f>
        <v>0</v>
      </c>
      <c r="E32" s="956">
        <f>Stat.!AR27</f>
        <v>0</v>
      </c>
      <c r="F32" s="4">
        <f>Stat.!BF27</f>
        <v>0</v>
      </c>
      <c r="G32" s="6">
        <f>Stat.!BT27</f>
        <v>0</v>
      </c>
      <c r="H32" s="6">
        <f>Stat.!BU27</f>
        <v>0</v>
      </c>
      <c r="I32" s="962">
        <f>Stat.!P68</f>
        <v>0</v>
      </c>
      <c r="J32" s="3">
        <f>Stat.!AD68</f>
        <v>0</v>
      </c>
      <c r="K32" s="969">
        <f>Stat.!AR68</f>
        <v>0</v>
      </c>
      <c r="L32" s="3">
        <f>Stat.!BF68</f>
        <v>0</v>
      </c>
      <c r="M32" s="5">
        <f>Stat.!BT68</f>
        <v>0</v>
      </c>
      <c r="N32" s="6">
        <f>Stat.!BU68</f>
        <v>0</v>
      </c>
      <c r="O32" s="965">
        <f t="shared" si="2"/>
        <v>0</v>
      </c>
      <c r="P32" s="4">
        <f t="shared" si="2"/>
        <v>0</v>
      </c>
      <c r="Q32" s="956">
        <f t="shared" si="2"/>
        <v>0</v>
      </c>
      <c r="R32" s="4">
        <f t="shared" si="2"/>
        <v>0</v>
      </c>
      <c r="S32" s="6">
        <f t="shared" si="2"/>
        <v>0</v>
      </c>
      <c r="T32" s="2">
        <f>Stat.!BU27+Stat.!BU68</f>
        <v>0</v>
      </c>
      <c r="U32" s="967">
        <f t="shared" si="1"/>
        <v>0</v>
      </c>
      <c r="V32" s="6"/>
      <c r="W32" s="6"/>
      <c r="X32" s="6"/>
    </row>
    <row r="33" spans="1:24" s="1" customFormat="1" ht="15" customHeight="1" x14ac:dyDescent="0.2">
      <c r="A33" s="989">
        <v>25</v>
      </c>
      <c r="B33" s="987" t="str">
        <f>Stat.!B28</f>
        <v>Novák Bohumír</v>
      </c>
      <c r="C33" s="6">
        <f>Stat.!P28</f>
        <v>720</v>
      </c>
      <c r="D33" s="4">
        <f>Stat.!AD28</f>
        <v>32</v>
      </c>
      <c r="E33" s="956">
        <f>Stat.!AR28</f>
        <v>1</v>
      </c>
      <c r="F33" s="4">
        <f>Stat.!BF28</f>
        <v>1</v>
      </c>
      <c r="G33" s="6">
        <f>Stat.!BT28</f>
        <v>1</v>
      </c>
      <c r="H33" s="6">
        <f>Stat.!BU28</f>
        <v>0</v>
      </c>
      <c r="I33" s="962">
        <f>Stat.!P69</f>
        <v>90</v>
      </c>
      <c r="J33" s="3">
        <f>Stat.!AD69</f>
        <v>0</v>
      </c>
      <c r="K33" s="969">
        <f>Stat.!AR69</f>
        <v>0</v>
      </c>
      <c r="L33" s="3">
        <f>Stat.!BF69</f>
        <v>0</v>
      </c>
      <c r="M33" s="5">
        <f>Stat.!BT69</f>
        <v>0</v>
      </c>
      <c r="N33" s="6">
        <f>Stat.!BU69</f>
        <v>0</v>
      </c>
      <c r="O33" s="965">
        <f t="shared" si="2"/>
        <v>810</v>
      </c>
      <c r="P33" s="4">
        <f t="shared" si="2"/>
        <v>32</v>
      </c>
      <c r="Q33" s="956">
        <f t="shared" si="2"/>
        <v>1</v>
      </c>
      <c r="R33" s="4">
        <f t="shared" si="2"/>
        <v>1</v>
      </c>
      <c r="S33" s="6">
        <f t="shared" si="2"/>
        <v>1</v>
      </c>
      <c r="T33" s="2">
        <f>Stat.!BU28+Stat.!BU69</f>
        <v>0</v>
      </c>
      <c r="U33" s="967">
        <f t="shared" si="1"/>
        <v>2</v>
      </c>
      <c r="V33" s="6"/>
      <c r="W33" s="6"/>
      <c r="X33" s="6"/>
    </row>
    <row r="34" spans="1:24" s="1" customFormat="1" ht="15" customHeight="1" x14ac:dyDescent="0.2">
      <c r="A34" s="989">
        <v>26</v>
      </c>
      <c r="B34" s="987" t="str">
        <f>Stat.!B29</f>
        <v>Novák Vojta</v>
      </c>
      <c r="C34" s="6">
        <f>Stat.!P29</f>
        <v>488</v>
      </c>
      <c r="D34" s="4">
        <f>Stat.!AD29</f>
        <v>49</v>
      </c>
      <c r="E34" s="956">
        <f>Stat.!AR29</f>
        <v>0</v>
      </c>
      <c r="F34" s="4">
        <f>Stat.!BF29</f>
        <v>1</v>
      </c>
      <c r="G34" s="6">
        <f>Stat.!BT29</f>
        <v>2</v>
      </c>
      <c r="H34" s="6">
        <f>Stat.!BU29</f>
        <v>0</v>
      </c>
      <c r="I34" s="962">
        <f>Stat.!P70</f>
        <v>0</v>
      </c>
      <c r="J34" s="3">
        <f>Stat.!AD70</f>
        <v>0</v>
      </c>
      <c r="K34" s="969">
        <f>Stat.!AR70</f>
        <v>0</v>
      </c>
      <c r="L34" s="3">
        <f>Stat.!BF70</f>
        <v>0</v>
      </c>
      <c r="M34" s="5">
        <f>Stat.!BT70</f>
        <v>0</v>
      </c>
      <c r="N34" s="6">
        <f>Stat.!BU70</f>
        <v>0</v>
      </c>
      <c r="O34" s="965">
        <f t="shared" si="2"/>
        <v>488</v>
      </c>
      <c r="P34" s="4">
        <f t="shared" si="2"/>
        <v>49</v>
      </c>
      <c r="Q34" s="956">
        <f t="shared" si="2"/>
        <v>0</v>
      </c>
      <c r="R34" s="4">
        <f t="shared" si="2"/>
        <v>1</v>
      </c>
      <c r="S34" s="6">
        <f t="shared" si="2"/>
        <v>2</v>
      </c>
      <c r="T34" s="2">
        <f>Stat.!BU29+Stat.!BU70</f>
        <v>0</v>
      </c>
      <c r="U34" s="967">
        <f t="shared" si="1"/>
        <v>1</v>
      </c>
      <c r="V34" s="6"/>
      <c r="W34" s="6"/>
      <c r="X34" s="6"/>
    </row>
    <row r="35" spans="1:24" s="1" customFormat="1" ht="15" customHeight="1" x14ac:dyDescent="0.2">
      <c r="A35" s="989">
        <v>27</v>
      </c>
      <c r="B35" s="987" t="str">
        <f>Stat.!B30</f>
        <v>Plachý Karel</v>
      </c>
      <c r="C35" s="6">
        <f>Stat.!P30</f>
        <v>0</v>
      </c>
      <c r="D35" s="4">
        <f>Stat.!AD30</f>
        <v>11</v>
      </c>
      <c r="E35" s="956">
        <f>Stat.!AR30</f>
        <v>0</v>
      </c>
      <c r="F35" s="4">
        <f>Stat.!BF30</f>
        <v>0</v>
      </c>
      <c r="G35" s="6">
        <f>Stat.!BT30</f>
        <v>0</v>
      </c>
      <c r="H35" s="6">
        <f>Stat.!BU30</f>
        <v>0</v>
      </c>
      <c r="I35" s="962">
        <f>Stat.!P71</f>
        <v>0</v>
      </c>
      <c r="J35" s="3">
        <f>Stat.!AD71</f>
        <v>8</v>
      </c>
      <c r="K35" s="969">
        <f>Stat.!AR71</f>
        <v>0</v>
      </c>
      <c r="L35" s="3">
        <f>Stat.!BF71</f>
        <v>0</v>
      </c>
      <c r="M35" s="5">
        <f>Stat.!BT71</f>
        <v>0</v>
      </c>
      <c r="N35" s="6">
        <f>Stat.!BU71</f>
        <v>0</v>
      </c>
      <c r="O35" s="965">
        <f t="shared" si="2"/>
        <v>0</v>
      </c>
      <c r="P35" s="4">
        <f t="shared" si="2"/>
        <v>19</v>
      </c>
      <c r="Q35" s="956">
        <f t="shared" si="2"/>
        <v>0</v>
      </c>
      <c r="R35" s="4">
        <f t="shared" si="2"/>
        <v>0</v>
      </c>
      <c r="S35" s="6">
        <f t="shared" si="2"/>
        <v>0</v>
      </c>
      <c r="T35" s="2">
        <f>Stat.!BU30+Stat.!BU71</f>
        <v>0</v>
      </c>
      <c r="U35" s="967">
        <f t="shared" si="1"/>
        <v>0</v>
      </c>
      <c r="V35" s="6"/>
      <c r="W35" s="6"/>
      <c r="X35" s="6"/>
    </row>
    <row r="36" spans="1:24" s="1" customFormat="1" ht="15" customHeight="1" x14ac:dyDescent="0.2">
      <c r="A36" s="989">
        <v>28</v>
      </c>
      <c r="B36" s="987" t="str">
        <f>Stat.!B31</f>
        <v>Pokorný Václav</v>
      </c>
      <c r="C36" s="6">
        <f>Stat.!P31</f>
        <v>388</v>
      </c>
      <c r="D36" s="4">
        <f>Stat.!AD31</f>
        <v>195</v>
      </c>
      <c r="E36" s="956">
        <f>Stat.!AR31</f>
        <v>1</v>
      </c>
      <c r="F36" s="4">
        <f>Stat.!BF31</f>
        <v>1</v>
      </c>
      <c r="G36" s="6">
        <f>Stat.!BT31</f>
        <v>1</v>
      </c>
      <c r="H36" s="6">
        <f>Stat.!BU31</f>
        <v>0</v>
      </c>
      <c r="I36" s="962">
        <f>Stat.!P72</f>
        <v>211</v>
      </c>
      <c r="J36" s="3">
        <f>Stat.!AD72</f>
        <v>0</v>
      </c>
      <c r="K36" s="969">
        <f>Stat.!AR72</f>
        <v>1</v>
      </c>
      <c r="L36" s="3">
        <f>Stat.!BF72</f>
        <v>0</v>
      </c>
      <c r="M36" s="5">
        <f>Stat.!BT72</f>
        <v>1</v>
      </c>
      <c r="N36" s="6">
        <f>Stat.!BU72</f>
        <v>0</v>
      </c>
      <c r="O36" s="965">
        <f t="shared" si="2"/>
        <v>599</v>
      </c>
      <c r="P36" s="4">
        <f t="shared" si="2"/>
        <v>195</v>
      </c>
      <c r="Q36" s="956">
        <f t="shared" si="2"/>
        <v>2</v>
      </c>
      <c r="R36" s="4">
        <f t="shared" si="2"/>
        <v>1</v>
      </c>
      <c r="S36" s="6">
        <f t="shared" si="2"/>
        <v>2</v>
      </c>
      <c r="T36" s="2">
        <f>Stat.!BU31+Stat.!BU72</f>
        <v>0</v>
      </c>
      <c r="U36" s="967">
        <f t="shared" si="1"/>
        <v>3</v>
      </c>
      <c r="V36" s="6"/>
      <c r="W36" s="6"/>
      <c r="X36" s="6"/>
    </row>
    <row r="37" spans="1:24" s="1" customFormat="1" ht="15" customHeight="1" x14ac:dyDescent="0.2">
      <c r="A37" s="989">
        <v>29</v>
      </c>
      <c r="B37" s="987" t="str">
        <f>Stat.!B32</f>
        <v>Pospíchal Tomáš</v>
      </c>
      <c r="C37" s="6">
        <f>Stat.!P32</f>
        <v>0</v>
      </c>
      <c r="D37" s="4">
        <f>Stat.!AD32</f>
        <v>20</v>
      </c>
      <c r="E37" s="956">
        <f>Stat.!AR32</f>
        <v>0</v>
      </c>
      <c r="F37" s="4">
        <f>Stat.!BF32</f>
        <v>0</v>
      </c>
      <c r="G37" s="6">
        <f>Stat.!BT32</f>
        <v>0</v>
      </c>
      <c r="H37" s="6">
        <f>Stat.!BU32</f>
        <v>0</v>
      </c>
      <c r="I37" s="962">
        <f>Stat.!P73</f>
        <v>0</v>
      </c>
      <c r="J37" s="3">
        <f>Stat.!AD73</f>
        <v>0</v>
      </c>
      <c r="K37" s="969">
        <f>Stat.!AR73</f>
        <v>0</v>
      </c>
      <c r="L37" s="3">
        <f>Stat.!BF73</f>
        <v>0</v>
      </c>
      <c r="M37" s="5">
        <f>Stat.!BT73</f>
        <v>0</v>
      </c>
      <c r="N37" s="6">
        <f>Stat.!BU73</f>
        <v>0</v>
      </c>
      <c r="O37" s="965">
        <f t="shared" si="2"/>
        <v>0</v>
      </c>
      <c r="P37" s="4">
        <f t="shared" si="2"/>
        <v>20</v>
      </c>
      <c r="Q37" s="956">
        <f t="shared" si="2"/>
        <v>0</v>
      </c>
      <c r="R37" s="4">
        <f t="shared" si="2"/>
        <v>0</v>
      </c>
      <c r="S37" s="6">
        <f t="shared" si="2"/>
        <v>0</v>
      </c>
      <c r="T37" s="2">
        <f>Stat.!BU32+Stat.!BU73</f>
        <v>0</v>
      </c>
      <c r="U37" s="967">
        <f t="shared" si="1"/>
        <v>0</v>
      </c>
      <c r="V37" s="6"/>
      <c r="W37" s="6"/>
      <c r="X37" s="6"/>
    </row>
    <row r="38" spans="1:24" s="1" customFormat="1" ht="15" customHeight="1" x14ac:dyDescent="0.2">
      <c r="A38" s="989">
        <v>30</v>
      </c>
      <c r="B38" s="987" t="str">
        <f>Stat.!B33</f>
        <v>Přívětivý Tomáš</v>
      </c>
      <c r="C38" s="6">
        <f>Stat.!P33</f>
        <v>0</v>
      </c>
      <c r="D38" s="4">
        <f>Stat.!AD33</f>
        <v>0</v>
      </c>
      <c r="E38" s="956">
        <f>Stat.!AR33</f>
        <v>0</v>
      </c>
      <c r="F38" s="4">
        <f>Stat.!BF33</f>
        <v>0</v>
      </c>
      <c r="G38" s="6">
        <f>Stat.!BT33</f>
        <v>0</v>
      </c>
      <c r="H38" s="6">
        <f>Stat.!BU33</f>
        <v>0</v>
      </c>
      <c r="I38" s="962">
        <f>Stat.!P74</f>
        <v>0</v>
      </c>
      <c r="J38" s="3">
        <f>Stat.!AD74</f>
        <v>45</v>
      </c>
      <c r="K38" s="969">
        <f>Stat.!AR74</f>
        <v>0</v>
      </c>
      <c r="L38" s="3">
        <f>Stat.!BF74</f>
        <v>0</v>
      </c>
      <c r="M38" s="5">
        <f>Stat.!BT74</f>
        <v>0</v>
      </c>
      <c r="N38" s="6">
        <f>Stat.!BU74</f>
        <v>0</v>
      </c>
      <c r="O38" s="965">
        <f t="shared" si="2"/>
        <v>0</v>
      </c>
      <c r="P38" s="4">
        <f t="shared" si="2"/>
        <v>45</v>
      </c>
      <c r="Q38" s="956">
        <f t="shared" si="2"/>
        <v>0</v>
      </c>
      <c r="R38" s="4">
        <f t="shared" si="2"/>
        <v>0</v>
      </c>
      <c r="S38" s="6">
        <f t="shared" si="2"/>
        <v>0</v>
      </c>
      <c r="T38" s="2">
        <f>Stat.!BU33+Stat.!BU74</f>
        <v>0</v>
      </c>
      <c r="U38" s="967">
        <f t="shared" si="1"/>
        <v>0</v>
      </c>
      <c r="V38" s="6"/>
      <c r="W38" s="6"/>
      <c r="X38" s="6"/>
    </row>
    <row r="39" spans="1:24" s="1" customFormat="1" ht="15" customHeight="1" x14ac:dyDescent="0.2">
      <c r="A39" s="989">
        <v>31</v>
      </c>
      <c r="B39" s="987" t="str">
        <f>Stat.!B34</f>
        <v>Šmahel Michal</v>
      </c>
      <c r="C39" s="6">
        <f>Stat.!P34</f>
        <v>0</v>
      </c>
      <c r="D39" s="4">
        <f>Stat.!AD34</f>
        <v>11</v>
      </c>
      <c r="E39" s="956">
        <f>Stat.!AR34</f>
        <v>0</v>
      </c>
      <c r="F39" s="4">
        <f>Stat.!BF34</f>
        <v>0</v>
      </c>
      <c r="G39" s="6">
        <f>Stat.!BT34</f>
        <v>0</v>
      </c>
      <c r="H39" s="6">
        <f>Stat.!BU34</f>
        <v>0</v>
      </c>
      <c r="I39" s="962">
        <f>Stat.!P75</f>
        <v>0</v>
      </c>
      <c r="J39" s="3">
        <f>Stat.!AD75</f>
        <v>0</v>
      </c>
      <c r="K39" s="969">
        <f>Stat.!AR75</f>
        <v>0</v>
      </c>
      <c r="L39" s="3">
        <f>Stat.!BF75</f>
        <v>0</v>
      </c>
      <c r="M39" s="5">
        <f>Stat.!BT75</f>
        <v>0</v>
      </c>
      <c r="N39" s="6">
        <f>Stat.!BU75</f>
        <v>0</v>
      </c>
      <c r="O39" s="965">
        <f t="shared" si="2"/>
        <v>0</v>
      </c>
      <c r="P39" s="4">
        <f t="shared" si="2"/>
        <v>11</v>
      </c>
      <c r="Q39" s="956">
        <f t="shared" si="2"/>
        <v>0</v>
      </c>
      <c r="R39" s="4">
        <f t="shared" si="2"/>
        <v>0</v>
      </c>
      <c r="S39" s="6">
        <f t="shared" si="2"/>
        <v>0</v>
      </c>
      <c r="T39" s="2">
        <f>Stat.!BU34+Stat.!BU75</f>
        <v>0</v>
      </c>
      <c r="U39" s="967">
        <f t="shared" si="1"/>
        <v>0</v>
      </c>
      <c r="V39" s="6"/>
      <c r="W39" s="6"/>
      <c r="X39" s="6"/>
    </row>
    <row r="40" spans="1:24" s="1" customFormat="1" ht="15" customHeight="1" x14ac:dyDescent="0.2">
      <c r="A40" s="989">
        <v>32</v>
      </c>
      <c r="B40" s="987" t="str">
        <f>Stat.!B35</f>
        <v>Šťastný Martin</v>
      </c>
      <c r="C40" s="6">
        <f>Stat.!P35</f>
        <v>539</v>
      </c>
      <c r="D40" s="4">
        <f>Stat.!AD35</f>
        <v>26</v>
      </c>
      <c r="E40" s="956">
        <f>Stat.!AR35</f>
        <v>5</v>
      </c>
      <c r="F40" s="4">
        <f>Stat.!BF35</f>
        <v>0</v>
      </c>
      <c r="G40" s="6">
        <f>Stat.!BT35</f>
        <v>1</v>
      </c>
      <c r="H40" s="6">
        <f>Stat.!BU35</f>
        <v>0</v>
      </c>
      <c r="I40" s="962">
        <f>Stat.!P76</f>
        <v>900</v>
      </c>
      <c r="J40" s="3">
        <f>Stat.!AD76</f>
        <v>39</v>
      </c>
      <c r="K40" s="969">
        <f>Stat.!AR76</f>
        <v>4</v>
      </c>
      <c r="L40" s="3">
        <f>Stat.!BF76</f>
        <v>4</v>
      </c>
      <c r="M40" s="5">
        <f>Stat.!BT76</f>
        <v>3</v>
      </c>
      <c r="N40" s="6">
        <f>Stat.!BU76</f>
        <v>0</v>
      </c>
      <c r="O40" s="965">
        <f t="shared" si="2"/>
        <v>1439</v>
      </c>
      <c r="P40" s="4">
        <f t="shared" si="2"/>
        <v>65</v>
      </c>
      <c r="Q40" s="956">
        <f t="shared" si="2"/>
        <v>9</v>
      </c>
      <c r="R40" s="4">
        <f t="shared" si="2"/>
        <v>4</v>
      </c>
      <c r="S40" s="6">
        <f t="shared" si="2"/>
        <v>4</v>
      </c>
      <c r="T40" s="2">
        <f>Stat.!BU35+Stat.!BU76</f>
        <v>0</v>
      </c>
      <c r="U40" s="967">
        <f t="shared" si="1"/>
        <v>13</v>
      </c>
      <c r="V40" s="6"/>
      <c r="W40" s="6"/>
      <c r="X40" s="6"/>
    </row>
    <row r="41" spans="1:24" s="1" customFormat="1" ht="15" customHeight="1" x14ac:dyDescent="0.2">
      <c r="A41" s="989">
        <v>33</v>
      </c>
      <c r="B41" s="987" t="str">
        <f>Stat.!B36</f>
        <v>Švarc Petr</v>
      </c>
      <c r="C41" s="6">
        <f>Stat.!P36</f>
        <v>523</v>
      </c>
      <c r="D41" s="4">
        <f>Stat.!AD36</f>
        <v>0</v>
      </c>
      <c r="E41" s="956">
        <f>Stat.!AR36</f>
        <v>0</v>
      </c>
      <c r="F41" s="4">
        <f>Stat.!BF36</f>
        <v>4</v>
      </c>
      <c r="G41" s="6">
        <f>Stat.!BT36</f>
        <v>0</v>
      </c>
      <c r="H41" s="6">
        <f>Stat.!BU36</f>
        <v>0</v>
      </c>
      <c r="I41" s="962">
        <f>Stat.!P77</f>
        <v>1057</v>
      </c>
      <c r="J41" s="3">
        <f>Stat.!AD77</f>
        <v>0</v>
      </c>
      <c r="K41" s="969">
        <f>Stat.!AR77</f>
        <v>4</v>
      </c>
      <c r="L41" s="3">
        <f>Stat.!BF77</f>
        <v>3</v>
      </c>
      <c r="M41" s="5">
        <f>Stat.!BT77</f>
        <v>1</v>
      </c>
      <c r="N41" s="6">
        <f>Stat.!BU77</f>
        <v>0</v>
      </c>
      <c r="O41" s="965">
        <f t="shared" si="2"/>
        <v>1580</v>
      </c>
      <c r="P41" s="4">
        <f t="shared" si="2"/>
        <v>0</v>
      </c>
      <c r="Q41" s="956">
        <f t="shared" si="2"/>
        <v>4</v>
      </c>
      <c r="R41" s="4">
        <f t="shared" si="2"/>
        <v>7</v>
      </c>
      <c r="S41" s="6">
        <f t="shared" si="2"/>
        <v>1</v>
      </c>
      <c r="T41" s="2">
        <f>Stat.!BU36+Stat.!BU77</f>
        <v>0</v>
      </c>
      <c r="U41" s="967">
        <f t="shared" si="1"/>
        <v>11</v>
      </c>
      <c r="V41" s="6"/>
      <c r="W41" s="6"/>
      <c r="X41" s="6"/>
    </row>
    <row r="42" spans="1:24" s="1" customFormat="1" ht="15" customHeight="1" x14ac:dyDescent="0.2">
      <c r="A42" s="989">
        <v>34</v>
      </c>
      <c r="B42" s="987" t="str">
        <f>Stat.!B37</f>
        <v>Tříletý Radim</v>
      </c>
      <c r="C42" s="6">
        <f>Stat.!P37</f>
        <v>346</v>
      </c>
      <c r="D42" s="4">
        <f>Stat.!AD37</f>
        <v>0</v>
      </c>
      <c r="E42" s="956">
        <f>Stat.!AR37</f>
        <v>0</v>
      </c>
      <c r="F42" s="4">
        <f>Stat.!BF37</f>
        <v>1</v>
      </c>
      <c r="G42" s="6">
        <f>Stat.!BT37</f>
        <v>0</v>
      </c>
      <c r="H42" s="6">
        <f>Stat.!BU37</f>
        <v>0</v>
      </c>
      <c r="I42" s="962">
        <f>Stat.!P78</f>
        <v>616</v>
      </c>
      <c r="J42" s="3">
        <f>Stat.!AD78</f>
        <v>80</v>
      </c>
      <c r="K42" s="969">
        <f>Stat.!AR78</f>
        <v>1</v>
      </c>
      <c r="L42" s="3">
        <f>Stat.!BF78</f>
        <v>2</v>
      </c>
      <c r="M42" s="5">
        <f>Stat.!BT78</f>
        <v>1</v>
      </c>
      <c r="N42" s="6">
        <f>Stat.!BU78</f>
        <v>0</v>
      </c>
      <c r="O42" s="965">
        <f t="shared" si="2"/>
        <v>962</v>
      </c>
      <c r="P42" s="4">
        <f t="shared" si="2"/>
        <v>80</v>
      </c>
      <c r="Q42" s="956">
        <f t="shared" si="2"/>
        <v>1</v>
      </c>
      <c r="R42" s="4">
        <f t="shared" si="2"/>
        <v>3</v>
      </c>
      <c r="S42" s="6">
        <f t="shared" si="2"/>
        <v>1</v>
      </c>
      <c r="T42" s="2">
        <f>Stat.!BU37+Stat.!BU78</f>
        <v>0</v>
      </c>
      <c r="U42" s="967">
        <f t="shared" si="1"/>
        <v>4</v>
      </c>
      <c r="V42" s="6"/>
      <c r="W42" s="6"/>
      <c r="X42" s="6"/>
    </row>
    <row r="43" spans="1:24" s="1" customFormat="1" ht="15" customHeight="1" x14ac:dyDescent="0.2">
      <c r="A43" s="989">
        <v>35</v>
      </c>
      <c r="B43" s="987" t="str">
        <f>Stat.!B38</f>
        <v>Urbánek Pavel</v>
      </c>
      <c r="C43" s="6">
        <f>Stat.!P38</f>
        <v>270</v>
      </c>
      <c r="D43" s="4">
        <f>Stat.!AD38</f>
        <v>27</v>
      </c>
      <c r="E43" s="956">
        <f>Stat.!AR38</f>
        <v>0</v>
      </c>
      <c r="F43" s="4">
        <f>Stat.!BF38</f>
        <v>0</v>
      </c>
      <c r="G43" s="6">
        <f>Stat.!BT38</f>
        <v>0</v>
      </c>
      <c r="H43" s="6">
        <f>Stat.!BU38</f>
        <v>0</v>
      </c>
      <c r="I43" s="962">
        <f>Stat.!P79</f>
        <v>270</v>
      </c>
      <c r="J43" s="3">
        <f>Stat.!AD79</f>
        <v>16</v>
      </c>
      <c r="K43" s="969">
        <f>Stat.!AR79</f>
        <v>0</v>
      </c>
      <c r="L43" s="3">
        <f>Stat.!BF79</f>
        <v>1</v>
      </c>
      <c r="M43" s="5">
        <f>Stat.!BT79</f>
        <v>1</v>
      </c>
      <c r="N43" s="6">
        <f>Stat.!BU79</f>
        <v>0</v>
      </c>
      <c r="O43" s="965">
        <f t="shared" si="2"/>
        <v>540</v>
      </c>
      <c r="P43" s="4">
        <f t="shared" si="2"/>
        <v>43</v>
      </c>
      <c r="Q43" s="956">
        <f t="shared" si="2"/>
        <v>0</v>
      </c>
      <c r="R43" s="4">
        <f t="shared" si="2"/>
        <v>1</v>
      </c>
      <c r="S43" s="6">
        <f t="shared" si="2"/>
        <v>1</v>
      </c>
      <c r="T43" s="2">
        <f>Stat.!BU38+Stat.!BU79</f>
        <v>0</v>
      </c>
      <c r="U43" s="967">
        <f t="shared" si="1"/>
        <v>1</v>
      </c>
      <c r="V43" s="6"/>
      <c r="W43" s="6"/>
      <c r="X43" s="6"/>
    </row>
    <row r="44" spans="1:24" s="1" customFormat="1" ht="15" customHeight="1" x14ac:dyDescent="0.2">
      <c r="A44" s="989">
        <v>36</v>
      </c>
      <c r="B44" s="987" t="str">
        <f>Stat.!B39</f>
        <v>Zejda Tomáš</v>
      </c>
      <c r="C44" s="6">
        <f>Stat.!P39</f>
        <v>528</v>
      </c>
      <c r="D44" s="4">
        <f>Stat.!AD39</f>
        <v>53</v>
      </c>
      <c r="E44" s="956">
        <f>Stat.!AR39</f>
        <v>0</v>
      </c>
      <c r="F44" s="4">
        <f>Stat.!BF39</f>
        <v>1</v>
      </c>
      <c r="G44" s="6">
        <f>Stat.!BT39</f>
        <v>1</v>
      </c>
      <c r="H44" s="6">
        <f>Stat.!BU39</f>
        <v>0</v>
      </c>
      <c r="I44" s="962">
        <f>Stat.!P80</f>
        <v>893</v>
      </c>
      <c r="J44" s="3">
        <f>Stat.!AD80</f>
        <v>0</v>
      </c>
      <c r="K44" s="969">
        <f>Stat.!AR80</f>
        <v>0</v>
      </c>
      <c r="L44" s="3">
        <f>Stat.!BF80</f>
        <v>1</v>
      </c>
      <c r="M44" s="5">
        <f>Stat.!BT80</f>
        <v>3</v>
      </c>
      <c r="N44" s="6">
        <f>Stat.!BU80</f>
        <v>1</v>
      </c>
      <c r="O44" s="965">
        <f t="shared" si="2"/>
        <v>1421</v>
      </c>
      <c r="P44" s="4">
        <f t="shared" si="2"/>
        <v>53</v>
      </c>
      <c r="Q44" s="956">
        <f t="shared" si="2"/>
        <v>0</v>
      </c>
      <c r="R44" s="4">
        <f t="shared" si="2"/>
        <v>2</v>
      </c>
      <c r="S44" s="6">
        <f t="shared" si="2"/>
        <v>4</v>
      </c>
      <c r="T44" s="2">
        <f>Stat.!BU39+Stat.!BU80</f>
        <v>1</v>
      </c>
      <c r="U44" s="967">
        <f t="shared" si="1"/>
        <v>2</v>
      </c>
      <c r="V44" s="6"/>
      <c r="W44" s="6"/>
      <c r="X44" s="6"/>
    </row>
    <row r="45" spans="1:24" s="1" customFormat="1" ht="15" customHeight="1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2"/>
        <v>90</v>
      </c>
      <c r="P45" s="961">
        <f t="shared" si="2"/>
        <v>0</v>
      </c>
      <c r="Q45" s="957">
        <f t="shared" si="2"/>
        <v>0</v>
      </c>
      <c r="R45" s="961">
        <f t="shared" si="2"/>
        <v>0</v>
      </c>
      <c r="S45" s="958">
        <f t="shared" si="2"/>
        <v>0</v>
      </c>
      <c r="T45" s="960">
        <f>Stat.!BU40+Stat.!BU81</f>
        <v>0</v>
      </c>
      <c r="U45" s="968">
        <f t="shared" si="1"/>
        <v>0</v>
      </c>
      <c r="V45" s="6"/>
      <c r="W45" s="6"/>
      <c r="X45" s="6"/>
    </row>
    <row r="46" spans="1:24" s="1" customFormat="1" ht="15" customHeight="1" x14ac:dyDescent="0.2">
      <c r="A46" s="1046" t="s">
        <v>10</v>
      </c>
      <c r="B46" s="1047"/>
      <c r="C46" s="971">
        <f t="shared" ref="C46:T46" si="3">SUM(C9:C45)</f>
        <v>11118</v>
      </c>
      <c r="D46" s="971">
        <f t="shared" si="3"/>
        <v>762</v>
      </c>
      <c r="E46" s="971">
        <f t="shared" si="3"/>
        <v>27</v>
      </c>
      <c r="F46" s="971">
        <f t="shared" si="3"/>
        <v>22</v>
      </c>
      <c r="G46" s="971">
        <f t="shared" si="3"/>
        <v>18</v>
      </c>
      <c r="H46" s="971">
        <f t="shared" si="3"/>
        <v>0</v>
      </c>
      <c r="I46" s="971">
        <f t="shared" si="3"/>
        <v>11029</v>
      </c>
      <c r="J46" s="971">
        <f t="shared" si="3"/>
        <v>824</v>
      </c>
      <c r="K46" s="971">
        <f t="shared" si="3"/>
        <v>27</v>
      </c>
      <c r="L46" s="971">
        <f t="shared" si="3"/>
        <v>26</v>
      </c>
      <c r="M46" s="971">
        <f t="shared" si="3"/>
        <v>18</v>
      </c>
      <c r="N46" s="971">
        <f t="shared" si="3"/>
        <v>1</v>
      </c>
      <c r="O46" s="971">
        <f t="shared" si="3"/>
        <v>22147</v>
      </c>
      <c r="P46" s="971">
        <f t="shared" si="3"/>
        <v>1586</v>
      </c>
      <c r="Q46" s="971">
        <f t="shared" si="3"/>
        <v>54</v>
      </c>
      <c r="R46" s="971">
        <f t="shared" si="3"/>
        <v>48</v>
      </c>
      <c r="S46" s="971">
        <f t="shared" si="3"/>
        <v>36</v>
      </c>
      <c r="T46" s="972">
        <f t="shared" si="3"/>
        <v>1</v>
      </c>
      <c r="U46" s="621">
        <f t="shared" si="1"/>
        <v>102</v>
      </c>
      <c r="V46" s="6"/>
      <c r="W46" s="6"/>
      <c r="X46" s="6"/>
    </row>
    <row r="47" spans="1:24" s="42" customFormat="1" ht="11.25" x14ac:dyDescent="0.2">
      <c r="I47" s="339"/>
      <c r="J47" s="339"/>
      <c r="K47" s="339"/>
      <c r="L47" s="339"/>
      <c r="M47" s="339"/>
    </row>
    <row r="48" spans="1:24" s="249" customFormat="1" ht="11.25" x14ac:dyDescent="0.2">
      <c r="I48" s="85"/>
      <c r="J48" s="85"/>
      <c r="K48" s="85"/>
      <c r="L48" s="85"/>
      <c r="M48" s="85"/>
    </row>
    <row r="49" spans="9:17" s="42" customFormat="1" ht="11.25" x14ac:dyDescent="0.2">
      <c r="I49" s="339"/>
      <c r="J49" s="339"/>
      <c r="K49" s="339"/>
      <c r="L49" s="339"/>
      <c r="M49" s="339"/>
      <c r="O49" s="85"/>
      <c r="P49" s="339"/>
      <c r="Q49" s="339"/>
    </row>
  </sheetData>
  <mergeCells count="15">
    <mergeCell ref="O8:U8"/>
    <mergeCell ref="A46:B46"/>
    <mergeCell ref="A1:U4"/>
    <mergeCell ref="E6:F6"/>
    <mergeCell ref="K6:L6"/>
    <mergeCell ref="Q6:R6"/>
    <mergeCell ref="A7:B7"/>
    <mergeCell ref="C6:D6"/>
    <mergeCell ref="I6:J6"/>
    <mergeCell ref="O6:P6"/>
    <mergeCell ref="M6:N6"/>
    <mergeCell ref="G6:H6"/>
    <mergeCell ref="S6:T6"/>
    <mergeCell ref="C8:H8"/>
    <mergeCell ref="I8:N8"/>
  </mergeCells>
  <pageMargins left="3.937007874015748E-2" right="3.937007874015748E-2" top="0.74803149606299213" bottom="0.74803149606299213" header="0.31496062992125984" footer="0.31496062992125984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FF0000"/>
  </sheetPr>
  <dimension ref="A1:AV48"/>
  <sheetViews>
    <sheetView zoomScale="85" zoomScaleNormal="85" workbookViewId="0">
      <selection activeCell="AT6" sqref="AT6:BO45"/>
    </sheetView>
  </sheetViews>
  <sheetFormatPr defaultRowHeight="12.75" x14ac:dyDescent="0.2"/>
  <cols>
    <col min="1" max="1" width="4.28515625" customWidth="1"/>
    <col min="2" max="2" width="18.42578125" customWidth="1"/>
    <col min="3" max="3" width="6.140625" customWidth="1"/>
    <col min="4" max="4" width="4.28515625" customWidth="1"/>
    <col min="5" max="7" width="3.7109375" customWidth="1"/>
    <col min="8" max="8" width="3" customWidth="1"/>
    <col min="9" max="9" width="5.710937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5.710937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22" max="22" width="4.7109375" style="46" customWidth="1"/>
    <col min="23" max="23" width="8.7109375" customWidth="1"/>
    <col min="24" max="24" width="9.140625" style="46" customWidth="1"/>
    <col min="25" max="26" width="4.85546875" style="46" customWidth="1"/>
    <col min="27" max="27" width="4.7109375" customWidth="1"/>
    <col min="28" max="28" width="10.85546875" style="481" customWidth="1"/>
    <col min="29" max="29" width="6.28515625" style="481" customWidth="1"/>
    <col min="30" max="30" width="3.7109375" style="481" customWidth="1"/>
    <col min="31" max="31" width="5.28515625" style="481" customWidth="1"/>
    <col min="32" max="32" width="9.85546875" customWidth="1"/>
    <col min="33" max="33" width="3.7109375" customWidth="1"/>
    <col min="34" max="34" width="3.7109375" style="482" customWidth="1"/>
    <col min="35" max="35" width="3.7109375" customWidth="1"/>
    <col min="36" max="36" width="1.85546875" customWidth="1"/>
    <col min="37" max="37" width="9.140625" style="481" customWidth="1"/>
    <col min="38" max="40" width="5.85546875" style="481" customWidth="1"/>
    <col min="41" max="41" width="0.85546875" customWidth="1"/>
    <col min="42" max="42" width="12.85546875" style="483" customWidth="1"/>
    <col min="43" max="43" width="5.140625" style="483" customWidth="1"/>
    <col min="44" max="44" width="6" style="483" customWidth="1"/>
    <col min="45" max="45" width="5.140625" style="483" customWidth="1"/>
    <col min="46" max="1025" width="8.7109375" customWidth="1"/>
  </cols>
  <sheetData>
    <row r="1" spans="1:48" ht="12.75" customHeight="1" x14ac:dyDescent="0.2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</row>
    <row r="2" spans="1:48" ht="12.75" customHeight="1" x14ac:dyDescent="0.2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</row>
    <row r="3" spans="1:48" ht="12.75" customHeight="1" x14ac:dyDescent="0.2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</row>
    <row r="4" spans="1:48" ht="12.75" customHeight="1" x14ac:dyDescent="0.2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X4" s="486" t="s">
        <v>707</v>
      </c>
      <c r="Y4" s="486"/>
      <c r="Z4" s="487"/>
      <c r="AA4" s="609"/>
      <c r="AB4" s="488"/>
      <c r="AC4" s="488"/>
      <c r="AD4" s="489"/>
      <c r="AE4" s="489"/>
      <c r="AF4" s="609"/>
      <c r="AG4" s="609"/>
      <c r="AH4" s="9"/>
      <c r="AI4" s="609"/>
      <c r="AJ4" s="609"/>
      <c r="AK4" s="488"/>
      <c r="AL4" s="488" t="s">
        <v>708</v>
      </c>
      <c r="AM4" s="488"/>
      <c r="AN4" s="488"/>
      <c r="AO4" s="609"/>
      <c r="AP4" s="490" t="s">
        <v>709</v>
      </c>
      <c r="AQ4" s="490"/>
      <c r="AR4" s="490"/>
      <c r="AS4" s="490"/>
      <c r="AT4" s="609"/>
      <c r="AU4" s="609"/>
      <c r="AV4" s="609"/>
    </row>
    <row r="5" spans="1:48" ht="38.25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X5" s="495" t="s">
        <v>710</v>
      </c>
      <c r="Y5" s="495"/>
      <c r="Z5" s="495"/>
      <c r="AA5" s="495"/>
      <c r="AB5" s="496" t="s">
        <v>711</v>
      </c>
      <c r="AC5" s="496" t="s">
        <v>712</v>
      </c>
      <c r="AD5" s="496" t="str">
        <f>AC5</f>
        <v>minuty</v>
      </c>
      <c r="AE5" s="496" t="str">
        <f>AD5</f>
        <v>minuty</v>
      </c>
      <c r="AF5" s="495" t="s">
        <v>713</v>
      </c>
      <c r="AG5" s="495"/>
      <c r="AH5" s="497"/>
      <c r="AI5" s="495"/>
      <c r="AK5" s="496" t="s">
        <v>711</v>
      </c>
      <c r="AL5" s="496" t="s">
        <v>714</v>
      </c>
      <c r="AM5" s="496" t="str">
        <f>AL5</f>
        <v>počet utkání</v>
      </c>
      <c r="AN5" s="496" t="str">
        <f>AM5</f>
        <v>počet utkání</v>
      </c>
      <c r="AP5" s="498" t="s">
        <v>711</v>
      </c>
      <c r="AQ5" s="498" t="s">
        <v>714</v>
      </c>
      <c r="AR5" s="498" t="str">
        <f>AQ5</f>
        <v>počet utkání</v>
      </c>
      <c r="AS5" s="498" t="str">
        <f>AR5</f>
        <v>počet utkání</v>
      </c>
    </row>
    <row r="6" spans="1:48" ht="15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X6" s="46" t="s">
        <v>24</v>
      </c>
      <c r="Y6" s="46" t="s">
        <v>715</v>
      </c>
      <c r="Z6" s="46" t="s">
        <v>716</v>
      </c>
      <c r="AA6" s="46" t="s">
        <v>18</v>
      </c>
      <c r="AB6" s="499" t="s">
        <v>24</v>
      </c>
      <c r="AC6" s="499" t="s">
        <v>14</v>
      </c>
      <c r="AD6" s="499" t="s">
        <v>717</v>
      </c>
      <c r="AE6" s="499" t="s">
        <v>718</v>
      </c>
      <c r="AF6" s="42" t="s">
        <v>719</v>
      </c>
      <c r="AG6" s="42" t="s">
        <v>306</v>
      </c>
      <c r="AH6" s="47" t="s">
        <v>13</v>
      </c>
      <c r="AI6" s="42" t="s">
        <v>718</v>
      </c>
      <c r="AK6" s="499" t="s">
        <v>24</v>
      </c>
      <c r="AL6" s="500" t="s">
        <v>14</v>
      </c>
      <c r="AM6" s="500" t="s">
        <v>701</v>
      </c>
      <c r="AN6" s="500" t="s">
        <v>718</v>
      </c>
      <c r="AP6" s="501" t="s">
        <v>24</v>
      </c>
      <c r="AQ6" s="502" t="str">
        <f>AL6</f>
        <v>hra</v>
      </c>
      <c r="AR6" s="502" t="str">
        <f>AM6</f>
        <v>střídání</v>
      </c>
      <c r="AS6" s="502" t="str">
        <f>AN6</f>
        <v>celk.</v>
      </c>
    </row>
    <row r="7" spans="1:48" ht="48.75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X7" s="46" t="str">
        <f>Stat.!B4</f>
        <v>Bastl Pavel</v>
      </c>
      <c r="Y7" s="46">
        <f>Stat.!AR4</f>
        <v>1</v>
      </c>
      <c r="Z7" s="46">
        <f>Stat.!BF4</f>
        <v>1</v>
      </c>
      <c r="AA7" s="46">
        <f t="shared" ref="AA7:AA43" si="0">SUM(Y7:Z7)</f>
        <v>2</v>
      </c>
      <c r="AB7" s="499" t="str">
        <f>Stat.!B4</f>
        <v>Bastl Pavel</v>
      </c>
      <c r="AC7" s="499">
        <f>Stat.!P4</f>
        <v>543</v>
      </c>
      <c r="AD7" s="499">
        <f>Stat.!AD4</f>
        <v>29</v>
      </c>
      <c r="AE7" s="499">
        <f t="shared" ref="AE7:AE43" si="1">SUM(AC7:AD7)</f>
        <v>572</v>
      </c>
      <c r="AF7" s="46" t="str">
        <f>Stat.!B4</f>
        <v>Bastl Pavel</v>
      </c>
      <c r="AG7" s="46">
        <f t="shared" ref="AG7:AG43" si="2">AI7-AH7</f>
        <v>1</v>
      </c>
      <c r="AH7" s="47">
        <f>Stat.!BU4</f>
        <v>0</v>
      </c>
      <c r="AI7" s="46">
        <f>Stat.!BT4</f>
        <v>1</v>
      </c>
      <c r="AK7" s="506" t="str">
        <f>Stat.!B4</f>
        <v>Bastl Pavel</v>
      </c>
      <c r="AL7" s="506">
        <f>COUNT(Stat.!C4:O4,Stat.!C45:O45)</f>
        <v>12</v>
      </c>
      <c r="AM7" s="506">
        <f>COUNT(Stat.!Q4:AC4,Stat.!Q45:AC45)</f>
        <v>3</v>
      </c>
      <c r="AN7" s="506">
        <f t="shared" ref="AN7:AN43" si="3">SUM(AL7:AM7)</f>
        <v>15</v>
      </c>
      <c r="AP7" s="507" t="str">
        <f>Stat.!B45</f>
        <v>Bastl Pavel</v>
      </c>
      <c r="AQ7" s="507">
        <f>COUNT(Stat.!C45:O45)</f>
        <v>4</v>
      </c>
      <c r="AR7" s="507">
        <f>COUNT(Stat.!Q45:AC45)</f>
        <v>1</v>
      </c>
      <c r="AS7" s="507">
        <f t="shared" ref="AS7:AS43" si="4">SUM(AQ7:AR7)</f>
        <v>5</v>
      </c>
    </row>
    <row r="8" spans="1:48" s="1" customFormat="1" ht="15.7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X8" s="46" t="str">
        <f>Stat.!B5</f>
        <v>Bastl Vojta</v>
      </c>
      <c r="Y8" s="46">
        <f>Stat.!AR5</f>
        <v>2</v>
      </c>
      <c r="Z8" s="46">
        <f>Stat.!BF5</f>
        <v>5</v>
      </c>
      <c r="AA8" s="46">
        <f t="shared" si="0"/>
        <v>7</v>
      </c>
      <c r="AB8" s="499" t="str">
        <f>Stat.!B5</f>
        <v>Bastl Vojta</v>
      </c>
      <c r="AC8" s="499">
        <f>Stat.!P5</f>
        <v>960</v>
      </c>
      <c r="AD8" s="499">
        <f>Stat.!AD5</f>
        <v>5</v>
      </c>
      <c r="AE8" s="499">
        <f t="shared" si="1"/>
        <v>965</v>
      </c>
      <c r="AF8" s="46" t="str">
        <f>Stat.!B5</f>
        <v>Bastl Vojta</v>
      </c>
      <c r="AG8" s="46">
        <f t="shared" si="2"/>
        <v>1</v>
      </c>
      <c r="AH8" s="47">
        <f>Stat.!BU5</f>
        <v>0</v>
      </c>
      <c r="AI8" s="46">
        <f>Stat.!BT5</f>
        <v>1</v>
      </c>
      <c r="AJ8"/>
      <c r="AK8" s="506" t="str">
        <f>Stat.!B5</f>
        <v>Bastl Vojta</v>
      </c>
      <c r="AL8" s="506">
        <f>COUNT(Stat.!C5:O5,Stat.!C46:O46)</f>
        <v>20</v>
      </c>
      <c r="AM8" s="506">
        <f>COUNT(Stat.!Q5:AC5,Stat.!Q46:AC46)</f>
        <v>1</v>
      </c>
      <c r="AN8" s="506">
        <f t="shared" si="3"/>
        <v>21</v>
      </c>
      <c r="AO8"/>
      <c r="AP8" s="507" t="str">
        <f>Stat.!B46</f>
        <v>Bastl Vojta</v>
      </c>
      <c r="AQ8" s="507">
        <f>COUNT(Stat.!C46:O46)</f>
        <v>9</v>
      </c>
      <c r="AR8" s="507">
        <f>COUNT(Stat.!Q46:AC46)</f>
        <v>0</v>
      </c>
      <c r="AS8" s="507">
        <f t="shared" si="4"/>
        <v>9</v>
      </c>
      <c r="AT8"/>
      <c r="AU8"/>
      <c r="AV8"/>
    </row>
    <row r="9" spans="1:48" s="1" customFormat="1" ht="15" customHeight="1" thickTop="1" x14ac:dyDescent="0.2">
      <c r="A9" s="989">
        <v>1</v>
      </c>
      <c r="B9" s="987" t="str">
        <f>Stat.!B11</f>
        <v>Habr Vojta</v>
      </c>
      <c r="C9" s="6">
        <f>Stat.!P11</f>
        <v>898</v>
      </c>
      <c r="D9" s="4">
        <f>Stat.!AD11</f>
        <v>0</v>
      </c>
      <c r="E9" s="956">
        <f>Stat.!AR11</f>
        <v>12</v>
      </c>
      <c r="F9" s="4">
        <f>Stat.!BF11</f>
        <v>3</v>
      </c>
      <c r="G9" s="6">
        <f>Stat.!BT11</f>
        <v>2</v>
      </c>
      <c r="H9" s="6">
        <f>Stat.!BU11</f>
        <v>0</v>
      </c>
      <c r="I9" s="962">
        <f>Stat.!P52</f>
        <v>797</v>
      </c>
      <c r="J9" s="3">
        <f>Stat.!AD52</f>
        <v>0</v>
      </c>
      <c r="K9" s="969">
        <f>Stat.!AR52</f>
        <v>6</v>
      </c>
      <c r="L9" s="3">
        <f>Stat.!BF52</f>
        <v>1</v>
      </c>
      <c r="M9" s="5">
        <f>Stat.!BT52</f>
        <v>3</v>
      </c>
      <c r="N9" s="6">
        <f>Stat.!BU52</f>
        <v>0</v>
      </c>
      <c r="O9" s="965">
        <f t="shared" ref="O9:O45" si="5">C9+I9</f>
        <v>1695</v>
      </c>
      <c r="P9" s="4">
        <f t="shared" ref="P9:P45" si="6">D9+J9</f>
        <v>0</v>
      </c>
      <c r="Q9" s="956">
        <f t="shared" ref="Q9:Q45" si="7">E9+K9</f>
        <v>18</v>
      </c>
      <c r="R9" s="4">
        <f t="shared" ref="R9:R45" si="8">F9+L9</f>
        <v>4</v>
      </c>
      <c r="S9" s="6">
        <f t="shared" ref="S9:S45" si="9">G9+M9</f>
        <v>5</v>
      </c>
      <c r="T9" s="2">
        <f>Stat.!BU11+Stat.!BU52</f>
        <v>0</v>
      </c>
      <c r="U9" s="967">
        <f t="shared" ref="U9:U45" si="10">Q9+R9</f>
        <v>22</v>
      </c>
      <c r="X9" s="46" t="str">
        <f>Stat.!B6</f>
        <v>Černý Jiří</v>
      </c>
      <c r="Y9" s="46">
        <f>Stat.!AR6</f>
        <v>0</v>
      </c>
      <c r="Z9" s="46">
        <f>Stat.!BF6</f>
        <v>0</v>
      </c>
      <c r="AA9" s="46">
        <f t="shared" si="0"/>
        <v>0</v>
      </c>
      <c r="AB9" s="499" t="str">
        <f>Stat.!B6</f>
        <v>Černý Jiří</v>
      </c>
      <c r="AC9" s="499">
        <f>Stat.!P6</f>
        <v>990</v>
      </c>
      <c r="AD9" s="499">
        <f>Stat.!AD6</f>
        <v>0</v>
      </c>
      <c r="AE9" s="499">
        <f t="shared" si="1"/>
        <v>990</v>
      </c>
      <c r="AF9" s="46" t="str">
        <f>Stat.!B6</f>
        <v>Černý Jiří</v>
      </c>
      <c r="AG9" s="46">
        <f t="shared" si="2"/>
        <v>2</v>
      </c>
      <c r="AH9" s="47">
        <f>Stat.!BU6</f>
        <v>0</v>
      </c>
      <c r="AI9" s="46">
        <f>Stat.!BT6</f>
        <v>2</v>
      </c>
      <c r="AJ9"/>
      <c r="AK9" s="506" t="str">
        <f>Stat.!B6</f>
        <v>Černý Jiří</v>
      </c>
      <c r="AL9" s="506">
        <f>COUNT(Stat.!C6:O6,Stat.!C47:O47)</f>
        <v>17</v>
      </c>
      <c r="AM9" s="506">
        <f>COUNT(Stat.!Q6:AC6,Stat.!Q47:AC47)</f>
        <v>0</v>
      </c>
      <c r="AN9" s="506">
        <f t="shared" si="3"/>
        <v>17</v>
      </c>
      <c r="AO9"/>
      <c r="AP9" s="507" t="str">
        <f>Stat.!B47</f>
        <v>Černý Jiří</v>
      </c>
      <c r="AQ9" s="507">
        <f>COUNT(Stat.!C47:O47)</f>
        <v>6</v>
      </c>
      <c r="AR9" s="507">
        <f>COUNT(Stat.!Q47:AC47)</f>
        <v>0</v>
      </c>
      <c r="AS9" s="507">
        <f t="shared" si="4"/>
        <v>6</v>
      </c>
      <c r="AT9"/>
      <c r="AU9"/>
      <c r="AV9"/>
    </row>
    <row r="10" spans="1:48" s="1" customFormat="1" ht="14.25" x14ac:dyDescent="0.2">
      <c r="A10" s="989">
        <v>2</v>
      </c>
      <c r="B10" s="987" t="str">
        <f>Stat.!B21</f>
        <v>Kelbler Petr</v>
      </c>
      <c r="C10" s="6">
        <f>Stat.!P21</f>
        <v>639</v>
      </c>
      <c r="D10" s="4">
        <f>Stat.!AD21</f>
        <v>45</v>
      </c>
      <c r="E10" s="956">
        <f>Stat.!AR21</f>
        <v>1</v>
      </c>
      <c r="F10" s="4">
        <f>Stat.!BF21</f>
        <v>2</v>
      </c>
      <c r="G10" s="6">
        <f>Stat.!BT21</f>
        <v>2</v>
      </c>
      <c r="H10" s="6">
        <f>Stat.!BU21</f>
        <v>0</v>
      </c>
      <c r="I10" s="962">
        <f>Stat.!P62</f>
        <v>992</v>
      </c>
      <c r="J10" s="3">
        <f>Stat.!AD62</f>
        <v>0</v>
      </c>
      <c r="K10" s="969">
        <f>Stat.!AR62</f>
        <v>5</v>
      </c>
      <c r="L10" s="3">
        <f>Stat.!BF62</f>
        <v>6</v>
      </c>
      <c r="M10" s="5">
        <f>Stat.!BT62</f>
        <v>1</v>
      </c>
      <c r="N10" s="6">
        <f>Stat.!BU62</f>
        <v>0</v>
      </c>
      <c r="O10" s="965">
        <f t="shared" si="5"/>
        <v>1631</v>
      </c>
      <c r="P10" s="4">
        <f t="shared" si="6"/>
        <v>45</v>
      </c>
      <c r="Q10" s="956">
        <f t="shared" si="7"/>
        <v>6</v>
      </c>
      <c r="R10" s="4">
        <f t="shared" si="8"/>
        <v>8</v>
      </c>
      <c r="S10" s="6">
        <f t="shared" si="9"/>
        <v>3</v>
      </c>
      <c r="T10" s="2">
        <f>Stat.!BU21+Stat.!BU62</f>
        <v>0</v>
      </c>
      <c r="U10" s="967">
        <f t="shared" si="10"/>
        <v>14</v>
      </c>
      <c r="X10" s="46" t="str">
        <f>Stat.!B7</f>
        <v>Dolák Jan</v>
      </c>
      <c r="Y10" s="46">
        <f>Stat.!AR7</f>
        <v>2</v>
      </c>
      <c r="Z10" s="46">
        <f>Stat.!BF7</f>
        <v>0</v>
      </c>
      <c r="AA10" s="46">
        <f t="shared" si="0"/>
        <v>2</v>
      </c>
      <c r="AB10" s="499" t="str">
        <f>Stat.!B7</f>
        <v>Dolák Jan</v>
      </c>
      <c r="AC10" s="499">
        <f>Stat.!P7</f>
        <v>169</v>
      </c>
      <c r="AD10" s="499">
        <f>Stat.!AD7</f>
        <v>108</v>
      </c>
      <c r="AE10" s="499">
        <f t="shared" si="1"/>
        <v>277</v>
      </c>
      <c r="AF10" s="46" t="str">
        <f>Stat.!B7</f>
        <v>Dolák Jan</v>
      </c>
      <c r="AG10" s="46">
        <f t="shared" si="2"/>
        <v>0</v>
      </c>
      <c r="AH10" s="47">
        <f>Stat.!BU7</f>
        <v>0</v>
      </c>
      <c r="AI10" s="46">
        <f>Stat.!BT7</f>
        <v>0</v>
      </c>
      <c r="AJ10"/>
      <c r="AK10" s="506" t="str">
        <f>Stat.!B7</f>
        <v>Dolák Jan</v>
      </c>
      <c r="AL10" s="506">
        <f>COUNT(Stat.!C7:O7,Stat.!C48:O48)</f>
        <v>9</v>
      </c>
      <c r="AM10" s="506">
        <f>COUNT(Stat.!Q7:AC7,Stat.!Q48:AC48)</f>
        <v>7</v>
      </c>
      <c r="AN10" s="506">
        <f t="shared" si="3"/>
        <v>16</v>
      </c>
      <c r="AO10"/>
      <c r="AP10" s="507" t="str">
        <f>Stat.!B48</f>
        <v>Dolák Jan</v>
      </c>
      <c r="AQ10" s="507">
        <f>COUNT(Stat.!C48:O48)</f>
        <v>7</v>
      </c>
      <c r="AR10" s="507">
        <f>COUNT(Stat.!Q48:AC48)</f>
        <v>3</v>
      </c>
      <c r="AS10" s="507">
        <f t="shared" si="4"/>
        <v>10</v>
      </c>
      <c r="AT10"/>
      <c r="AU10"/>
      <c r="AV10"/>
    </row>
    <row r="11" spans="1:48" s="1" customFormat="1" ht="14.25" x14ac:dyDescent="0.2">
      <c r="A11" s="989">
        <v>3</v>
      </c>
      <c r="B11" s="987" t="str">
        <f>Stat.!B35</f>
        <v>Šťastný Martin</v>
      </c>
      <c r="C11" s="6">
        <f>Stat.!P35</f>
        <v>539</v>
      </c>
      <c r="D11" s="4">
        <f>Stat.!AD35</f>
        <v>26</v>
      </c>
      <c r="E11" s="956">
        <f>Stat.!AR35</f>
        <v>5</v>
      </c>
      <c r="F11" s="4">
        <f>Stat.!BF35</f>
        <v>0</v>
      </c>
      <c r="G11" s="6">
        <f>Stat.!BT35</f>
        <v>1</v>
      </c>
      <c r="H11" s="6">
        <f>Stat.!BU35</f>
        <v>0</v>
      </c>
      <c r="I11" s="962">
        <f>Stat.!P76</f>
        <v>900</v>
      </c>
      <c r="J11" s="3">
        <f>Stat.!AD76</f>
        <v>39</v>
      </c>
      <c r="K11" s="969">
        <f>Stat.!AR76</f>
        <v>4</v>
      </c>
      <c r="L11" s="3">
        <f>Stat.!BF76</f>
        <v>4</v>
      </c>
      <c r="M11" s="5">
        <f>Stat.!BT76</f>
        <v>3</v>
      </c>
      <c r="N11" s="6">
        <f>Stat.!BU76</f>
        <v>0</v>
      </c>
      <c r="O11" s="965">
        <f t="shared" si="5"/>
        <v>1439</v>
      </c>
      <c r="P11" s="4">
        <f t="shared" si="6"/>
        <v>65</v>
      </c>
      <c r="Q11" s="956">
        <f t="shared" si="7"/>
        <v>9</v>
      </c>
      <c r="R11" s="4">
        <f t="shared" si="8"/>
        <v>4</v>
      </c>
      <c r="S11" s="6">
        <f t="shared" si="9"/>
        <v>4</v>
      </c>
      <c r="T11" s="2">
        <f>Stat.!BU35+Stat.!BU76</f>
        <v>0</v>
      </c>
      <c r="U11" s="967">
        <f t="shared" si="10"/>
        <v>13</v>
      </c>
      <c r="X11" s="46" t="str">
        <f>Stat.!B8</f>
        <v>Dostál Jakub</v>
      </c>
      <c r="Y11" s="46">
        <f>Stat.!AR8</f>
        <v>0</v>
      </c>
      <c r="Z11" s="46">
        <f>Stat.!BF8</f>
        <v>0</v>
      </c>
      <c r="AA11" s="46">
        <f t="shared" si="0"/>
        <v>0</v>
      </c>
      <c r="AB11" s="499" t="str">
        <f>Stat.!B8</f>
        <v>Dostál Jakub</v>
      </c>
      <c r="AC11" s="499">
        <f>Stat.!P8</f>
        <v>0</v>
      </c>
      <c r="AD11" s="499">
        <f>Stat.!AD8</f>
        <v>0</v>
      </c>
      <c r="AE11" s="499">
        <f t="shared" si="1"/>
        <v>0</v>
      </c>
      <c r="AF11" s="46" t="str">
        <f>Stat.!B8</f>
        <v>Dostál Jakub</v>
      </c>
      <c r="AG11" s="46">
        <f t="shared" si="2"/>
        <v>0</v>
      </c>
      <c r="AH11" s="47">
        <f>Stat.!BU8</f>
        <v>0</v>
      </c>
      <c r="AI11" s="46">
        <f>Stat.!BT8</f>
        <v>0</v>
      </c>
      <c r="AJ11"/>
      <c r="AK11" s="506" t="str">
        <f>Stat.!B8</f>
        <v>Dostál Jakub</v>
      </c>
      <c r="AL11" s="506">
        <f>COUNT(Stat.!C8:O8,Stat.!C49:O49)</f>
        <v>0</v>
      </c>
      <c r="AM11" s="506">
        <f>COUNT(Stat.!Q8:AC8,Stat.!Q49:AC49)</f>
        <v>2</v>
      </c>
      <c r="AN11" s="506">
        <f t="shared" si="3"/>
        <v>2</v>
      </c>
      <c r="AO11"/>
      <c r="AP11" s="507" t="str">
        <f>Stat.!B49</f>
        <v>Dostál Jakub</v>
      </c>
      <c r="AQ11" s="507">
        <f>COUNT(Stat.!C49:O49)</f>
        <v>0</v>
      </c>
      <c r="AR11" s="507">
        <f>COUNT(Stat.!Q49:AC49)</f>
        <v>2</v>
      </c>
      <c r="AS11" s="507">
        <f t="shared" si="4"/>
        <v>2</v>
      </c>
      <c r="AT11"/>
      <c r="AU11"/>
      <c r="AV11"/>
    </row>
    <row r="12" spans="1:48" s="1" customFormat="1" ht="14.25" x14ac:dyDescent="0.2">
      <c r="A12" s="989">
        <v>4</v>
      </c>
      <c r="B12" s="987" t="str">
        <f>Stat.!B5</f>
        <v>Bastl Vojta</v>
      </c>
      <c r="C12" s="6">
        <f>Stat.!P5</f>
        <v>960</v>
      </c>
      <c r="D12" s="4">
        <f>Stat.!AD5</f>
        <v>5</v>
      </c>
      <c r="E12" s="956">
        <f>Stat.!AR5</f>
        <v>2</v>
      </c>
      <c r="F12" s="4">
        <f>Stat.!BF5</f>
        <v>5</v>
      </c>
      <c r="G12" s="6">
        <f>Stat.!BT5</f>
        <v>1</v>
      </c>
      <c r="H12" s="6">
        <f>Stat.!BU5</f>
        <v>0</v>
      </c>
      <c r="I12" s="962">
        <f>Stat.!P46</f>
        <v>797</v>
      </c>
      <c r="J12" s="3">
        <f>Stat.!AD46</f>
        <v>0</v>
      </c>
      <c r="K12" s="969">
        <f>Stat.!AR46</f>
        <v>1</v>
      </c>
      <c r="L12" s="3">
        <f>Stat.!BF46</f>
        <v>3</v>
      </c>
      <c r="M12" s="5">
        <f>Stat.!BT46</f>
        <v>0</v>
      </c>
      <c r="N12" s="6">
        <f>Stat.!BU46</f>
        <v>0</v>
      </c>
      <c r="O12" s="965">
        <f t="shared" si="5"/>
        <v>1757</v>
      </c>
      <c r="P12" s="4">
        <f t="shared" si="6"/>
        <v>5</v>
      </c>
      <c r="Q12" s="956">
        <f t="shared" si="7"/>
        <v>3</v>
      </c>
      <c r="R12" s="4">
        <f t="shared" si="8"/>
        <v>8</v>
      </c>
      <c r="S12" s="6">
        <f t="shared" si="9"/>
        <v>1</v>
      </c>
      <c r="T12" s="2">
        <f>Stat.!BU5+Stat.!BU46</f>
        <v>0</v>
      </c>
      <c r="U12" s="967">
        <f t="shared" si="10"/>
        <v>11</v>
      </c>
      <c r="X12" s="46" t="str">
        <f>Stat.!B9</f>
        <v>Habr Jiří</v>
      </c>
      <c r="Y12" s="46">
        <f>Stat.!AR9</f>
        <v>0</v>
      </c>
      <c r="Z12" s="46">
        <f>Stat.!BF9</f>
        <v>0</v>
      </c>
      <c r="AA12" s="46">
        <f t="shared" si="0"/>
        <v>0</v>
      </c>
      <c r="AB12" s="499" t="str">
        <f>Stat.!B9</f>
        <v>Habr Jiří</v>
      </c>
      <c r="AC12" s="499">
        <f>Stat.!P9</f>
        <v>0</v>
      </c>
      <c r="AD12" s="499">
        <f>Stat.!AD9</f>
        <v>0</v>
      </c>
      <c r="AE12" s="499">
        <f t="shared" si="1"/>
        <v>0</v>
      </c>
      <c r="AF12" s="46" t="str">
        <f>Stat.!B9</f>
        <v>Habr Jiří</v>
      </c>
      <c r="AG12" s="46">
        <f t="shared" si="2"/>
        <v>0</v>
      </c>
      <c r="AH12" s="47">
        <f>Stat.!BU9</f>
        <v>0</v>
      </c>
      <c r="AI12" s="46">
        <f>Stat.!BT9</f>
        <v>0</v>
      </c>
      <c r="AJ12"/>
      <c r="AK12" s="506" t="str">
        <f>Stat.!B9</f>
        <v>Habr Jiří</v>
      </c>
      <c r="AL12" s="506">
        <f>COUNT(Stat.!C9:O9,Stat.!C50:O50)</f>
        <v>0</v>
      </c>
      <c r="AM12" s="506">
        <f>COUNT(Stat.!Q9:AC9,Stat.!Q50:AC50)</f>
        <v>0</v>
      </c>
      <c r="AN12" s="506">
        <f t="shared" si="3"/>
        <v>0</v>
      </c>
      <c r="AO12"/>
      <c r="AP12" s="507" t="str">
        <f>Stat.!B50</f>
        <v>Habr Jiří</v>
      </c>
      <c r="AQ12" s="507">
        <f>COUNT(Stat.!C50:O50)</f>
        <v>0</v>
      </c>
      <c r="AR12" s="507">
        <f>COUNT(Stat.!Q50:AC50)</f>
        <v>0</v>
      </c>
      <c r="AS12" s="507">
        <f t="shared" si="4"/>
        <v>0</v>
      </c>
      <c r="AT12"/>
      <c r="AU12"/>
      <c r="AV12"/>
    </row>
    <row r="13" spans="1:48" s="1" customFormat="1" ht="14.25" x14ac:dyDescent="0.2">
      <c r="A13" s="989">
        <v>5</v>
      </c>
      <c r="B13" s="987" t="str">
        <f>Stat.!B36</f>
        <v>Švarc Petr</v>
      </c>
      <c r="C13" s="6">
        <f>Stat.!P36</f>
        <v>523</v>
      </c>
      <c r="D13" s="4">
        <f>Stat.!AD36</f>
        <v>0</v>
      </c>
      <c r="E13" s="956">
        <f>Stat.!AR36</f>
        <v>0</v>
      </c>
      <c r="F13" s="4">
        <f>Stat.!BF36</f>
        <v>4</v>
      </c>
      <c r="G13" s="6">
        <f>Stat.!BT36</f>
        <v>0</v>
      </c>
      <c r="H13" s="6">
        <f>Stat.!BU36</f>
        <v>0</v>
      </c>
      <c r="I13" s="962">
        <f>Stat.!P77</f>
        <v>1057</v>
      </c>
      <c r="J13" s="3">
        <f>Stat.!AD77</f>
        <v>0</v>
      </c>
      <c r="K13" s="969">
        <f>Stat.!AR77</f>
        <v>4</v>
      </c>
      <c r="L13" s="3">
        <f>Stat.!BF77</f>
        <v>3</v>
      </c>
      <c r="M13" s="5">
        <f>Stat.!BT77</f>
        <v>1</v>
      </c>
      <c r="N13" s="6">
        <f>Stat.!BU77</f>
        <v>0</v>
      </c>
      <c r="O13" s="965">
        <f t="shared" si="5"/>
        <v>1580</v>
      </c>
      <c r="P13" s="4">
        <f t="shared" si="6"/>
        <v>0</v>
      </c>
      <c r="Q13" s="956">
        <f t="shared" si="7"/>
        <v>4</v>
      </c>
      <c r="R13" s="4">
        <f t="shared" si="8"/>
        <v>7</v>
      </c>
      <c r="S13" s="6">
        <f t="shared" si="9"/>
        <v>1</v>
      </c>
      <c r="T13" s="2">
        <f>Stat.!BU36+Stat.!BU77</f>
        <v>0</v>
      </c>
      <c r="U13" s="967">
        <f t="shared" si="10"/>
        <v>11</v>
      </c>
      <c r="X13" s="46" t="str">
        <f>Stat.!B10</f>
        <v>Habr Stanislav</v>
      </c>
      <c r="Y13" s="46">
        <f>Stat.!AR10</f>
        <v>0</v>
      </c>
      <c r="Z13" s="46">
        <f>Stat.!BF10</f>
        <v>0</v>
      </c>
      <c r="AA13" s="46">
        <f t="shared" si="0"/>
        <v>0</v>
      </c>
      <c r="AB13" s="499" t="str">
        <f>Stat.!B10</f>
        <v>Habr Stanislav</v>
      </c>
      <c r="AC13" s="499">
        <f>Stat.!P10</f>
        <v>333</v>
      </c>
      <c r="AD13" s="499">
        <f>Stat.!AD10</f>
        <v>25</v>
      </c>
      <c r="AE13" s="499">
        <f t="shared" si="1"/>
        <v>358</v>
      </c>
      <c r="AF13" s="46" t="str">
        <f>Stat.!B10</f>
        <v>Habr Stanislav</v>
      </c>
      <c r="AG13" s="46">
        <f t="shared" si="2"/>
        <v>1</v>
      </c>
      <c r="AH13" s="47">
        <f>Stat.!BU10</f>
        <v>0</v>
      </c>
      <c r="AI13" s="46">
        <f>Stat.!BT10</f>
        <v>1</v>
      </c>
      <c r="AJ13"/>
      <c r="AK13" s="506" t="str">
        <f>Stat.!B10</f>
        <v>Habr Stanislav</v>
      </c>
      <c r="AL13" s="506">
        <f>COUNT(Stat.!C10:O10,Stat.!C51:O51)</f>
        <v>7</v>
      </c>
      <c r="AM13" s="506">
        <f>COUNT(Stat.!Q10:AC10,Stat.!Q51:AC51)</f>
        <v>1</v>
      </c>
      <c r="AN13" s="506">
        <f t="shared" si="3"/>
        <v>8</v>
      </c>
      <c r="AO13"/>
      <c r="AP13" s="507" t="str">
        <f>Stat.!B51</f>
        <v>Habr Stanislav</v>
      </c>
      <c r="AQ13" s="507">
        <f>COUNT(Stat.!C51:O51)</f>
        <v>3</v>
      </c>
      <c r="AR13" s="507">
        <f>COUNT(Stat.!Q51:AC51)</f>
        <v>0</v>
      </c>
      <c r="AS13" s="507">
        <f t="shared" si="4"/>
        <v>3</v>
      </c>
      <c r="AT13"/>
      <c r="AU13"/>
      <c r="AV13"/>
    </row>
    <row r="14" spans="1:48" s="1" customFormat="1" ht="14.25" x14ac:dyDescent="0.2">
      <c r="A14" s="989">
        <v>6</v>
      </c>
      <c r="B14" s="987" t="str">
        <f>Stat.!B16</f>
        <v>Chvátal Tomáš</v>
      </c>
      <c r="C14" s="6">
        <f>Stat.!P16</f>
        <v>720</v>
      </c>
      <c r="D14" s="4">
        <f>Stat.!AD16</f>
        <v>0</v>
      </c>
      <c r="E14" s="956">
        <f>Stat.!AR16</f>
        <v>1</v>
      </c>
      <c r="F14" s="4">
        <f>Stat.!BF16</f>
        <v>1</v>
      </c>
      <c r="G14" s="6">
        <f>Stat.!BT16</f>
        <v>1</v>
      </c>
      <c r="H14" s="6">
        <f>Stat.!BU16</f>
        <v>0</v>
      </c>
      <c r="I14" s="962">
        <f>Stat.!P57</f>
        <v>503</v>
      </c>
      <c r="J14" s="3">
        <f>Stat.!AD57</f>
        <v>0</v>
      </c>
      <c r="K14" s="969">
        <f>Stat.!AR57</f>
        <v>2</v>
      </c>
      <c r="L14" s="3">
        <f>Stat.!BF57</f>
        <v>0</v>
      </c>
      <c r="M14" s="5">
        <f>Stat.!BT57</f>
        <v>2</v>
      </c>
      <c r="N14" s="6">
        <f>Stat.!BU57</f>
        <v>0</v>
      </c>
      <c r="O14" s="965">
        <f t="shared" si="5"/>
        <v>1223</v>
      </c>
      <c r="P14" s="4">
        <f t="shared" si="6"/>
        <v>0</v>
      </c>
      <c r="Q14" s="956">
        <f t="shared" si="7"/>
        <v>3</v>
      </c>
      <c r="R14" s="4">
        <f t="shared" si="8"/>
        <v>1</v>
      </c>
      <c r="S14" s="6">
        <f t="shared" si="9"/>
        <v>3</v>
      </c>
      <c r="T14" s="2">
        <f>Stat.!BU16+Stat.!BU57</f>
        <v>0</v>
      </c>
      <c r="U14" s="967">
        <f t="shared" si="10"/>
        <v>4</v>
      </c>
      <c r="X14" s="46" t="str">
        <f>Stat.!B11</f>
        <v>Habr Vojta</v>
      </c>
      <c r="Y14" s="46">
        <f>Stat.!AR11</f>
        <v>12</v>
      </c>
      <c r="Z14" s="46">
        <f>Stat.!BF11</f>
        <v>3</v>
      </c>
      <c r="AA14" s="46">
        <f t="shared" si="0"/>
        <v>15</v>
      </c>
      <c r="AB14" s="499" t="str">
        <f>Stat.!B11</f>
        <v>Habr Vojta</v>
      </c>
      <c r="AC14" s="499">
        <f>Stat.!P11</f>
        <v>898</v>
      </c>
      <c r="AD14" s="499">
        <f>Stat.!AD11</f>
        <v>0</v>
      </c>
      <c r="AE14" s="499">
        <f t="shared" si="1"/>
        <v>898</v>
      </c>
      <c r="AF14" s="46" t="str">
        <f>Stat.!B11</f>
        <v>Habr Vojta</v>
      </c>
      <c r="AG14" s="46">
        <f t="shared" si="2"/>
        <v>2</v>
      </c>
      <c r="AH14" s="47">
        <f>Stat.!BU11</f>
        <v>0</v>
      </c>
      <c r="AI14" s="46">
        <f>Stat.!BT11</f>
        <v>2</v>
      </c>
      <c r="AJ14"/>
      <c r="AK14" s="506" t="str">
        <f>Stat.!B11</f>
        <v>Habr Vojta</v>
      </c>
      <c r="AL14" s="506">
        <f>COUNT(Stat.!C11:O11,Stat.!C52:O52)</f>
        <v>20</v>
      </c>
      <c r="AM14" s="506">
        <f>COUNT(Stat.!Q11:AC11,Stat.!Q52:AC52)</f>
        <v>0</v>
      </c>
      <c r="AN14" s="506">
        <f t="shared" si="3"/>
        <v>20</v>
      </c>
      <c r="AO14"/>
      <c r="AP14" s="507" t="str">
        <f>Stat.!B52</f>
        <v>Habr Vojta</v>
      </c>
      <c r="AQ14" s="507">
        <f>COUNT(Stat.!C52:O52)</f>
        <v>9</v>
      </c>
      <c r="AR14" s="507">
        <f>COUNT(Stat.!Q52:AC52)</f>
        <v>0</v>
      </c>
      <c r="AS14" s="507">
        <f t="shared" si="4"/>
        <v>9</v>
      </c>
      <c r="AT14"/>
      <c r="AU14"/>
      <c r="AV14"/>
    </row>
    <row r="15" spans="1:48" s="1" customFormat="1" ht="14.25" x14ac:dyDescent="0.2">
      <c r="A15" s="989">
        <v>7</v>
      </c>
      <c r="B15" s="987" t="str">
        <f>Stat.!B37</f>
        <v>Tříletý Radim</v>
      </c>
      <c r="C15" s="6">
        <f>Stat.!P37</f>
        <v>346</v>
      </c>
      <c r="D15" s="4">
        <f>Stat.!AD37</f>
        <v>0</v>
      </c>
      <c r="E15" s="956">
        <f>Stat.!AR37</f>
        <v>0</v>
      </c>
      <c r="F15" s="4">
        <f>Stat.!BF37</f>
        <v>1</v>
      </c>
      <c r="G15" s="6">
        <f>Stat.!BT37</f>
        <v>0</v>
      </c>
      <c r="H15" s="6">
        <f>Stat.!BU37</f>
        <v>0</v>
      </c>
      <c r="I15" s="962">
        <f>Stat.!P78</f>
        <v>616</v>
      </c>
      <c r="J15" s="3">
        <f>Stat.!AD78</f>
        <v>80</v>
      </c>
      <c r="K15" s="969">
        <f>Stat.!AR78</f>
        <v>1</v>
      </c>
      <c r="L15" s="3">
        <f>Stat.!BF78</f>
        <v>2</v>
      </c>
      <c r="M15" s="5">
        <f>Stat.!BT78</f>
        <v>1</v>
      </c>
      <c r="N15" s="6">
        <f>Stat.!BU78</f>
        <v>0</v>
      </c>
      <c r="O15" s="965">
        <f t="shared" si="5"/>
        <v>962</v>
      </c>
      <c r="P15" s="4">
        <f t="shared" si="6"/>
        <v>80</v>
      </c>
      <c r="Q15" s="956">
        <f t="shared" si="7"/>
        <v>1</v>
      </c>
      <c r="R15" s="4">
        <f t="shared" si="8"/>
        <v>3</v>
      </c>
      <c r="S15" s="6">
        <f t="shared" si="9"/>
        <v>1</v>
      </c>
      <c r="T15" s="2">
        <f>Stat.!BU37+Stat.!BU78</f>
        <v>0</v>
      </c>
      <c r="U15" s="967">
        <f t="shared" si="10"/>
        <v>4</v>
      </c>
      <c r="X15" s="46" t="str">
        <f>Stat.!B12</f>
        <v>Havlík Martin</v>
      </c>
      <c r="Y15" s="46">
        <f>Stat.!AR12</f>
        <v>0</v>
      </c>
      <c r="Z15" s="46">
        <f>Stat.!BF12</f>
        <v>0</v>
      </c>
      <c r="AA15" s="46">
        <f t="shared" si="0"/>
        <v>0</v>
      </c>
      <c r="AB15" s="499" t="str">
        <f>Stat.!B12</f>
        <v>Havlík Martin</v>
      </c>
      <c r="AC15" s="499">
        <f>Stat.!P12</f>
        <v>219</v>
      </c>
      <c r="AD15" s="499">
        <f>Stat.!AD12</f>
        <v>0</v>
      </c>
      <c r="AE15" s="499">
        <f t="shared" si="1"/>
        <v>219</v>
      </c>
      <c r="AF15" s="46" t="str">
        <f>Stat.!B12</f>
        <v>Havlík Martin</v>
      </c>
      <c r="AG15" s="46">
        <f t="shared" si="2"/>
        <v>0</v>
      </c>
      <c r="AH15" s="47">
        <f>Stat.!BU12</f>
        <v>0</v>
      </c>
      <c r="AI15" s="46">
        <f>Stat.!BT12</f>
        <v>0</v>
      </c>
      <c r="AJ15"/>
      <c r="AK15" s="506" t="str">
        <f>Stat.!B12</f>
        <v>Havlík Martin</v>
      </c>
      <c r="AL15" s="506">
        <f>COUNT(Stat.!C12:O12,Stat.!C53:O53)</f>
        <v>5</v>
      </c>
      <c r="AM15" s="506">
        <f>COUNT(Stat.!Q12:AC12,Stat.!Q53:AC53)</f>
        <v>3</v>
      </c>
      <c r="AN15" s="506">
        <f t="shared" si="3"/>
        <v>8</v>
      </c>
      <c r="AO15"/>
      <c r="AP15" s="507" t="str">
        <f>Stat.!B53</f>
        <v>Havlík Martin</v>
      </c>
      <c r="AQ15" s="507">
        <f>COUNT(Stat.!C53:O53)</f>
        <v>2</v>
      </c>
      <c r="AR15" s="507">
        <f>COUNT(Stat.!Q53:AC53)</f>
        <v>3</v>
      </c>
      <c r="AS15" s="507">
        <f t="shared" si="4"/>
        <v>5</v>
      </c>
      <c r="AT15"/>
      <c r="AU15"/>
      <c r="AV15"/>
    </row>
    <row r="16" spans="1:48" s="1" customFormat="1" ht="14.25" x14ac:dyDescent="0.2">
      <c r="A16" s="989">
        <v>8</v>
      </c>
      <c r="B16" s="987" t="str">
        <f>Stat.!B4</f>
        <v>Bastl Pavel</v>
      </c>
      <c r="C16" s="6">
        <f>Stat.!P4</f>
        <v>543</v>
      </c>
      <c r="D16" s="4">
        <f>Stat.!AD4</f>
        <v>29</v>
      </c>
      <c r="E16" s="956">
        <f>Stat.!AR4</f>
        <v>1</v>
      </c>
      <c r="F16" s="4">
        <f>Stat.!BF4</f>
        <v>1</v>
      </c>
      <c r="G16" s="6">
        <f>Stat.!BT4</f>
        <v>1</v>
      </c>
      <c r="H16" s="6">
        <f>Stat.!BU4</f>
        <v>0</v>
      </c>
      <c r="I16" s="962">
        <f>Stat.!P45</f>
        <v>360</v>
      </c>
      <c r="J16" s="3">
        <f>Stat.!AD45</f>
        <v>5</v>
      </c>
      <c r="K16" s="969">
        <f>Stat.!AR45</f>
        <v>0</v>
      </c>
      <c r="L16" s="3">
        <f>Stat.!BF45</f>
        <v>1</v>
      </c>
      <c r="M16" s="5">
        <f>Stat.!BT45</f>
        <v>0</v>
      </c>
      <c r="N16" s="6">
        <f>Stat.!BU45</f>
        <v>0</v>
      </c>
      <c r="O16" s="965">
        <f t="shared" si="5"/>
        <v>903</v>
      </c>
      <c r="P16" s="4">
        <f t="shared" si="6"/>
        <v>34</v>
      </c>
      <c r="Q16" s="956">
        <f t="shared" si="7"/>
        <v>1</v>
      </c>
      <c r="R16" s="4">
        <f t="shared" si="8"/>
        <v>2</v>
      </c>
      <c r="S16" s="6">
        <f t="shared" si="9"/>
        <v>1</v>
      </c>
      <c r="T16" s="2">
        <f>Stat.!BU4+Stat.!BU45</f>
        <v>0</v>
      </c>
      <c r="U16" s="967">
        <f t="shared" si="10"/>
        <v>3</v>
      </c>
      <c r="X16" s="46" t="str">
        <f>Stat.!B13</f>
        <v>Havlík Roman</v>
      </c>
      <c r="Y16" s="46">
        <f>Stat.!AR13</f>
        <v>0</v>
      </c>
      <c r="Z16" s="46">
        <f>Stat.!BF13</f>
        <v>0</v>
      </c>
      <c r="AA16" s="46">
        <f t="shared" si="0"/>
        <v>0</v>
      </c>
      <c r="AB16" s="499" t="str">
        <f>Stat.!B13</f>
        <v>Havlík Roman</v>
      </c>
      <c r="AC16" s="499">
        <f>Stat.!P13</f>
        <v>45</v>
      </c>
      <c r="AD16" s="499">
        <f>Stat.!AD13</f>
        <v>0</v>
      </c>
      <c r="AE16" s="499">
        <f t="shared" si="1"/>
        <v>45</v>
      </c>
      <c r="AF16" s="46" t="str">
        <f>Stat.!B13</f>
        <v>Havlík Roman</v>
      </c>
      <c r="AG16" s="46">
        <f t="shared" si="2"/>
        <v>0</v>
      </c>
      <c r="AH16" s="47">
        <f>Stat.!BU13</f>
        <v>0</v>
      </c>
      <c r="AI16" s="46">
        <f>Stat.!BT13</f>
        <v>0</v>
      </c>
      <c r="AJ16"/>
      <c r="AK16" s="506" t="str">
        <f>Stat.!B13</f>
        <v>Havlík Roman</v>
      </c>
      <c r="AL16" s="506">
        <f>COUNT(Stat.!C13:O13,Stat.!C54:O54)</f>
        <v>1</v>
      </c>
      <c r="AM16" s="506">
        <f>COUNT(Stat.!Q13:AC13,Stat.!Q54:AC54)</f>
        <v>0</v>
      </c>
      <c r="AN16" s="506">
        <f t="shared" si="3"/>
        <v>1</v>
      </c>
      <c r="AO16"/>
      <c r="AP16" s="507" t="str">
        <f>Stat.!B54</f>
        <v>Havlík Roman</v>
      </c>
      <c r="AQ16" s="507">
        <f>COUNT(Stat.!C54:O54)</f>
        <v>0</v>
      </c>
      <c r="AR16" s="507">
        <f>COUNT(Stat.!Q54:AC54)</f>
        <v>0</v>
      </c>
      <c r="AS16" s="507">
        <f t="shared" si="4"/>
        <v>0</v>
      </c>
      <c r="AT16"/>
      <c r="AU16"/>
      <c r="AV16"/>
    </row>
    <row r="17" spans="1:48" s="1" customFormat="1" ht="14.25" x14ac:dyDescent="0.2">
      <c r="A17" s="989">
        <v>9</v>
      </c>
      <c r="B17" s="987" t="str">
        <f>Stat.!B7</f>
        <v>Dolák Jan</v>
      </c>
      <c r="C17" s="6">
        <f>Stat.!P7</f>
        <v>169</v>
      </c>
      <c r="D17" s="4">
        <f>Stat.!AD7</f>
        <v>108</v>
      </c>
      <c r="E17" s="956">
        <f>Stat.!AR7</f>
        <v>2</v>
      </c>
      <c r="F17" s="4">
        <f>Stat.!BF7</f>
        <v>0</v>
      </c>
      <c r="G17" s="6">
        <f>Stat.!BT7</f>
        <v>0</v>
      </c>
      <c r="H17" s="6">
        <f>Stat.!BU7</f>
        <v>0</v>
      </c>
      <c r="I17" s="962">
        <f>Stat.!P48</f>
        <v>487</v>
      </c>
      <c r="J17" s="3">
        <f>Stat.!AD48</f>
        <v>126</v>
      </c>
      <c r="K17" s="969">
        <f>Stat.!AR48</f>
        <v>1</v>
      </c>
      <c r="L17" s="3">
        <f>Stat.!BF48</f>
        <v>0</v>
      </c>
      <c r="M17" s="5">
        <f>Stat.!BT48</f>
        <v>0</v>
      </c>
      <c r="N17" s="6">
        <f>Stat.!BU48</f>
        <v>0</v>
      </c>
      <c r="O17" s="965">
        <f t="shared" si="5"/>
        <v>656</v>
      </c>
      <c r="P17" s="4">
        <f t="shared" si="6"/>
        <v>234</v>
      </c>
      <c r="Q17" s="956">
        <f t="shared" si="7"/>
        <v>3</v>
      </c>
      <c r="R17" s="4">
        <f t="shared" si="8"/>
        <v>0</v>
      </c>
      <c r="S17" s="6">
        <f t="shared" si="9"/>
        <v>0</v>
      </c>
      <c r="T17" s="2">
        <f>Stat.!BU7+Stat.!BU48</f>
        <v>0</v>
      </c>
      <c r="U17" s="967">
        <f t="shared" si="10"/>
        <v>3</v>
      </c>
      <c r="X17" s="46" t="str">
        <f>Stat.!B14</f>
        <v>Chvátal Jan</v>
      </c>
      <c r="Y17" s="46">
        <f>Stat.!AR14</f>
        <v>0</v>
      </c>
      <c r="Z17" s="46">
        <f>Stat.!BF14</f>
        <v>0</v>
      </c>
      <c r="AA17" s="46">
        <f t="shared" si="0"/>
        <v>0</v>
      </c>
      <c r="AB17" s="499" t="str">
        <f>Stat.!B14</f>
        <v>Chvátal Jan</v>
      </c>
      <c r="AC17" s="499">
        <f>Stat.!P14</f>
        <v>0</v>
      </c>
      <c r="AD17" s="499">
        <f>Stat.!AD14</f>
        <v>55</v>
      </c>
      <c r="AE17" s="499">
        <f t="shared" si="1"/>
        <v>55</v>
      </c>
      <c r="AF17" s="46" t="str">
        <f>Stat.!B14</f>
        <v>Chvátal Jan</v>
      </c>
      <c r="AG17" s="46">
        <f t="shared" si="2"/>
        <v>0</v>
      </c>
      <c r="AH17" s="47">
        <f>Stat.!BU14</f>
        <v>0</v>
      </c>
      <c r="AI17" s="46">
        <f>Stat.!BT14</f>
        <v>0</v>
      </c>
      <c r="AJ17"/>
      <c r="AK17" s="506" t="str">
        <f>Stat.!B14</f>
        <v>Chvátal Jan</v>
      </c>
      <c r="AL17" s="506">
        <f>COUNT(Stat.!C14:O14,Stat.!C55:O55)</f>
        <v>0</v>
      </c>
      <c r="AM17" s="506">
        <f>COUNT(Stat.!Q14:AC14,Stat.!Q55:AC55)</f>
        <v>3</v>
      </c>
      <c r="AN17" s="506">
        <f t="shared" si="3"/>
        <v>3</v>
      </c>
      <c r="AO17"/>
      <c r="AP17" s="507" t="str">
        <f>Stat.!B55</f>
        <v>Chvátal Jan</v>
      </c>
      <c r="AQ17" s="507">
        <f>COUNT(Stat.!C55:O55)</f>
        <v>0</v>
      </c>
      <c r="AR17" s="507">
        <f>COUNT(Stat.!Q55:AC55)</f>
        <v>0</v>
      </c>
      <c r="AS17" s="507">
        <f t="shared" si="4"/>
        <v>0</v>
      </c>
      <c r="AT17"/>
      <c r="AU17"/>
      <c r="AV17"/>
    </row>
    <row r="18" spans="1:48" s="1" customFormat="1" ht="14.25" x14ac:dyDescent="0.2">
      <c r="A18" s="989">
        <v>10</v>
      </c>
      <c r="B18" s="987" t="str">
        <f>Stat.!B19</f>
        <v>Kelbler David</v>
      </c>
      <c r="C18" s="6">
        <f>Stat.!P19</f>
        <v>0</v>
      </c>
      <c r="D18" s="4">
        <f>Stat.!AD19</f>
        <v>49</v>
      </c>
      <c r="E18" s="956">
        <f>Stat.!AR19</f>
        <v>0</v>
      </c>
      <c r="F18" s="4">
        <f>Stat.!BF19</f>
        <v>0</v>
      </c>
      <c r="G18" s="6">
        <f>Stat.!BT19</f>
        <v>0</v>
      </c>
      <c r="H18" s="6">
        <f>Stat.!BU19</f>
        <v>0</v>
      </c>
      <c r="I18" s="962">
        <f>Stat.!P60</f>
        <v>332</v>
      </c>
      <c r="J18" s="3">
        <f>Stat.!AD60</f>
        <v>136</v>
      </c>
      <c r="K18" s="969">
        <f>Stat.!AR60</f>
        <v>1</v>
      </c>
      <c r="L18" s="3">
        <f>Stat.!BF60</f>
        <v>2</v>
      </c>
      <c r="M18" s="5">
        <f>Stat.!BT60</f>
        <v>0</v>
      </c>
      <c r="N18" s="6">
        <f>Stat.!BU60</f>
        <v>0</v>
      </c>
      <c r="O18" s="965">
        <f t="shared" si="5"/>
        <v>332</v>
      </c>
      <c r="P18" s="4">
        <f t="shared" si="6"/>
        <v>185</v>
      </c>
      <c r="Q18" s="956">
        <f t="shared" si="7"/>
        <v>1</v>
      </c>
      <c r="R18" s="4">
        <f t="shared" si="8"/>
        <v>2</v>
      </c>
      <c r="S18" s="6">
        <f t="shared" si="9"/>
        <v>0</v>
      </c>
      <c r="T18" s="2">
        <f>Stat.!BU19+Stat.!BU60</f>
        <v>0</v>
      </c>
      <c r="U18" s="967">
        <f t="shared" si="10"/>
        <v>3</v>
      </c>
      <c r="X18" s="46" t="str">
        <f>Stat.!B15</f>
        <v>Chvátal Patrik</v>
      </c>
      <c r="Y18" s="46">
        <f>Stat.!AR15</f>
        <v>0</v>
      </c>
      <c r="Z18" s="46">
        <f>Stat.!BF15</f>
        <v>0</v>
      </c>
      <c r="AA18" s="46">
        <f t="shared" si="0"/>
        <v>0</v>
      </c>
      <c r="AB18" s="499" t="str">
        <f>Stat.!B15</f>
        <v>Chvátal Patrik</v>
      </c>
      <c r="AC18" s="499">
        <f>Stat.!P15</f>
        <v>0</v>
      </c>
      <c r="AD18" s="499">
        <f>Stat.!AD15</f>
        <v>14</v>
      </c>
      <c r="AE18" s="499">
        <f t="shared" si="1"/>
        <v>14</v>
      </c>
      <c r="AF18" s="46" t="str">
        <f>Stat.!B15</f>
        <v>Chvátal Patrik</v>
      </c>
      <c r="AG18" s="46">
        <f t="shared" si="2"/>
        <v>0</v>
      </c>
      <c r="AH18" s="47">
        <f>Stat.!BU15</f>
        <v>0</v>
      </c>
      <c r="AI18" s="46">
        <f>Stat.!BT15</f>
        <v>0</v>
      </c>
      <c r="AJ18"/>
      <c r="AK18" s="506" t="str">
        <f>Stat.!B15</f>
        <v>Chvátal Patrik</v>
      </c>
      <c r="AL18" s="506">
        <f>COUNT(Stat.!C15:O15,Stat.!C56:O56)</f>
        <v>1</v>
      </c>
      <c r="AM18" s="506">
        <f>COUNT(Stat.!Q15:AC15,Stat.!Q56:AC56)</f>
        <v>5</v>
      </c>
      <c r="AN18" s="506">
        <f t="shared" si="3"/>
        <v>6</v>
      </c>
      <c r="AO18"/>
      <c r="AP18" s="507" t="str">
        <f>Stat.!B56</f>
        <v>Chvátal Patrik</v>
      </c>
      <c r="AQ18" s="507">
        <f>COUNT(Stat.!C56:O56)</f>
        <v>1</v>
      </c>
      <c r="AR18" s="507">
        <f>COUNT(Stat.!Q56:AC56)</f>
        <v>4</v>
      </c>
      <c r="AS18" s="507">
        <f t="shared" si="4"/>
        <v>5</v>
      </c>
      <c r="AT18"/>
      <c r="AU18"/>
      <c r="AV18"/>
    </row>
    <row r="19" spans="1:48" s="1" customFormat="1" ht="14.25" x14ac:dyDescent="0.2">
      <c r="A19" s="989">
        <v>11</v>
      </c>
      <c r="B19" s="987" t="str">
        <f>Stat.!B31</f>
        <v>Pokorný Václav</v>
      </c>
      <c r="C19" s="6">
        <f>Stat.!P31</f>
        <v>388</v>
      </c>
      <c r="D19" s="4">
        <f>Stat.!AD31</f>
        <v>195</v>
      </c>
      <c r="E19" s="956">
        <f>Stat.!AR31</f>
        <v>1</v>
      </c>
      <c r="F19" s="4">
        <f>Stat.!BF31</f>
        <v>1</v>
      </c>
      <c r="G19" s="6">
        <f>Stat.!BT31</f>
        <v>1</v>
      </c>
      <c r="H19" s="6">
        <f>Stat.!BU31</f>
        <v>0</v>
      </c>
      <c r="I19" s="962">
        <f>Stat.!P72</f>
        <v>211</v>
      </c>
      <c r="J19" s="3">
        <f>Stat.!AD72</f>
        <v>0</v>
      </c>
      <c r="K19" s="969">
        <f>Stat.!AR72</f>
        <v>1</v>
      </c>
      <c r="L19" s="3">
        <f>Stat.!BF72</f>
        <v>0</v>
      </c>
      <c r="M19" s="5">
        <f>Stat.!BT72</f>
        <v>1</v>
      </c>
      <c r="N19" s="6">
        <f>Stat.!BU72</f>
        <v>0</v>
      </c>
      <c r="O19" s="965">
        <f t="shared" si="5"/>
        <v>599</v>
      </c>
      <c r="P19" s="4">
        <f t="shared" si="6"/>
        <v>195</v>
      </c>
      <c r="Q19" s="956">
        <f t="shared" si="7"/>
        <v>2</v>
      </c>
      <c r="R19" s="4">
        <f t="shared" si="8"/>
        <v>1</v>
      </c>
      <c r="S19" s="6">
        <f t="shared" si="9"/>
        <v>2</v>
      </c>
      <c r="T19" s="2">
        <f>Stat.!BU31+Stat.!BU72</f>
        <v>0</v>
      </c>
      <c r="U19" s="967">
        <f t="shared" si="10"/>
        <v>3</v>
      </c>
      <c r="X19" s="46" t="str">
        <f>Stat.!B16</f>
        <v>Chvátal Tomáš</v>
      </c>
      <c r="Y19" s="46">
        <f>Stat.!AR16</f>
        <v>1</v>
      </c>
      <c r="Z19" s="46">
        <f>Stat.!BF16</f>
        <v>1</v>
      </c>
      <c r="AA19" s="46">
        <f t="shared" si="0"/>
        <v>2</v>
      </c>
      <c r="AB19" s="499" t="str">
        <f>Stat.!B16</f>
        <v>Chvátal Tomáš</v>
      </c>
      <c r="AC19" s="499">
        <f>Stat.!P16</f>
        <v>720</v>
      </c>
      <c r="AD19" s="499">
        <f>Stat.!AD16</f>
        <v>0</v>
      </c>
      <c r="AE19" s="499">
        <f t="shared" si="1"/>
        <v>720</v>
      </c>
      <c r="AF19" s="46" t="str">
        <f>Stat.!B16</f>
        <v>Chvátal Tomáš</v>
      </c>
      <c r="AG19" s="46">
        <f t="shared" si="2"/>
        <v>1</v>
      </c>
      <c r="AH19" s="47">
        <f>Stat.!BU16</f>
        <v>0</v>
      </c>
      <c r="AI19" s="46">
        <f>Stat.!BT16</f>
        <v>1</v>
      </c>
      <c r="AJ19"/>
      <c r="AK19" s="506" t="str">
        <f>Stat.!B16</f>
        <v>Chvátal Tomáš</v>
      </c>
      <c r="AL19" s="506">
        <f>COUNT(Stat.!C16:O16,Stat.!C57:O57)</f>
        <v>14</v>
      </c>
      <c r="AM19" s="506">
        <f>COUNT(Stat.!Q16:AC16,Stat.!Q57:AC57)</f>
        <v>0</v>
      </c>
      <c r="AN19" s="506">
        <f t="shared" si="3"/>
        <v>14</v>
      </c>
      <c r="AO19"/>
      <c r="AP19" s="507" t="str">
        <f>Stat.!B57</f>
        <v>Chvátal Tomáš</v>
      </c>
      <c r="AQ19" s="507">
        <f>COUNT(Stat.!C57:O57)</f>
        <v>6</v>
      </c>
      <c r="AR19" s="507">
        <f>COUNT(Stat.!Q57:AC57)</f>
        <v>0</v>
      </c>
      <c r="AS19" s="507">
        <f t="shared" si="4"/>
        <v>6</v>
      </c>
      <c r="AT19"/>
      <c r="AU19"/>
      <c r="AV19"/>
    </row>
    <row r="20" spans="1:48" s="1" customFormat="1" ht="14.25" x14ac:dyDescent="0.2">
      <c r="A20" s="989">
        <v>12</v>
      </c>
      <c r="B20" s="987" t="str">
        <f>Stat.!B17</f>
        <v>Kelbler Martin</v>
      </c>
      <c r="C20" s="6">
        <f>Stat.!P17</f>
        <v>540</v>
      </c>
      <c r="D20" s="4">
        <f>Stat.!AD17</f>
        <v>0</v>
      </c>
      <c r="E20" s="956">
        <f>Stat.!AR17</f>
        <v>1</v>
      </c>
      <c r="F20" s="4">
        <f>Stat.!BF17</f>
        <v>1</v>
      </c>
      <c r="G20" s="6">
        <f>Stat.!BT17</f>
        <v>1</v>
      </c>
      <c r="H20" s="6">
        <f>Stat.!BU17</f>
        <v>0</v>
      </c>
      <c r="I20" s="962">
        <f>Stat.!P58</f>
        <v>0</v>
      </c>
      <c r="J20" s="3">
        <f>Stat.!AD58</f>
        <v>0</v>
      </c>
      <c r="K20" s="969">
        <f>Stat.!AR58</f>
        <v>0</v>
      </c>
      <c r="L20" s="3">
        <f>Stat.!BF58</f>
        <v>0</v>
      </c>
      <c r="M20" s="5">
        <f>Stat.!BT58</f>
        <v>0</v>
      </c>
      <c r="N20" s="6">
        <f>Stat.!BU58</f>
        <v>0</v>
      </c>
      <c r="O20" s="965">
        <f t="shared" si="5"/>
        <v>540</v>
      </c>
      <c r="P20" s="4">
        <f t="shared" si="6"/>
        <v>0</v>
      </c>
      <c r="Q20" s="956">
        <f t="shared" si="7"/>
        <v>1</v>
      </c>
      <c r="R20" s="4">
        <f t="shared" si="8"/>
        <v>1</v>
      </c>
      <c r="S20" s="6">
        <f t="shared" si="9"/>
        <v>1</v>
      </c>
      <c r="T20" s="2">
        <f>Stat.!BU17+Stat.!BU58</f>
        <v>0</v>
      </c>
      <c r="U20" s="967">
        <f t="shared" si="10"/>
        <v>2</v>
      </c>
      <c r="X20" s="46" t="str">
        <f>Stat.!B17</f>
        <v>Kelbler Martin</v>
      </c>
      <c r="Y20" s="46">
        <f>Stat.!AR17</f>
        <v>1</v>
      </c>
      <c r="Z20" s="46">
        <f>Stat.!BF17</f>
        <v>1</v>
      </c>
      <c r="AA20" s="46">
        <f t="shared" si="0"/>
        <v>2</v>
      </c>
      <c r="AB20" s="499" t="str">
        <f>Stat.!B17</f>
        <v>Kelbler Martin</v>
      </c>
      <c r="AC20" s="499">
        <f>Stat.!P17</f>
        <v>540</v>
      </c>
      <c r="AD20" s="499">
        <f>Stat.!AD17</f>
        <v>0</v>
      </c>
      <c r="AE20" s="499">
        <f t="shared" si="1"/>
        <v>540</v>
      </c>
      <c r="AF20" s="46" t="str">
        <f>Stat.!B17</f>
        <v>Kelbler Martin</v>
      </c>
      <c r="AG20" s="46">
        <f t="shared" si="2"/>
        <v>1</v>
      </c>
      <c r="AH20" s="47">
        <f>Stat.!BU17</f>
        <v>0</v>
      </c>
      <c r="AI20" s="46">
        <f>Stat.!BT17</f>
        <v>1</v>
      </c>
      <c r="AJ20"/>
      <c r="AK20" s="506" t="str">
        <f>Stat.!B17</f>
        <v>Kelbler Martin</v>
      </c>
      <c r="AL20" s="506">
        <f>COUNT(Stat.!C17:O17,Stat.!C58:O58)</f>
        <v>6</v>
      </c>
      <c r="AM20" s="506">
        <f>COUNT(Stat.!Q17:AC17,Stat.!Q58:AC58)</f>
        <v>0</v>
      </c>
      <c r="AN20" s="506">
        <f t="shared" si="3"/>
        <v>6</v>
      </c>
      <c r="AO20"/>
      <c r="AP20" s="507" t="str">
        <f>Stat.!B58</f>
        <v>Kelbler Martin</v>
      </c>
      <c r="AQ20" s="507">
        <f>COUNT(Stat.!C58:O58)</f>
        <v>0</v>
      </c>
      <c r="AR20" s="507">
        <f>COUNT(Stat.!Q58:AC58)</f>
        <v>0</v>
      </c>
      <c r="AS20" s="507">
        <f t="shared" si="4"/>
        <v>0</v>
      </c>
      <c r="AT20"/>
      <c r="AU20"/>
      <c r="AV20"/>
    </row>
    <row r="21" spans="1:48" s="1" customFormat="1" ht="14.25" x14ac:dyDescent="0.2">
      <c r="A21" s="989">
        <v>13</v>
      </c>
      <c r="B21" s="987" t="str">
        <f>Stat.!B28</f>
        <v>Novák Bohumír</v>
      </c>
      <c r="C21" s="6">
        <f>Stat.!P28</f>
        <v>720</v>
      </c>
      <c r="D21" s="4">
        <f>Stat.!AD28</f>
        <v>32</v>
      </c>
      <c r="E21" s="956">
        <f>Stat.!AR28</f>
        <v>1</v>
      </c>
      <c r="F21" s="4">
        <f>Stat.!BF28</f>
        <v>1</v>
      </c>
      <c r="G21" s="6">
        <f>Stat.!BT28</f>
        <v>1</v>
      </c>
      <c r="H21" s="6">
        <f>Stat.!BU28</f>
        <v>0</v>
      </c>
      <c r="I21" s="962">
        <f>Stat.!P69</f>
        <v>90</v>
      </c>
      <c r="J21" s="3">
        <f>Stat.!AD69</f>
        <v>0</v>
      </c>
      <c r="K21" s="969">
        <f>Stat.!AR69</f>
        <v>0</v>
      </c>
      <c r="L21" s="3">
        <f>Stat.!BF69</f>
        <v>0</v>
      </c>
      <c r="M21" s="5">
        <f>Stat.!BT69</f>
        <v>0</v>
      </c>
      <c r="N21" s="6">
        <f>Stat.!BU69</f>
        <v>0</v>
      </c>
      <c r="O21" s="965">
        <f t="shared" si="5"/>
        <v>810</v>
      </c>
      <c r="P21" s="4">
        <f t="shared" si="6"/>
        <v>32</v>
      </c>
      <c r="Q21" s="956">
        <f t="shared" si="7"/>
        <v>1</v>
      </c>
      <c r="R21" s="4">
        <f t="shared" si="8"/>
        <v>1</v>
      </c>
      <c r="S21" s="6">
        <f t="shared" si="9"/>
        <v>1</v>
      </c>
      <c r="T21" s="2">
        <f>Stat.!BU28+Stat.!BU69</f>
        <v>0</v>
      </c>
      <c r="U21" s="967">
        <f t="shared" si="10"/>
        <v>2</v>
      </c>
      <c r="X21" s="46" t="str">
        <f>Stat.!B18</f>
        <v>Kapinus Radek</v>
      </c>
      <c r="Y21" s="46">
        <f>Stat.!AR18</f>
        <v>0</v>
      </c>
      <c r="Z21" s="46">
        <f>Stat.!BF18</f>
        <v>0</v>
      </c>
      <c r="AA21" s="46">
        <f t="shared" si="0"/>
        <v>0</v>
      </c>
      <c r="AB21" s="499" t="str">
        <f>Stat.!B18</f>
        <v>Kapinus Radek</v>
      </c>
      <c r="AC21" s="499">
        <f>Stat.!P18</f>
        <v>90</v>
      </c>
      <c r="AD21" s="499">
        <f>Stat.!AD18</f>
        <v>0</v>
      </c>
      <c r="AE21" s="499">
        <f t="shared" si="1"/>
        <v>90</v>
      </c>
      <c r="AF21" s="46" t="str">
        <f>Stat.!B18</f>
        <v>Kapinus Radek</v>
      </c>
      <c r="AG21" s="46">
        <f t="shared" si="2"/>
        <v>0</v>
      </c>
      <c r="AH21" s="47">
        <f>Stat.!BU18</f>
        <v>0</v>
      </c>
      <c r="AI21" s="46">
        <f>Stat.!BT18</f>
        <v>0</v>
      </c>
      <c r="AJ21"/>
      <c r="AK21" s="506" t="str">
        <f>Stat.!B18</f>
        <v>Kapinus Radek</v>
      </c>
      <c r="AL21" s="506">
        <f>COUNT(Stat.!C18:O18,Stat.!C59:O59)</f>
        <v>1</v>
      </c>
      <c r="AM21" s="506">
        <f>COUNT(Stat.!Q18:AC18,Stat.!Q59:AC59)</f>
        <v>0</v>
      </c>
      <c r="AN21" s="506">
        <f t="shared" si="3"/>
        <v>1</v>
      </c>
      <c r="AO21"/>
      <c r="AP21" s="507" t="str">
        <f>Stat.!B59</f>
        <v>Kapinus Radek</v>
      </c>
      <c r="AQ21" s="507">
        <f>COUNT(Stat.!C59:O59)</f>
        <v>0</v>
      </c>
      <c r="AR21" s="507">
        <f>COUNT(Stat.!Q59:AC59)</f>
        <v>0</v>
      </c>
      <c r="AS21" s="507">
        <f t="shared" si="4"/>
        <v>0</v>
      </c>
      <c r="AT21"/>
      <c r="AU21"/>
      <c r="AV21"/>
    </row>
    <row r="22" spans="1:48" s="1" customFormat="1" ht="14.25" x14ac:dyDescent="0.2">
      <c r="A22" s="989">
        <v>14</v>
      </c>
      <c r="B22" s="987" t="str">
        <f>Stat.!B39</f>
        <v>Zejda Tomáš</v>
      </c>
      <c r="C22" s="6">
        <f>Stat.!P39</f>
        <v>528</v>
      </c>
      <c r="D22" s="4">
        <f>Stat.!AD39</f>
        <v>53</v>
      </c>
      <c r="E22" s="956">
        <f>Stat.!AR39</f>
        <v>0</v>
      </c>
      <c r="F22" s="4">
        <f>Stat.!BF39</f>
        <v>1</v>
      </c>
      <c r="G22" s="6">
        <f>Stat.!BT39</f>
        <v>1</v>
      </c>
      <c r="H22" s="6">
        <f>Stat.!BU39</f>
        <v>0</v>
      </c>
      <c r="I22" s="962">
        <f>Stat.!P80</f>
        <v>893</v>
      </c>
      <c r="J22" s="3">
        <f>Stat.!AD80</f>
        <v>0</v>
      </c>
      <c r="K22" s="969">
        <f>Stat.!AR80</f>
        <v>0</v>
      </c>
      <c r="L22" s="3">
        <f>Stat.!BF80</f>
        <v>1</v>
      </c>
      <c r="M22" s="5">
        <f>Stat.!BT80</f>
        <v>3</v>
      </c>
      <c r="N22" s="6">
        <f>Stat.!BU80</f>
        <v>1</v>
      </c>
      <c r="O22" s="965">
        <f t="shared" si="5"/>
        <v>1421</v>
      </c>
      <c r="P22" s="4">
        <f t="shared" si="6"/>
        <v>53</v>
      </c>
      <c r="Q22" s="956">
        <f t="shared" si="7"/>
        <v>0</v>
      </c>
      <c r="R22" s="4">
        <f t="shared" si="8"/>
        <v>2</v>
      </c>
      <c r="S22" s="6">
        <f t="shared" si="9"/>
        <v>4</v>
      </c>
      <c r="T22" s="2">
        <f>Stat.!BU39+Stat.!BU80</f>
        <v>1</v>
      </c>
      <c r="U22" s="967">
        <f t="shared" si="10"/>
        <v>2</v>
      </c>
      <c r="X22" s="46" t="str">
        <f>Stat.!B19</f>
        <v>Kelbler David</v>
      </c>
      <c r="Y22" s="46">
        <f>Stat.!AR19</f>
        <v>0</v>
      </c>
      <c r="Z22" s="46">
        <f>Stat.!BF19</f>
        <v>0</v>
      </c>
      <c r="AA22" s="46">
        <f t="shared" si="0"/>
        <v>0</v>
      </c>
      <c r="AB22" s="499" t="str">
        <f>Stat.!B19</f>
        <v>Kelbler David</v>
      </c>
      <c r="AC22" s="499">
        <f>Stat.!P19</f>
        <v>0</v>
      </c>
      <c r="AD22" s="499">
        <f>Stat.!AD19</f>
        <v>49</v>
      </c>
      <c r="AE22" s="499">
        <f t="shared" si="1"/>
        <v>49</v>
      </c>
      <c r="AF22" s="46" t="str">
        <f>Stat.!B19</f>
        <v>Kelbler David</v>
      </c>
      <c r="AG22" s="46">
        <f t="shared" si="2"/>
        <v>0</v>
      </c>
      <c r="AH22" s="47">
        <f>Stat.!BU19</f>
        <v>0</v>
      </c>
      <c r="AI22" s="46">
        <f>Stat.!BT19</f>
        <v>0</v>
      </c>
      <c r="AJ22"/>
      <c r="AK22" s="506" t="str">
        <f>Stat.!B19</f>
        <v>Kelbler David</v>
      </c>
      <c r="AL22" s="506">
        <f>COUNT(Stat.!C19:O19,Stat.!C60:O60)</f>
        <v>4</v>
      </c>
      <c r="AM22" s="506">
        <f>COUNT(Stat.!Q19:AC19,Stat.!Q60:AC60)</f>
        <v>11</v>
      </c>
      <c r="AN22" s="506">
        <f t="shared" si="3"/>
        <v>15</v>
      </c>
      <c r="AO22"/>
      <c r="AP22" s="507" t="str">
        <f>Stat.!B60</f>
        <v>Kelbler David</v>
      </c>
      <c r="AQ22" s="507">
        <f>COUNT(Stat.!C60:O60)</f>
        <v>4</v>
      </c>
      <c r="AR22" s="507">
        <f>COUNT(Stat.!Q60:AC60)</f>
        <v>7</v>
      </c>
      <c r="AS22" s="507">
        <f t="shared" si="4"/>
        <v>11</v>
      </c>
      <c r="AT22"/>
      <c r="AU22"/>
      <c r="AV22"/>
    </row>
    <row r="23" spans="1:48" s="1" customFormat="1" ht="14.25" x14ac:dyDescent="0.2">
      <c r="A23" s="989">
        <v>15</v>
      </c>
      <c r="B23" s="987" t="str">
        <f>Stat.!B12</f>
        <v>Havlík Martin</v>
      </c>
      <c r="C23" s="6">
        <f>Stat.!P12</f>
        <v>219</v>
      </c>
      <c r="D23" s="4">
        <f>Stat.!AD12</f>
        <v>0</v>
      </c>
      <c r="E23" s="956">
        <f>Stat.!AR12</f>
        <v>0</v>
      </c>
      <c r="F23" s="4">
        <f>Stat.!BF12</f>
        <v>0</v>
      </c>
      <c r="G23" s="6">
        <f>Stat.!BT12</f>
        <v>0</v>
      </c>
      <c r="H23" s="6">
        <f>Stat.!BU12</f>
        <v>0</v>
      </c>
      <c r="I23" s="962">
        <f>Stat.!P53</f>
        <v>158</v>
      </c>
      <c r="J23" s="3">
        <f>Stat.!AD53</f>
        <v>31</v>
      </c>
      <c r="K23" s="969">
        <f>Stat.!AR53</f>
        <v>0</v>
      </c>
      <c r="L23" s="3">
        <f>Stat.!BF53</f>
        <v>1</v>
      </c>
      <c r="M23" s="5">
        <f>Stat.!BT53</f>
        <v>0</v>
      </c>
      <c r="N23" s="6">
        <f>Stat.!BU53</f>
        <v>0</v>
      </c>
      <c r="O23" s="965">
        <f t="shared" si="5"/>
        <v>377</v>
      </c>
      <c r="P23" s="4">
        <f t="shared" si="6"/>
        <v>31</v>
      </c>
      <c r="Q23" s="956">
        <f t="shared" si="7"/>
        <v>0</v>
      </c>
      <c r="R23" s="4">
        <f t="shared" si="8"/>
        <v>1</v>
      </c>
      <c r="S23" s="6">
        <f t="shared" si="9"/>
        <v>0</v>
      </c>
      <c r="T23" s="2">
        <f>Stat.!BU12+Stat.!BU53</f>
        <v>0</v>
      </c>
      <c r="U23" s="967">
        <f t="shared" si="10"/>
        <v>1</v>
      </c>
      <c r="X23" s="46" t="str">
        <f>Stat.!B20</f>
        <v>Kelbler Marek</v>
      </c>
      <c r="Y23" s="46">
        <f>Stat.!AR20</f>
        <v>0</v>
      </c>
      <c r="Z23" s="46">
        <f>Stat.!BF20</f>
        <v>0</v>
      </c>
      <c r="AA23" s="46">
        <f t="shared" si="0"/>
        <v>0</v>
      </c>
      <c r="AB23" s="499" t="str">
        <f>Stat.!B20</f>
        <v>Kelbler Marek</v>
      </c>
      <c r="AC23" s="499">
        <f>Stat.!P20</f>
        <v>0</v>
      </c>
      <c r="AD23" s="499">
        <f>Stat.!AD20</f>
        <v>0</v>
      </c>
      <c r="AE23" s="499">
        <f t="shared" si="1"/>
        <v>0</v>
      </c>
      <c r="AF23" s="46" t="str">
        <f>Stat.!B20</f>
        <v>Kelbler Marek</v>
      </c>
      <c r="AG23" s="46">
        <f t="shared" si="2"/>
        <v>0</v>
      </c>
      <c r="AH23" s="47">
        <f>Stat.!BU20</f>
        <v>0</v>
      </c>
      <c r="AI23" s="46">
        <f>Stat.!BT20</f>
        <v>0</v>
      </c>
      <c r="AJ23"/>
      <c r="AK23" s="506" t="str">
        <f>Stat.!B20</f>
        <v>Kelbler Marek</v>
      </c>
      <c r="AL23" s="506">
        <f>COUNT(Stat.!C20:O20,Stat.!C61:O61)</f>
        <v>0</v>
      </c>
      <c r="AM23" s="506">
        <f>COUNT(Stat.!Q20:AC20,Stat.!Q61:AC61)</f>
        <v>0</v>
      </c>
      <c r="AN23" s="506">
        <f t="shared" si="3"/>
        <v>0</v>
      </c>
      <c r="AO23"/>
      <c r="AP23" s="507" t="str">
        <f>Stat.!B61</f>
        <v>Kelbler Marek</v>
      </c>
      <c r="AQ23" s="507">
        <f>COUNT(Stat.!C61:O61)</f>
        <v>0</v>
      </c>
      <c r="AR23" s="507">
        <f>COUNT(Stat.!Q61:AC61)</f>
        <v>0</v>
      </c>
      <c r="AS23" s="507">
        <f t="shared" si="4"/>
        <v>0</v>
      </c>
      <c r="AT23"/>
      <c r="AU23"/>
      <c r="AV23"/>
    </row>
    <row r="24" spans="1:48" s="1" customFormat="1" ht="14.25" x14ac:dyDescent="0.2">
      <c r="A24" s="989">
        <v>16</v>
      </c>
      <c r="B24" s="987" t="str">
        <f>Stat.!B15</f>
        <v>Chvátal Patrik</v>
      </c>
      <c r="C24" s="6">
        <f>Stat.!P15</f>
        <v>0</v>
      </c>
      <c r="D24" s="4">
        <f>Stat.!AD15</f>
        <v>14</v>
      </c>
      <c r="E24" s="956">
        <f>Stat.!AR15</f>
        <v>0</v>
      </c>
      <c r="F24" s="4">
        <f>Stat.!BF15</f>
        <v>0</v>
      </c>
      <c r="G24" s="6">
        <f>Stat.!BT15</f>
        <v>0</v>
      </c>
      <c r="H24" s="6">
        <f>Stat.!BU15</f>
        <v>0</v>
      </c>
      <c r="I24" s="962">
        <f>Stat.!P56</f>
        <v>45</v>
      </c>
      <c r="J24" s="3">
        <f>Stat.!AD56</f>
        <v>62</v>
      </c>
      <c r="K24" s="969">
        <f>Stat.!AR56</f>
        <v>0</v>
      </c>
      <c r="L24" s="3">
        <f>Stat.!BF56</f>
        <v>1</v>
      </c>
      <c r="M24" s="5">
        <f>Stat.!BT56</f>
        <v>0</v>
      </c>
      <c r="N24" s="6">
        <f>Stat.!BU56</f>
        <v>0</v>
      </c>
      <c r="O24" s="965">
        <f t="shared" si="5"/>
        <v>45</v>
      </c>
      <c r="P24" s="4">
        <f t="shared" si="6"/>
        <v>76</v>
      </c>
      <c r="Q24" s="956">
        <f t="shared" si="7"/>
        <v>0</v>
      </c>
      <c r="R24" s="4">
        <f t="shared" si="8"/>
        <v>1</v>
      </c>
      <c r="S24" s="6">
        <f t="shared" si="9"/>
        <v>0</v>
      </c>
      <c r="T24" s="2">
        <f>Stat.!BU15+Stat.!BU56</f>
        <v>0</v>
      </c>
      <c r="U24" s="967">
        <f t="shared" si="10"/>
        <v>1</v>
      </c>
      <c r="X24" s="46" t="str">
        <f>Stat.!B21</f>
        <v>Kelbler Petr</v>
      </c>
      <c r="Y24" s="46">
        <f>Stat.!AR21</f>
        <v>1</v>
      </c>
      <c r="Z24" s="46">
        <f>Stat.!BF21</f>
        <v>2</v>
      </c>
      <c r="AA24" s="46">
        <f t="shared" si="0"/>
        <v>3</v>
      </c>
      <c r="AB24" s="499" t="str">
        <f>Stat.!B21</f>
        <v>Kelbler Petr</v>
      </c>
      <c r="AC24" s="499">
        <f>Stat.!P21</f>
        <v>639</v>
      </c>
      <c r="AD24" s="499">
        <f>Stat.!AD21</f>
        <v>45</v>
      </c>
      <c r="AE24" s="499">
        <f t="shared" si="1"/>
        <v>684</v>
      </c>
      <c r="AF24" s="46" t="str">
        <f>Stat.!B21</f>
        <v>Kelbler Petr</v>
      </c>
      <c r="AG24" s="46">
        <f t="shared" si="2"/>
        <v>2</v>
      </c>
      <c r="AH24" s="47">
        <f>Stat.!BU21</f>
        <v>0</v>
      </c>
      <c r="AI24" s="46">
        <f>Stat.!BT21</f>
        <v>2</v>
      </c>
      <c r="AJ24"/>
      <c r="AK24" s="506" t="str">
        <f>Stat.!B21</f>
        <v>Kelbler Petr</v>
      </c>
      <c r="AL24" s="506">
        <f>COUNT(Stat.!C21:O21,Stat.!C62:O62)</f>
        <v>20</v>
      </c>
      <c r="AM24" s="506">
        <f>COUNT(Stat.!Q21:AC21,Stat.!Q62:AC62)</f>
        <v>1</v>
      </c>
      <c r="AN24" s="506">
        <f t="shared" si="3"/>
        <v>21</v>
      </c>
      <c r="AO24"/>
      <c r="AP24" s="507" t="str">
        <f>Stat.!B62</f>
        <v>Kelbler Petr</v>
      </c>
      <c r="AQ24" s="507">
        <f>COUNT(Stat.!C62:O62)</f>
        <v>12</v>
      </c>
      <c r="AR24" s="507">
        <f>COUNT(Stat.!Q62:AC62)</f>
        <v>0</v>
      </c>
      <c r="AS24" s="507">
        <f t="shared" si="4"/>
        <v>12</v>
      </c>
      <c r="AT24"/>
      <c r="AU24"/>
      <c r="AV24"/>
    </row>
    <row r="25" spans="1:48" s="1" customFormat="1" ht="14.25" x14ac:dyDescent="0.2">
      <c r="A25" s="989">
        <v>17</v>
      </c>
      <c r="B25" s="987" t="str">
        <f>Stat.!B25</f>
        <v>Nikrmajer Zdeněk</v>
      </c>
      <c r="C25" s="6">
        <f>Stat.!P25</f>
        <v>0</v>
      </c>
      <c r="D25" s="4">
        <f>Stat.!AD25</f>
        <v>0</v>
      </c>
      <c r="E25" s="956">
        <f>Stat.!AR25</f>
        <v>0</v>
      </c>
      <c r="F25" s="4">
        <f>Stat.!BF25</f>
        <v>0</v>
      </c>
      <c r="G25" s="6">
        <f>Stat.!BT25</f>
        <v>0</v>
      </c>
      <c r="H25" s="6">
        <f>Stat.!BU25</f>
        <v>0</v>
      </c>
      <c r="I25" s="962">
        <f>Stat.!P66</f>
        <v>232</v>
      </c>
      <c r="J25" s="3">
        <f>Stat.!AD66</f>
        <v>217</v>
      </c>
      <c r="K25" s="969">
        <f>Stat.!AR66</f>
        <v>1</v>
      </c>
      <c r="L25" s="3">
        <f>Stat.!BF66</f>
        <v>0</v>
      </c>
      <c r="M25" s="5">
        <f>Stat.!BT66</f>
        <v>1</v>
      </c>
      <c r="N25" s="6">
        <f>Stat.!BU66</f>
        <v>0</v>
      </c>
      <c r="O25" s="965">
        <f t="shared" si="5"/>
        <v>232</v>
      </c>
      <c r="P25" s="4">
        <f t="shared" si="6"/>
        <v>217</v>
      </c>
      <c r="Q25" s="956">
        <f t="shared" si="7"/>
        <v>1</v>
      </c>
      <c r="R25" s="4">
        <f t="shared" si="8"/>
        <v>0</v>
      </c>
      <c r="S25" s="6">
        <f t="shared" si="9"/>
        <v>1</v>
      </c>
      <c r="T25" s="2">
        <f>Stat.!BU25+Stat.!BU66</f>
        <v>0</v>
      </c>
      <c r="U25" s="967">
        <f t="shared" si="10"/>
        <v>1</v>
      </c>
      <c r="X25" s="46" t="str">
        <f>Stat.!B22</f>
        <v>Koupil Petr</v>
      </c>
      <c r="Y25" s="46">
        <f>Stat.!AR22</f>
        <v>0</v>
      </c>
      <c r="Z25" s="46">
        <f>Stat.!BF22</f>
        <v>0</v>
      </c>
      <c r="AA25" s="46">
        <f t="shared" si="0"/>
        <v>0</v>
      </c>
      <c r="AB25" s="499" t="str">
        <f>Stat.!B22</f>
        <v>Koupil Petr</v>
      </c>
      <c r="AC25" s="499">
        <f>Stat.!P22</f>
        <v>900</v>
      </c>
      <c r="AD25" s="499">
        <f>Stat.!AD22</f>
        <v>0</v>
      </c>
      <c r="AE25" s="499">
        <f t="shared" si="1"/>
        <v>900</v>
      </c>
      <c r="AF25" s="46" t="str">
        <f>Stat.!B22</f>
        <v>Koupil Petr</v>
      </c>
      <c r="AG25" s="46">
        <f t="shared" si="2"/>
        <v>1</v>
      </c>
      <c r="AH25" s="47">
        <f>Stat.!BU22</f>
        <v>0</v>
      </c>
      <c r="AI25" s="46">
        <f>Stat.!BT22</f>
        <v>1</v>
      </c>
      <c r="AJ25"/>
      <c r="AK25" s="506" t="str">
        <f>Stat.!B22</f>
        <v>Koupil Petr</v>
      </c>
      <c r="AL25" s="506">
        <f>COUNT(Stat.!C22:O22,Stat.!C63:O63)</f>
        <v>21</v>
      </c>
      <c r="AM25" s="506">
        <f>COUNT(Stat.!Q22:AC22,Stat.!Q63:AC63)</f>
        <v>0</v>
      </c>
      <c r="AN25" s="506">
        <f t="shared" si="3"/>
        <v>21</v>
      </c>
      <c r="AO25"/>
      <c r="AP25" s="507" t="str">
        <f>Stat.!B63</f>
        <v>Koupil Petr</v>
      </c>
      <c r="AQ25" s="507">
        <f>COUNT(Stat.!C63:O63)</f>
        <v>11</v>
      </c>
      <c r="AR25" s="507">
        <f>COUNT(Stat.!Q63:AC63)</f>
        <v>0</v>
      </c>
      <c r="AS25" s="507">
        <f t="shared" si="4"/>
        <v>11</v>
      </c>
      <c r="AT25"/>
      <c r="AU25"/>
      <c r="AV25"/>
    </row>
    <row r="26" spans="1:48" s="1" customFormat="1" ht="14.25" x14ac:dyDescent="0.2">
      <c r="A26" s="989">
        <v>18</v>
      </c>
      <c r="B26" s="987" t="str">
        <f>Stat.!B29</f>
        <v>Novák Vojta</v>
      </c>
      <c r="C26" s="6">
        <f>Stat.!P29</f>
        <v>488</v>
      </c>
      <c r="D26" s="4">
        <f>Stat.!AD29</f>
        <v>49</v>
      </c>
      <c r="E26" s="956">
        <f>Stat.!AR29</f>
        <v>0</v>
      </c>
      <c r="F26" s="4">
        <f>Stat.!BF29</f>
        <v>1</v>
      </c>
      <c r="G26" s="6">
        <f>Stat.!BT29</f>
        <v>2</v>
      </c>
      <c r="H26" s="6">
        <f>Stat.!BU29</f>
        <v>0</v>
      </c>
      <c r="I26" s="962">
        <f>Stat.!P70</f>
        <v>0</v>
      </c>
      <c r="J26" s="3">
        <f>Stat.!AD70</f>
        <v>0</v>
      </c>
      <c r="K26" s="969">
        <f>Stat.!AR70</f>
        <v>0</v>
      </c>
      <c r="L26" s="3">
        <f>Stat.!BF70</f>
        <v>0</v>
      </c>
      <c r="M26" s="5">
        <f>Stat.!BT70</f>
        <v>0</v>
      </c>
      <c r="N26" s="6">
        <f>Stat.!BU70</f>
        <v>0</v>
      </c>
      <c r="O26" s="965">
        <f t="shared" si="5"/>
        <v>488</v>
      </c>
      <c r="P26" s="4">
        <f t="shared" si="6"/>
        <v>49</v>
      </c>
      <c r="Q26" s="956">
        <f t="shared" si="7"/>
        <v>0</v>
      </c>
      <c r="R26" s="4">
        <f t="shared" si="8"/>
        <v>1</v>
      </c>
      <c r="S26" s="6">
        <f t="shared" si="9"/>
        <v>2</v>
      </c>
      <c r="T26" s="2">
        <f>Stat.!BU29+Stat.!BU70</f>
        <v>0</v>
      </c>
      <c r="U26" s="967">
        <f t="shared" si="10"/>
        <v>1</v>
      </c>
      <c r="X26" s="46" t="str">
        <f>Stat.!B23</f>
        <v>Krejčí Miroslav</v>
      </c>
      <c r="Y26" s="46">
        <f>Stat.!AR23</f>
        <v>0</v>
      </c>
      <c r="Z26" s="46">
        <f>Stat.!BF23</f>
        <v>0</v>
      </c>
      <c r="AA26" s="46">
        <f t="shared" si="0"/>
        <v>0</v>
      </c>
      <c r="AB26" s="499" t="str">
        <f>Stat.!B23</f>
        <v>Krejčí Miroslav</v>
      </c>
      <c r="AC26" s="499">
        <f>Stat.!P23</f>
        <v>180</v>
      </c>
      <c r="AD26" s="499">
        <f>Stat.!AD23</f>
        <v>0</v>
      </c>
      <c r="AE26" s="499">
        <f t="shared" si="1"/>
        <v>180</v>
      </c>
      <c r="AF26" s="46" t="str">
        <f>Stat.!B23</f>
        <v>Krejčí Miroslav</v>
      </c>
      <c r="AG26" s="46">
        <f t="shared" si="2"/>
        <v>0</v>
      </c>
      <c r="AH26" s="47">
        <f>Stat.!BU23</f>
        <v>0</v>
      </c>
      <c r="AI26" s="46">
        <f>Stat.!BT23</f>
        <v>0</v>
      </c>
      <c r="AJ26"/>
      <c r="AK26" s="506" t="str">
        <f>Stat.!B23</f>
        <v>Krejčí Miroslav</v>
      </c>
      <c r="AL26" s="506">
        <f>COUNT(Stat.!C23:O23,Stat.!C64:O64)</f>
        <v>9</v>
      </c>
      <c r="AM26" s="506">
        <f>COUNT(Stat.!Q23:AC23,Stat.!Q64:AC64)</f>
        <v>1</v>
      </c>
      <c r="AN26" s="506">
        <f t="shared" si="3"/>
        <v>10</v>
      </c>
      <c r="AO26"/>
      <c r="AP26" s="507" t="str">
        <f>Stat.!B64</f>
        <v>Krejčí Miroslav</v>
      </c>
      <c r="AQ26" s="507">
        <f>COUNT(Stat.!C64:O64)</f>
        <v>7</v>
      </c>
      <c r="AR26" s="507">
        <f>COUNT(Stat.!Q64:AC64)</f>
        <v>1</v>
      </c>
      <c r="AS26" s="507">
        <f t="shared" si="4"/>
        <v>8</v>
      </c>
      <c r="AT26"/>
      <c r="AU26"/>
      <c r="AV26"/>
    </row>
    <row r="27" spans="1:48" s="1" customFormat="1" ht="14.25" x14ac:dyDescent="0.2">
      <c r="A27" s="989">
        <v>19</v>
      </c>
      <c r="B27" s="987" t="str">
        <f>Stat.!B38</f>
        <v>Urbánek Pavel</v>
      </c>
      <c r="C27" s="6">
        <f>Stat.!P38</f>
        <v>270</v>
      </c>
      <c r="D27" s="4">
        <f>Stat.!AD38</f>
        <v>27</v>
      </c>
      <c r="E27" s="956">
        <f>Stat.!AR38</f>
        <v>0</v>
      </c>
      <c r="F27" s="4">
        <f>Stat.!BF38</f>
        <v>0</v>
      </c>
      <c r="G27" s="6">
        <f>Stat.!BT38</f>
        <v>0</v>
      </c>
      <c r="H27" s="6">
        <f>Stat.!BU38</f>
        <v>0</v>
      </c>
      <c r="I27" s="962">
        <f>Stat.!P79</f>
        <v>270</v>
      </c>
      <c r="J27" s="3">
        <f>Stat.!AD79</f>
        <v>16</v>
      </c>
      <c r="K27" s="969">
        <f>Stat.!AR79</f>
        <v>0</v>
      </c>
      <c r="L27" s="3">
        <f>Stat.!BF79</f>
        <v>1</v>
      </c>
      <c r="M27" s="5">
        <f>Stat.!BT79</f>
        <v>1</v>
      </c>
      <c r="N27" s="6">
        <f>Stat.!BU79</f>
        <v>0</v>
      </c>
      <c r="O27" s="965">
        <f t="shared" si="5"/>
        <v>540</v>
      </c>
      <c r="P27" s="4">
        <f t="shared" si="6"/>
        <v>43</v>
      </c>
      <c r="Q27" s="956">
        <f t="shared" si="7"/>
        <v>0</v>
      </c>
      <c r="R27" s="4">
        <f t="shared" si="8"/>
        <v>1</v>
      </c>
      <c r="S27" s="6">
        <f t="shared" si="9"/>
        <v>1</v>
      </c>
      <c r="T27" s="2">
        <f>Stat.!BU38+Stat.!BU79</f>
        <v>0</v>
      </c>
      <c r="U27" s="967">
        <f t="shared" si="10"/>
        <v>1</v>
      </c>
      <c r="X27" s="46" t="str">
        <f>Stat.!B24</f>
        <v>Minh Cong Nquyen</v>
      </c>
      <c r="Y27" s="46">
        <f>Stat.!AR24</f>
        <v>0</v>
      </c>
      <c r="Z27" s="46">
        <f>Stat.!BF24</f>
        <v>0</v>
      </c>
      <c r="AA27" s="46">
        <f t="shared" si="0"/>
        <v>0</v>
      </c>
      <c r="AB27" s="499" t="str">
        <f>Stat.!B24</f>
        <v>Minh Cong Nquyen</v>
      </c>
      <c r="AC27" s="499">
        <f>Stat.!P24</f>
        <v>0</v>
      </c>
      <c r="AD27" s="499">
        <f>Stat.!AD24</f>
        <v>8</v>
      </c>
      <c r="AE27" s="499">
        <f t="shared" si="1"/>
        <v>8</v>
      </c>
      <c r="AF27" s="46" t="str">
        <f>Stat.!B24</f>
        <v>Minh Cong Nquyen</v>
      </c>
      <c r="AG27" s="46">
        <f t="shared" si="2"/>
        <v>0</v>
      </c>
      <c r="AH27" s="47">
        <f>Stat.!BU24</f>
        <v>0</v>
      </c>
      <c r="AI27" s="46">
        <f>Stat.!BT24</f>
        <v>0</v>
      </c>
      <c r="AJ27"/>
      <c r="AK27" s="506" t="str">
        <f>Stat.!B24</f>
        <v>Minh Cong Nquyen</v>
      </c>
      <c r="AL27" s="506">
        <f>COUNT(Stat.!C24:O24,Stat.!C65:O65)</f>
        <v>0</v>
      </c>
      <c r="AM27" s="506">
        <f>COUNT(Stat.!Q24:AC24,Stat.!Q65:AC65)</f>
        <v>2</v>
      </c>
      <c r="AN27" s="506">
        <f t="shared" si="3"/>
        <v>2</v>
      </c>
      <c r="AO27"/>
      <c r="AP27" s="507" t="str">
        <f>Stat.!B65</f>
        <v>Minh Cong Nquyen</v>
      </c>
      <c r="AQ27" s="507">
        <f>COUNT(Stat.!C65:O65)</f>
        <v>0</v>
      </c>
      <c r="AR27" s="507">
        <f>COUNT(Stat.!Q65:AC65)</f>
        <v>1</v>
      </c>
      <c r="AS27" s="507">
        <f t="shared" si="4"/>
        <v>1</v>
      </c>
      <c r="AT27"/>
      <c r="AU27"/>
      <c r="AV27"/>
    </row>
    <row r="28" spans="1:48" s="1" customFormat="1" ht="14.25" x14ac:dyDescent="0.2">
      <c r="A28" s="989">
        <v>20</v>
      </c>
      <c r="B28" s="987" t="str">
        <f>Stat.!B6</f>
        <v>Černý Jiří</v>
      </c>
      <c r="C28" s="6">
        <f>Stat.!P6</f>
        <v>990</v>
      </c>
      <c r="D28" s="4">
        <f>Stat.!AD6</f>
        <v>0</v>
      </c>
      <c r="E28" s="956">
        <f>Stat.!AR6</f>
        <v>0</v>
      </c>
      <c r="F28" s="4">
        <f>Stat.!BF6</f>
        <v>0</v>
      </c>
      <c r="G28" s="6">
        <f>Stat.!BT6</f>
        <v>2</v>
      </c>
      <c r="H28" s="6">
        <f>Stat.!BU6</f>
        <v>0</v>
      </c>
      <c r="I28" s="962">
        <f>Stat.!P47</f>
        <v>540</v>
      </c>
      <c r="J28" s="3">
        <f>Stat.!AD47</f>
        <v>0</v>
      </c>
      <c r="K28" s="969">
        <f>Stat.!AR47</f>
        <v>0</v>
      </c>
      <c r="L28" s="3">
        <f>Stat.!BF47</f>
        <v>0</v>
      </c>
      <c r="M28" s="5">
        <f>Stat.!BT47</f>
        <v>0</v>
      </c>
      <c r="N28" s="6">
        <f>Stat.!BU47</f>
        <v>0</v>
      </c>
      <c r="O28" s="965">
        <f t="shared" si="5"/>
        <v>1530</v>
      </c>
      <c r="P28" s="4">
        <f t="shared" si="6"/>
        <v>0</v>
      </c>
      <c r="Q28" s="956">
        <f t="shared" si="7"/>
        <v>0</v>
      </c>
      <c r="R28" s="4">
        <f t="shared" si="8"/>
        <v>0</v>
      </c>
      <c r="S28" s="6">
        <f t="shared" si="9"/>
        <v>2</v>
      </c>
      <c r="T28" s="2">
        <f>Stat.!BU6+Stat.!BU47</f>
        <v>0</v>
      </c>
      <c r="U28" s="967">
        <f t="shared" si="10"/>
        <v>0</v>
      </c>
      <c r="X28" s="46" t="str">
        <f>Stat.!B25</f>
        <v>Nikrmajer Zdeněk</v>
      </c>
      <c r="Y28" s="46">
        <f>Stat.!AR25</f>
        <v>0</v>
      </c>
      <c r="Z28" s="46">
        <f>Stat.!BF25</f>
        <v>0</v>
      </c>
      <c r="AA28" s="46">
        <f t="shared" si="0"/>
        <v>0</v>
      </c>
      <c r="AB28" s="499" t="str">
        <f>Stat.!B25</f>
        <v>Nikrmajer Zdeněk</v>
      </c>
      <c r="AC28" s="499">
        <f>Stat.!P25</f>
        <v>0</v>
      </c>
      <c r="AD28" s="499">
        <f>Stat.!AD25</f>
        <v>0</v>
      </c>
      <c r="AE28" s="499">
        <f t="shared" si="1"/>
        <v>0</v>
      </c>
      <c r="AF28" s="46" t="str">
        <f>Stat.!B25</f>
        <v>Nikrmajer Zdeněk</v>
      </c>
      <c r="AG28" s="46">
        <f t="shared" si="2"/>
        <v>0</v>
      </c>
      <c r="AH28" s="47">
        <f>Stat.!BU25</f>
        <v>0</v>
      </c>
      <c r="AI28" s="46">
        <f>Stat.!BT25</f>
        <v>0</v>
      </c>
      <c r="AJ28"/>
      <c r="AK28" s="506" t="str">
        <f>Stat.!B25</f>
        <v>Nikrmajer Zdeněk</v>
      </c>
      <c r="AL28" s="506">
        <f>COUNT(Stat.!C25:O25,Stat.!C66:O66)</f>
        <v>4</v>
      </c>
      <c r="AM28" s="506">
        <f>COUNT(Stat.!Q25:AC25,Stat.!Q66:AC66)</f>
        <v>7</v>
      </c>
      <c r="AN28" s="506">
        <f t="shared" si="3"/>
        <v>11</v>
      </c>
      <c r="AO28"/>
      <c r="AP28" s="507" t="str">
        <f>Stat.!B66</f>
        <v>Nikrmajer Zdeněk</v>
      </c>
      <c r="AQ28" s="507">
        <f>COUNT(Stat.!C66:O66)</f>
        <v>4</v>
      </c>
      <c r="AR28" s="507">
        <f>COUNT(Stat.!Q66:AC66)</f>
        <v>7</v>
      </c>
      <c r="AS28" s="507">
        <f t="shared" si="4"/>
        <v>11</v>
      </c>
      <c r="AT28"/>
      <c r="AU28"/>
      <c r="AV28"/>
    </row>
    <row r="29" spans="1:48" s="1" customFormat="1" ht="14.25" x14ac:dyDescent="0.2">
      <c r="A29" s="989">
        <v>21</v>
      </c>
      <c r="B29" s="987" t="str">
        <f>Stat.!B8</f>
        <v>Dostál Jakub</v>
      </c>
      <c r="C29" s="6">
        <f>Stat.!P8</f>
        <v>0</v>
      </c>
      <c r="D29" s="4">
        <f>Stat.!AD8</f>
        <v>0</v>
      </c>
      <c r="E29" s="956">
        <f>Stat.!AR8</f>
        <v>0</v>
      </c>
      <c r="F29" s="4">
        <f>Stat.!BF8</f>
        <v>0</v>
      </c>
      <c r="G29" s="6">
        <f>Stat.!BT8</f>
        <v>0</v>
      </c>
      <c r="H29" s="6">
        <f>Stat.!BU8</f>
        <v>0</v>
      </c>
      <c r="I29" s="962">
        <f>Stat.!P49</f>
        <v>0</v>
      </c>
      <c r="J29" s="3">
        <f>Stat.!AD49</f>
        <v>15</v>
      </c>
      <c r="K29" s="969">
        <f>Stat.!AR49</f>
        <v>0</v>
      </c>
      <c r="L29" s="3">
        <f>Stat.!BF49</f>
        <v>0</v>
      </c>
      <c r="M29" s="5">
        <f>Stat.!BT49</f>
        <v>0</v>
      </c>
      <c r="N29" s="6">
        <f>Stat.!BU49</f>
        <v>0</v>
      </c>
      <c r="O29" s="965">
        <f t="shared" si="5"/>
        <v>0</v>
      </c>
      <c r="P29" s="4">
        <f t="shared" si="6"/>
        <v>15</v>
      </c>
      <c r="Q29" s="956">
        <f t="shared" si="7"/>
        <v>0</v>
      </c>
      <c r="R29" s="4">
        <f t="shared" si="8"/>
        <v>0</v>
      </c>
      <c r="S29" s="6">
        <f t="shared" si="9"/>
        <v>0</v>
      </c>
      <c r="T29" s="2">
        <f>Stat.!BU8+Stat.!BU49</f>
        <v>0</v>
      </c>
      <c r="U29" s="967">
        <f t="shared" si="10"/>
        <v>0</v>
      </c>
      <c r="X29" s="46" t="str">
        <f>Stat.!B26</f>
        <v>Nedoma Václav</v>
      </c>
      <c r="Y29" s="46">
        <f>Stat.!AR26</f>
        <v>0</v>
      </c>
      <c r="Z29" s="46">
        <f>Stat.!BF26</f>
        <v>0</v>
      </c>
      <c r="AA29" s="46">
        <f t="shared" si="0"/>
        <v>0</v>
      </c>
      <c r="AB29" s="499" t="str">
        <f>Stat.!B26</f>
        <v>Nedoma Václav</v>
      </c>
      <c r="AC29" s="499">
        <f>Stat.!P26</f>
        <v>0</v>
      </c>
      <c r="AD29" s="499">
        <f>Stat.!AD26</f>
        <v>0</v>
      </c>
      <c r="AE29" s="499">
        <f t="shared" si="1"/>
        <v>0</v>
      </c>
      <c r="AF29" s="46" t="str">
        <f>Stat.!B26</f>
        <v>Nedoma Václav</v>
      </c>
      <c r="AG29" s="46">
        <f t="shared" si="2"/>
        <v>0</v>
      </c>
      <c r="AH29" s="47">
        <f>Stat.!BU26</f>
        <v>0</v>
      </c>
      <c r="AI29" s="46">
        <f>Stat.!BT26</f>
        <v>0</v>
      </c>
      <c r="AJ29"/>
      <c r="AK29" s="506" t="str">
        <f>Stat.!B26</f>
        <v>Nedoma Václav</v>
      </c>
      <c r="AL29" s="506">
        <f>COUNT(Stat.!C26:O26,Stat.!C67:O67)</f>
        <v>0</v>
      </c>
      <c r="AM29" s="506">
        <f>COUNT(Stat.!Q26:AC26,Stat.!Q67:AC67)</f>
        <v>0</v>
      </c>
      <c r="AN29" s="506">
        <f t="shared" si="3"/>
        <v>0</v>
      </c>
      <c r="AO29"/>
      <c r="AP29" s="507" t="str">
        <f>Stat.!B67</f>
        <v>Nedoma Václav</v>
      </c>
      <c r="AQ29" s="507">
        <f>COUNT(Stat.!C67:O67)</f>
        <v>0</v>
      </c>
      <c r="AR29" s="507">
        <f>COUNT(Stat.!Q67:AC67)</f>
        <v>0</v>
      </c>
      <c r="AS29" s="507">
        <f t="shared" si="4"/>
        <v>0</v>
      </c>
      <c r="AT29"/>
      <c r="AU29"/>
      <c r="AV29"/>
    </row>
    <row r="30" spans="1:48" s="1" customFormat="1" ht="14.25" x14ac:dyDescent="0.2">
      <c r="A30" s="989">
        <v>22</v>
      </c>
      <c r="B30" s="987" t="str">
        <f>Stat.!B9</f>
        <v>Habr Jiří</v>
      </c>
      <c r="C30" s="6">
        <f>Stat.!P9</f>
        <v>0</v>
      </c>
      <c r="D30" s="4">
        <f>Stat.!AD9</f>
        <v>0</v>
      </c>
      <c r="E30" s="956">
        <f>Stat.!AR9</f>
        <v>0</v>
      </c>
      <c r="F30" s="4">
        <f>Stat.!BF9</f>
        <v>0</v>
      </c>
      <c r="G30" s="6">
        <f>Stat.!BT9</f>
        <v>0</v>
      </c>
      <c r="H30" s="6">
        <f>Stat.!BU9</f>
        <v>0</v>
      </c>
      <c r="I30" s="962">
        <f>Stat.!P50</f>
        <v>0</v>
      </c>
      <c r="J30" s="3">
        <f>Stat.!AD50</f>
        <v>0</v>
      </c>
      <c r="K30" s="969">
        <f>Stat.!AR50</f>
        <v>0</v>
      </c>
      <c r="L30" s="3">
        <f>Stat.!BF50</f>
        <v>0</v>
      </c>
      <c r="M30" s="5">
        <f>Stat.!BT50</f>
        <v>0</v>
      </c>
      <c r="N30" s="6">
        <f>Stat.!BU50</f>
        <v>0</v>
      </c>
      <c r="O30" s="965">
        <f t="shared" si="5"/>
        <v>0</v>
      </c>
      <c r="P30" s="4">
        <f t="shared" si="6"/>
        <v>0</v>
      </c>
      <c r="Q30" s="956">
        <f t="shared" si="7"/>
        <v>0</v>
      </c>
      <c r="R30" s="4">
        <f t="shared" si="8"/>
        <v>0</v>
      </c>
      <c r="S30" s="6">
        <f t="shared" si="9"/>
        <v>0</v>
      </c>
      <c r="T30" s="2">
        <f>Stat.!BU9+Stat.!BU50</f>
        <v>0</v>
      </c>
      <c r="U30" s="967">
        <f t="shared" si="10"/>
        <v>0</v>
      </c>
      <c r="X30" s="46" t="str">
        <f>Stat.!B27</f>
        <v>Nehyba Filip</v>
      </c>
      <c r="Y30" s="46">
        <f>Stat.!AR27</f>
        <v>0</v>
      </c>
      <c r="Z30" s="46">
        <f>Stat.!BF27</f>
        <v>0</v>
      </c>
      <c r="AA30" s="46">
        <f t="shared" si="0"/>
        <v>0</v>
      </c>
      <c r="AB30" s="499" t="str">
        <f>Stat.!B27</f>
        <v>Nehyba Filip</v>
      </c>
      <c r="AC30" s="499">
        <f>Stat.!P27</f>
        <v>0</v>
      </c>
      <c r="AD30" s="499">
        <f>Stat.!AD27</f>
        <v>0</v>
      </c>
      <c r="AE30" s="499">
        <f t="shared" si="1"/>
        <v>0</v>
      </c>
      <c r="AF30" s="46" t="str">
        <f>Stat.!B27</f>
        <v>Nehyba Filip</v>
      </c>
      <c r="AG30" s="46">
        <f t="shared" si="2"/>
        <v>0</v>
      </c>
      <c r="AH30" s="47">
        <f>Stat.!BU27</f>
        <v>0</v>
      </c>
      <c r="AI30" s="46">
        <f>Stat.!BT27</f>
        <v>0</v>
      </c>
      <c r="AJ30"/>
      <c r="AK30" s="506" t="str">
        <f>Stat.!B27</f>
        <v>Nehyba Filip</v>
      </c>
      <c r="AL30" s="506">
        <f>COUNT(Stat.!C27:O27,Stat.!C68:O68)</f>
        <v>0</v>
      </c>
      <c r="AM30" s="506">
        <f>COUNT(Stat.!Q27:AC27,Stat.!Q68:AC68)</f>
        <v>0</v>
      </c>
      <c r="AN30" s="506">
        <f t="shared" si="3"/>
        <v>0</v>
      </c>
      <c r="AO30"/>
      <c r="AP30" s="507" t="str">
        <f>Stat.!B68</f>
        <v>Nehyba Filip</v>
      </c>
      <c r="AQ30" s="507">
        <f>COUNT(Stat.!C68:O68)</f>
        <v>0</v>
      </c>
      <c r="AR30" s="507">
        <f>COUNT(Stat.!Q68:AC68)</f>
        <v>0</v>
      </c>
      <c r="AS30" s="507">
        <f t="shared" si="4"/>
        <v>0</v>
      </c>
      <c r="AT30"/>
      <c r="AU30"/>
      <c r="AV30"/>
    </row>
    <row r="31" spans="1:48" s="1" customFormat="1" ht="14.25" x14ac:dyDescent="0.2">
      <c r="A31" s="989">
        <v>23</v>
      </c>
      <c r="B31" s="987" t="str">
        <f>Stat.!B10</f>
        <v>Habr Stanislav</v>
      </c>
      <c r="C31" s="6">
        <f>Stat.!P10</f>
        <v>333</v>
      </c>
      <c r="D31" s="4">
        <f>Stat.!AD10</f>
        <v>25</v>
      </c>
      <c r="E31" s="956">
        <f>Stat.!AR10</f>
        <v>0</v>
      </c>
      <c r="F31" s="4">
        <f>Stat.!BF10</f>
        <v>0</v>
      </c>
      <c r="G31" s="6">
        <f>Stat.!BT10</f>
        <v>1</v>
      </c>
      <c r="H31" s="6">
        <f>Stat.!BU10</f>
        <v>0</v>
      </c>
      <c r="I31" s="962">
        <f>Stat.!P51</f>
        <v>225</v>
      </c>
      <c r="J31" s="3">
        <f>Stat.!AD51</f>
        <v>0</v>
      </c>
      <c r="K31" s="969">
        <f>Stat.!AR51</f>
        <v>0</v>
      </c>
      <c r="L31" s="3">
        <f>Stat.!BF51</f>
        <v>0</v>
      </c>
      <c r="M31" s="5">
        <f>Stat.!BT51</f>
        <v>0</v>
      </c>
      <c r="N31" s="6">
        <f>Stat.!BU51</f>
        <v>0</v>
      </c>
      <c r="O31" s="965">
        <f t="shared" si="5"/>
        <v>558</v>
      </c>
      <c r="P31" s="4">
        <f t="shared" si="6"/>
        <v>25</v>
      </c>
      <c r="Q31" s="956">
        <f t="shared" si="7"/>
        <v>0</v>
      </c>
      <c r="R31" s="4">
        <f t="shared" si="8"/>
        <v>0</v>
      </c>
      <c r="S31" s="6">
        <f t="shared" si="9"/>
        <v>1</v>
      </c>
      <c r="T31" s="2">
        <f>Stat.!BU10+Stat.!BU51</f>
        <v>0</v>
      </c>
      <c r="U31" s="967">
        <f t="shared" si="10"/>
        <v>0</v>
      </c>
      <c r="X31" s="46" t="str">
        <f>Stat.!B28</f>
        <v>Novák Bohumír</v>
      </c>
      <c r="Y31" s="46">
        <f>Stat.!AR28</f>
        <v>1</v>
      </c>
      <c r="Z31" s="46">
        <f>Stat.!BF28</f>
        <v>1</v>
      </c>
      <c r="AA31" s="46">
        <f t="shared" si="0"/>
        <v>2</v>
      </c>
      <c r="AB31" s="499" t="str">
        <f>Stat.!B28</f>
        <v>Novák Bohumír</v>
      </c>
      <c r="AC31" s="499">
        <f>Stat.!P28</f>
        <v>720</v>
      </c>
      <c r="AD31" s="499">
        <f>Stat.!AD28</f>
        <v>32</v>
      </c>
      <c r="AE31" s="499">
        <f t="shared" si="1"/>
        <v>752</v>
      </c>
      <c r="AF31" s="46" t="str">
        <f>Stat.!B28</f>
        <v>Novák Bohumír</v>
      </c>
      <c r="AG31" s="46">
        <f t="shared" si="2"/>
        <v>1</v>
      </c>
      <c r="AH31" s="47">
        <f>Stat.!BU28</f>
        <v>0</v>
      </c>
      <c r="AI31" s="46">
        <f>Stat.!BT28</f>
        <v>1</v>
      </c>
      <c r="AJ31"/>
      <c r="AK31" s="506" t="str">
        <f>Stat.!B28</f>
        <v>Novák Bohumír</v>
      </c>
      <c r="AL31" s="506">
        <f>COUNT(Stat.!C28:O28,Stat.!C69:O69)</f>
        <v>9</v>
      </c>
      <c r="AM31" s="506">
        <f>COUNT(Stat.!Q28:AC28,Stat.!Q69:AC69)</f>
        <v>1</v>
      </c>
      <c r="AN31" s="506">
        <f t="shared" si="3"/>
        <v>10</v>
      </c>
      <c r="AO31"/>
      <c r="AP31" s="507" t="str">
        <f>Stat.!B69</f>
        <v>Novák Bohumír</v>
      </c>
      <c r="AQ31" s="507">
        <f>COUNT(Stat.!C69:O69)</f>
        <v>1</v>
      </c>
      <c r="AR31" s="507">
        <f>COUNT(Stat.!Q69:AC69)</f>
        <v>0</v>
      </c>
      <c r="AS31" s="507">
        <f t="shared" si="4"/>
        <v>1</v>
      </c>
      <c r="AT31"/>
      <c r="AU31"/>
      <c r="AV31"/>
    </row>
    <row r="32" spans="1:48" s="1" customFormat="1" ht="14.25" x14ac:dyDescent="0.2">
      <c r="A32" s="989">
        <v>24</v>
      </c>
      <c r="B32" s="987" t="str">
        <f>Stat.!B13</f>
        <v>Havlík Roman</v>
      </c>
      <c r="C32" s="6">
        <f>Stat.!P13</f>
        <v>45</v>
      </c>
      <c r="D32" s="4">
        <f>Stat.!AD13</f>
        <v>0</v>
      </c>
      <c r="E32" s="956">
        <f>Stat.!AR13</f>
        <v>0</v>
      </c>
      <c r="F32" s="4">
        <f>Stat.!BF13</f>
        <v>0</v>
      </c>
      <c r="G32" s="6">
        <f>Stat.!BT13</f>
        <v>0</v>
      </c>
      <c r="H32" s="6">
        <f>Stat.!BU13</f>
        <v>0</v>
      </c>
      <c r="I32" s="962">
        <f>Stat.!P54</f>
        <v>0</v>
      </c>
      <c r="J32" s="3">
        <f>Stat.!AD54</f>
        <v>0</v>
      </c>
      <c r="K32" s="969">
        <f>Stat.!AR54</f>
        <v>0</v>
      </c>
      <c r="L32" s="3">
        <f>Stat.!BF54</f>
        <v>0</v>
      </c>
      <c r="M32" s="5">
        <f>Stat.!BT54</f>
        <v>0</v>
      </c>
      <c r="N32" s="6">
        <f>Stat.!BU54</f>
        <v>0</v>
      </c>
      <c r="O32" s="965">
        <f t="shared" si="5"/>
        <v>45</v>
      </c>
      <c r="P32" s="4">
        <f t="shared" si="6"/>
        <v>0</v>
      </c>
      <c r="Q32" s="956">
        <f t="shared" si="7"/>
        <v>0</v>
      </c>
      <c r="R32" s="4">
        <f t="shared" si="8"/>
        <v>0</v>
      </c>
      <c r="S32" s="6">
        <f t="shared" si="9"/>
        <v>0</v>
      </c>
      <c r="T32" s="2">
        <f>Stat.!BU13+Stat.!BU54</f>
        <v>0</v>
      </c>
      <c r="U32" s="967">
        <f t="shared" si="10"/>
        <v>0</v>
      </c>
      <c r="X32" s="46" t="str">
        <f>Stat.!B29</f>
        <v>Novák Vojta</v>
      </c>
      <c r="Y32" s="46">
        <f>Stat.!AR29</f>
        <v>0</v>
      </c>
      <c r="Z32" s="46">
        <f>Stat.!BF29</f>
        <v>1</v>
      </c>
      <c r="AA32" s="46">
        <f t="shared" si="0"/>
        <v>1</v>
      </c>
      <c r="AB32" s="499" t="str">
        <f>Stat.!B29</f>
        <v>Novák Vojta</v>
      </c>
      <c r="AC32" s="499">
        <f>Stat.!P29</f>
        <v>488</v>
      </c>
      <c r="AD32" s="499">
        <f>Stat.!AD29</f>
        <v>49</v>
      </c>
      <c r="AE32" s="499">
        <f t="shared" si="1"/>
        <v>537</v>
      </c>
      <c r="AF32" s="46" t="str">
        <f>Stat.!B29</f>
        <v>Novák Vojta</v>
      </c>
      <c r="AG32" s="46">
        <f t="shared" si="2"/>
        <v>2</v>
      </c>
      <c r="AH32" s="47">
        <f>Stat.!BU29</f>
        <v>0</v>
      </c>
      <c r="AI32" s="46">
        <f>Stat.!BT29</f>
        <v>2</v>
      </c>
      <c r="AJ32"/>
      <c r="AK32" s="506" t="str">
        <f>Stat.!B29</f>
        <v>Novák Vojta</v>
      </c>
      <c r="AL32" s="506">
        <f>COUNT(Stat.!C29:O29,Stat.!C70:O70)</f>
        <v>6</v>
      </c>
      <c r="AM32" s="506">
        <f>COUNT(Stat.!Q29:AC29,Stat.!Q70:AC70)</f>
        <v>2</v>
      </c>
      <c r="AN32" s="506">
        <f t="shared" si="3"/>
        <v>8</v>
      </c>
      <c r="AO32"/>
      <c r="AP32" s="507" t="str">
        <f>Stat.!B70</f>
        <v>Novák Vojta</v>
      </c>
      <c r="AQ32" s="507">
        <f>COUNT(Stat.!C70:O70)</f>
        <v>0</v>
      </c>
      <c r="AR32" s="507">
        <f>COUNT(Stat.!Q70:AC70)</f>
        <v>0</v>
      </c>
      <c r="AS32" s="507">
        <f t="shared" si="4"/>
        <v>0</v>
      </c>
      <c r="AT32"/>
      <c r="AU32"/>
      <c r="AV32"/>
    </row>
    <row r="33" spans="1:48" s="1" customFormat="1" ht="14.25" x14ac:dyDescent="0.2">
      <c r="A33" s="989">
        <v>25</v>
      </c>
      <c r="B33" s="987" t="str">
        <f>Stat.!B14</f>
        <v>Chvátal Jan</v>
      </c>
      <c r="C33" s="6">
        <f>Stat.!P14</f>
        <v>0</v>
      </c>
      <c r="D33" s="4">
        <f>Stat.!AD14</f>
        <v>55</v>
      </c>
      <c r="E33" s="956">
        <f>Stat.!AR14</f>
        <v>0</v>
      </c>
      <c r="F33" s="4">
        <f>Stat.!BF14</f>
        <v>0</v>
      </c>
      <c r="G33" s="6">
        <f>Stat.!BT14</f>
        <v>0</v>
      </c>
      <c r="H33" s="6">
        <f>Stat.!BU14</f>
        <v>0</v>
      </c>
      <c r="I33" s="962">
        <f>Stat.!P55</f>
        <v>0</v>
      </c>
      <c r="J33" s="3">
        <f>Stat.!AD55</f>
        <v>0</v>
      </c>
      <c r="K33" s="969">
        <f>Stat.!AR55</f>
        <v>0</v>
      </c>
      <c r="L33" s="3">
        <f>Stat.!BF55</f>
        <v>0</v>
      </c>
      <c r="M33" s="5">
        <f>Stat.!BT55</f>
        <v>0</v>
      </c>
      <c r="N33" s="6">
        <f>Stat.!BU55</f>
        <v>0</v>
      </c>
      <c r="O33" s="965">
        <f t="shared" si="5"/>
        <v>0</v>
      </c>
      <c r="P33" s="4">
        <f t="shared" si="6"/>
        <v>55</v>
      </c>
      <c r="Q33" s="956">
        <f t="shared" si="7"/>
        <v>0</v>
      </c>
      <c r="R33" s="4">
        <f t="shared" si="8"/>
        <v>0</v>
      </c>
      <c r="S33" s="6">
        <f t="shared" si="9"/>
        <v>0</v>
      </c>
      <c r="T33" s="2">
        <f>Stat.!BU14+Stat.!BU55</f>
        <v>0</v>
      </c>
      <c r="U33" s="967">
        <f t="shared" si="10"/>
        <v>0</v>
      </c>
      <c r="X33" s="46" t="str">
        <f>Stat.!B30</f>
        <v>Plachý Karel</v>
      </c>
      <c r="Y33" s="46">
        <f>Stat.!AR30</f>
        <v>0</v>
      </c>
      <c r="Z33" s="46">
        <f>Stat.!BF30</f>
        <v>0</v>
      </c>
      <c r="AA33" s="46">
        <f t="shared" si="0"/>
        <v>0</v>
      </c>
      <c r="AB33" s="499" t="str">
        <f>Stat.!B30</f>
        <v>Plachý Karel</v>
      </c>
      <c r="AC33" s="499">
        <f>Stat.!P30</f>
        <v>0</v>
      </c>
      <c r="AD33" s="499">
        <f>Stat.!AD30</f>
        <v>11</v>
      </c>
      <c r="AE33" s="499">
        <f t="shared" si="1"/>
        <v>11</v>
      </c>
      <c r="AF33" s="46" t="str">
        <f>Stat.!B30</f>
        <v>Plachý Karel</v>
      </c>
      <c r="AG33" s="46">
        <f t="shared" si="2"/>
        <v>0</v>
      </c>
      <c r="AH33" s="47">
        <f>Stat.!BU30</f>
        <v>0</v>
      </c>
      <c r="AI33" s="46">
        <f>Stat.!BT30</f>
        <v>0</v>
      </c>
      <c r="AJ33"/>
      <c r="AK33" s="506" t="str">
        <f>Stat.!B30</f>
        <v>Plachý Karel</v>
      </c>
      <c r="AL33" s="506">
        <f>COUNT(Stat.!C30:O30,Stat.!C71:O71)</f>
        <v>0</v>
      </c>
      <c r="AM33" s="506">
        <f>COUNT(Stat.!Q30:AC30,Stat.!Q71:AC71)</f>
        <v>2</v>
      </c>
      <c r="AN33" s="506">
        <f t="shared" si="3"/>
        <v>2</v>
      </c>
      <c r="AO33"/>
      <c r="AP33" s="507" t="str">
        <f>Stat.!B71</f>
        <v>Plachý Karel</v>
      </c>
      <c r="AQ33" s="507">
        <f>COUNT(Stat.!C71:O71)</f>
        <v>0</v>
      </c>
      <c r="AR33" s="507">
        <f>COUNT(Stat.!Q71:AC71)</f>
        <v>1</v>
      </c>
      <c r="AS33" s="507">
        <f t="shared" si="4"/>
        <v>1</v>
      </c>
      <c r="AT33"/>
      <c r="AU33"/>
      <c r="AV33"/>
    </row>
    <row r="34" spans="1:48" s="1" customFormat="1" ht="14.25" x14ac:dyDescent="0.2">
      <c r="A34" s="989">
        <v>26</v>
      </c>
      <c r="B34" s="987" t="str">
        <f>Stat.!B18</f>
        <v>Kapinus Radek</v>
      </c>
      <c r="C34" s="6">
        <f>Stat.!P18</f>
        <v>90</v>
      </c>
      <c r="D34" s="4">
        <f>Stat.!AD18</f>
        <v>0</v>
      </c>
      <c r="E34" s="956">
        <f>Stat.!AR18</f>
        <v>0</v>
      </c>
      <c r="F34" s="4">
        <f>Stat.!BF18</f>
        <v>0</v>
      </c>
      <c r="G34" s="6">
        <f>Stat.!BT18</f>
        <v>0</v>
      </c>
      <c r="H34" s="6">
        <f>Stat.!BU18</f>
        <v>0</v>
      </c>
      <c r="I34" s="962">
        <f>Stat.!P59</f>
        <v>0</v>
      </c>
      <c r="J34" s="3">
        <f>Stat.!AD59</f>
        <v>0</v>
      </c>
      <c r="K34" s="969">
        <f>Stat.!AR59</f>
        <v>0</v>
      </c>
      <c r="L34" s="3">
        <f>Stat.!BF59</f>
        <v>0</v>
      </c>
      <c r="M34" s="5">
        <f>Stat.!BT59</f>
        <v>0</v>
      </c>
      <c r="N34" s="6">
        <f>Stat.!BU59</f>
        <v>0</v>
      </c>
      <c r="O34" s="965">
        <f t="shared" si="5"/>
        <v>90</v>
      </c>
      <c r="P34" s="4">
        <f t="shared" si="6"/>
        <v>0</v>
      </c>
      <c r="Q34" s="956">
        <f t="shared" si="7"/>
        <v>0</v>
      </c>
      <c r="R34" s="4">
        <f t="shared" si="8"/>
        <v>0</v>
      </c>
      <c r="S34" s="6">
        <f t="shared" si="9"/>
        <v>0</v>
      </c>
      <c r="T34" s="2">
        <f>Stat.!BU18+Stat.!BU59</f>
        <v>0</v>
      </c>
      <c r="U34" s="967">
        <f t="shared" si="10"/>
        <v>0</v>
      </c>
      <c r="X34" s="46" t="str">
        <f>Stat.!B31</f>
        <v>Pokorný Václav</v>
      </c>
      <c r="Y34" s="46">
        <f>Stat.!AR31</f>
        <v>1</v>
      </c>
      <c r="Z34" s="46">
        <f>Stat.!BF31</f>
        <v>1</v>
      </c>
      <c r="AA34" s="46">
        <f t="shared" si="0"/>
        <v>2</v>
      </c>
      <c r="AB34" s="499" t="str">
        <f>Stat.!B31</f>
        <v>Pokorný Václav</v>
      </c>
      <c r="AC34" s="499">
        <f>Stat.!P31</f>
        <v>388</v>
      </c>
      <c r="AD34" s="499">
        <f>Stat.!AD31</f>
        <v>195</v>
      </c>
      <c r="AE34" s="499">
        <f t="shared" si="1"/>
        <v>583</v>
      </c>
      <c r="AF34" s="46" t="str">
        <f>Stat.!B31</f>
        <v>Pokorný Václav</v>
      </c>
      <c r="AG34" s="46">
        <f t="shared" si="2"/>
        <v>1</v>
      </c>
      <c r="AH34" s="47">
        <f>Stat.!BU31</f>
        <v>0</v>
      </c>
      <c r="AI34" s="46">
        <f>Stat.!BT31</f>
        <v>1</v>
      </c>
      <c r="AJ34"/>
      <c r="AK34" s="506" t="str">
        <f>Stat.!B31</f>
        <v>Pokorný Václav</v>
      </c>
      <c r="AL34" s="506">
        <f>COUNT(Stat.!C31:O31,Stat.!C72:O72)</f>
        <v>8</v>
      </c>
      <c r="AM34" s="506">
        <f>COUNT(Stat.!Q31:AC31,Stat.!Q72:AC72)</f>
        <v>3</v>
      </c>
      <c r="AN34" s="506">
        <f t="shared" si="3"/>
        <v>11</v>
      </c>
      <c r="AO34"/>
      <c r="AP34" s="507" t="str">
        <f>Stat.!B72</f>
        <v>Pokorný Václav</v>
      </c>
      <c r="AQ34" s="507">
        <f>COUNT(Stat.!C72:O72)</f>
        <v>3</v>
      </c>
      <c r="AR34" s="507">
        <f>COUNT(Stat.!Q72:AC72)</f>
        <v>0</v>
      </c>
      <c r="AS34" s="507">
        <f t="shared" si="4"/>
        <v>3</v>
      </c>
      <c r="AT34"/>
      <c r="AU34"/>
      <c r="AV34"/>
    </row>
    <row r="35" spans="1:48" s="1" customFormat="1" ht="14.25" x14ac:dyDescent="0.2">
      <c r="A35" s="989">
        <v>27</v>
      </c>
      <c r="B35" s="987" t="str">
        <f>Stat.!B20</f>
        <v>Kelbler Marek</v>
      </c>
      <c r="C35" s="6">
        <f>Stat.!P20</f>
        <v>0</v>
      </c>
      <c r="D35" s="4">
        <f>Stat.!AD20</f>
        <v>0</v>
      </c>
      <c r="E35" s="956">
        <f>Stat.!AR20</f>
        <v>0</v>
      </c>
      <c r="F35" s="4">
        <f>Stat.!BF20</f>
        <v>0</v>
      </c>
      <c r="G35" s="6">
        <f>Stat.!BT20</f>
        <v>0</v>
      </c>
      <c r="H35" s="6">
        <f>Stat.!BU20</f>
        <v>0</v>
      </c>
      <c r="I35" s="962">
        <f>Stat.!P61</f>
        <v>0</v>
      </c>
      <c r="J35" s="3">
        <f>Stat.!AD61</f>
        <v>0</v>
      </c>
      <c r="K35" s="969">
        <f>Stat.!AR61</f>
        <v>0</v>
      </c>
      <c r="L35" s="3">
        <f>Stat.!BF61</f>
        <v>0</v>
      </c>
      <c r="M35" s="5">
        <f>Stat.!BT61</f>
        <v>0</v>
      </c>
      <c r="N35" s="6">
        <f>Stat.!BU61</f>
        <v>0</v>
      </c>
      <c r="O35" s="965">
        <f t="shared" si="5"/>
        <v>0</v>
      </c>
      <c r="P35" s="4">
        <f t="shared" si="6"/>
        <v>0</v>
      </c>
      <c r="Q35" s="956">
        <f t="shared" si="7"/>
        <v>0</v>
      </c>
      <c r="R35" s="4">
        <f t="shared" si="8"/>
        <v>0</v>
      </c>
      <c r="S35" s="6">
        <f t="shared" si="9"/>
        <v>0</v>
      </c>
      <c r="T35" s="2">
        <f>Stat.!BU20+Stat.!BU61</f>
        <v>0</v>
      </c>
      <c r="U35" s="967">
        <f t="shared" si="10"/>
        <v>0</v>
      </c>
      <c r="X35" s="46" t="str">
        <f>Stat.!B32</f>
        <v>Pospíchal Tomáš</v>
      </c>
      <c r="Y35" s="46">
        <f>Stat.!AR32</f>
        <v>0</v>
      </c>
      <c r="Z35" s="46">
        <f>Stat.!BF32</f>
        <v>0</v>
      </c>
      <c r="AA35" s="46">
        <f t="shared" si="0"/>
        <v>0</v>
      </c>
      <c r="AB35" s="499" t="str">
        <f>Stat.!B32</f>
        <v>Pospíchal Tomáš</v>
      </c>
      <c r="AC35" s="499">
        <f>Stat.!P32</f>
        <v>0</v>
      </c>
      <c r="AD35" s="499">
        <f>Stat.!AD32</f>
        <v>20</v>
      </c>
      <c r="AE35" s="499">
        <f t="shared" si="1"/>
        <v>20</v>
      </c>
      <c r="AF35" s="46" t="str">
        <f>Stat.!B32</f>
        <v>Pospíchal Tomáš</v>
      </c>
      <c r="AG35" s="46">
        <f t="shared" si="2"/>
        <v>0</v>
      </c>
      <c r="AH35" s="47">
        <f>Stat.!BU32</f>
        <v>0</v>
      </c>
      <c r="AI35" s="46">
        <f>Stat.!BT32</f>
        <v>0</v>
      </c>
      <c r="AJ35"/>
      <c r="AK35" s="506" t="str">
        <f>Stat.!B32</f>
        <v>Pospíchal Tomáš</v>
      </c>
      <c r="AL35" s="506">
        <f>COUNT(Stat.!C32:O32,Stat.!C73:O73)</f>
        <v>0</v>
      </c>
      <c r="AM35" s="506">
        <f>COUNT(Stat.!Q32:AC32,Stat.!Q73:AC73)</f>
        <v>1</v>
      </c>
      <c r="AN35" s="506">
        <f t="shared" si="3"/>
        <v>1</v>
      </c>
      <c r="AO35"/>
      <c r="AP35" s="507" t="str">
        <f>Stat.!B73</f>
        <v>Pospíchal Tomáš</v>
      </c>
      <c r="AQ35" s="507">
        <f>COUNT(Stat.!C73:O73)</f>
        <v>0</v>
      </c>
      <c r="AR35" s="507">
        <f>COUNT(Stat.!Q73:AC73)</f>
        <v>0</v>
      </c>
      <c r="AS35" s="507">
        <f t="shared" si="4"/>
        <v>0</v>
      </c>
      <c r="AT35"/>
      <c r="AU35"/>
      <c r="AV35"/>
    </row>
    <row r="36" spans="1:48" s="1" customFormat="1" ht="14.25" x14ac:dyDescent="0.2">
      <c r="A36" s="989">
        <v>28</v>
      </c>
      <c r="B36" s="987" t="str">
        <f>Stat.!B22</f>
        <v>Koupil Petr</v>
      </c>
      <c r="C36" s="6">
        <f>Stat.!P22</f>
        <v>900</v>
      </c>
      <c r="D36" s="4">
        <f>Stat.!AD22</f>
        <v>0</v>
      </c>
      <c r="E36" s="956">
        <f>Stat.!AR22</f>
        <v>0</v>
      </c>
      <c r="F36" s="4">
        <f>Stat.!BF22</f>
        <v>0</v>
      </c>
      <c r="G36" s="6">
        <f>Stat.!BT22</f>
        <v>1</v>
      </c>
      <c r="H36" s="6">
        <f>Stat.!BU22</f>
        <v>0</v>
      </c>
      <c r="I36" s="962">
        <f>Stat.!P63</f>
        <v>990</v>
      </c>
      <c r="J36" s="3">
        <f>Stat.!AD63</f>
        <v>0</v>
      </c>
      <c r="K36" s="969">
        <f>Stat.!AR63</f>
        <v>0</v>
      </c>
      <c r="L36" s="3">
        <f>Stat.!BF63</f>
        <v>0</v>
      </c>
      <c r="M36" s="5">
        <f>Stat.!BT63</f>
        <v>1</v>
      </c>
      <c r="N36" s="6">
        <f>Stat.!BU63</f>
        <v>0</v>
      </c>
      <c r="O36" s="965">
        <f t="shared" si="5"/>
        <v>1890</v>
      </c>
      <c r="P36" s="4">
        <f t="shared" si="6"/>
        <v>0</v>
      </c>
      <c r="Q36" s="956">
        <f t="shared" si="7"/>
        <v>0</v>
      </c>
      <c r="R36" s="4">
        <f t="shared" si="8"/>
        <v>0</v>
      </c>
      <c r="S36" s="6">
        <f t="shared" si="9"/>
        <v>2</v>
      </c>
      <c r="T36" s="2">
        <f>Stat.!BU22+Stat.!BU63</f>
        <v>0</v>
      </c>
      <c r="U36" s="967">
        <f t="shared" si="10"/>
        <v>0</v>
      </c>
      <c r="X36" s="46" t="str">
        <f>Stat.!B33</f>
        <v>Přívětivý Tomáš</v>
      </c>
      <c r="Y36" s="46">
        <f>Stat.!AR33</f>
        <v>0</v>
      </c>
      <c r="Z36" s="46">
        <f>Stat.!BF33</f>
        <v>0</v>
      </c>
      <c r="AA36" s="46">
        <f t="shared" si="0"/>
        <v>0</v>
      </c>
      <c r="AB36" s="499" t="str">
        <f>Stat.!B33</f>
        <v>Přívětivý Tomáš</v>
      </c>
      <c r="AC36" s="499">
        <f>Stat.!P33</f>
        <v>0</v>
      </c>
      <c r="AD36" s="499">
        <f>Stat.!AD33</f>
        <v>0</v>
      </c>
      <c r="AE36" s="499">
        <f t="shared" si="1"/>
        <v>0</v>
      </c>
      <c r="AF36" s="46" t="str">
        <f>Stat.!B33</f>
        <v>Přívětivý Tomáš</v>
      </c>
      <c r="AG36" s="46">
        <f t="shared" si="2"/>
        <v>0</v>
      </c>
      <c r="AH36" s="47">
        <f>Stat.!BU33</f>
        <v>0</v>
      </c>
      <c r="AI36" s="46">
        <f>Stat.!BT33</f>
        <v>0</v>
      </c>
      <c r="AJ36"/>
      <c r="AK36" s="506" t="str">
        <f>Stat.!B33</f>
        <v>Přívětivý Tomáš</v>
      </c>
      <c r="AL36" s="506">
        <f>COUNT(Stat.!C33:O33,Stat.!C74:O74)</f>
        <v>0</v>
      </c>
      <c r="AM36" s="506">
        <f>COUNT(Stat.!Q33:AC33,Stat.!Q74:AC74)</f>
        <v>1</v>
      </c>
      <c r="AN36" s="506">
        <f t="shared" si="3"/>
        <v>1</v>
      </c>
      <c r="AO36"/>
      <c r="AP36" s="507" t="str">
        <f>Stat.!B74</f>
        <v>Přívětivý Tomáš</v>
      </c>
      <c r="AQ36" s="507">
        <f>COUNT(Stat.!C74:O74)</f>
        <v>0</v>
      </c>
      <c r="AR36" s="507">
        <f>COUNT(Stat.!Q74:AC74)</f>
        <v>1</v>
      </c>
      <c r="AS36" s="507">
        <f t="shared" si="4"/>
        <v>1</v>
      </c>
      <c r="AT36"/>
      <c r="AU36"/>
      <c r="AV36"/>
    </row>
    <row r="37" spans="1:48" s="1" customFormat="1" ht="14.25" x14ac:dyDescent="0.2">
      <c r="A37" s="989">
        <v>29</v>
      </c>
      <c r="B37" s="987" t="str">
        <f>Stat.!B23</f>
        <v>Krejčí Miroslav</v>
      </c>
      <c r="C37" s="6">
        <f>Stat.!P23</f>
        <v>180</v>
      </c>
      <c r="D37" s="4">
        <f>Stat.!AD23</f>
        <v>0</v>
      </c>
      <c r="E37" s="956">
        <f>Stat.!AR23</f>
        <v>0</v>
      </c>
      <c r="F37" s="4">
        <f>Stat.!BF23</f>
        <v>0</v>
      </c>
      <c r="G37" s="6">
        <f>Stat.!BT23</f>
        <v>0</v>
      </c>
      <c r="H37" s="6">
        <f>Stat.!BU23</f>
        <v>0</v>
      </c>
      <c r="I37" s="962">
        <f>Stat.!P64</f>
        <v>534</v>
      </c>
      <c r="J37" s="3">
        <f>Stat.!AD64</f>
        <v>37</v>
      </c>
      <c r="K37" s="969">
        <f>Stat.!AR64</f>
        <v>0</v>
      </c>
      <c r="L37" s="3">
        <f>Stat.!BF64</f>
        <v>0</v>
      </c>
      <c r="M37" s="5">
        <f>Stat.!BT64</f>
        <v>0</v>
      </c>
      <c r="N37" s="6">
        <f>Stat.!BU64</f>
        <v>0</v>
      </c>
      <c r="O37" s="965">
        <f t="shared" si="5"/>
        <v>714</v>
      </c>
      <c r="P37" s="4">
        <f t="shared" si="6"/>
        <v>37</v>
      </c>
      <c r="Q37" s="956">
        <f t="shared" si="7"/>
        <v>0</v>
      </c>
      <c r="R37" s="4">
        <f t="shared" si="8"/>
        <v>0</v>
      </c>
      <c r="S37" s="6">
        <f t="shared" si="9"/>
        <v>0</v>
      </c>
      <c r="T37" s="2">
        <f>Stat.!BU23+Stat.!BU64</f>
        <v>0</v>
      </c>
      <c r="U37" s="967">
        <f t="shared" si="10"/>
        <v>0</v>
      </c>
      <c r="X37" s="46" t="str">
        <f>Stat.!B34</f>
        <v>Šmahel Michal</v>
      </c>
      <c r="Y37" s="46">
        <f>Stat.!AR34</f>
        <v>0</v>
      </c>
      <c r="Z37" s="46">
        <f>Stat.!BF34</f>
        <v>0</v>
      </c>
      <c r="AA37" s="46">
        <f t="shared" si="0"/>
        <v>0</v>
      </c>
      <c r="AB37" s="499" t="str">
        <f>Stat.!B34</f>
        <v>Šmahel Michal</v>
      </c>
      <c r="AC37" s="499">
        <f>Stat.!P34</f>
        <v>0</v>
      </c>
      <c r="AD37" s="499">
        <f>Stat.!AD34</f>
        <v>11</v>
      </c>
      <c r="AE37" s="499">
        <f t="shared" si="1"/>
        <v>11</v>
      </c>
      <c r="AF37" s="46" t="str">
        <f>Stat.!B34</f>
        <v>Šmahel Michal</v>
      </c>
      <c r="AG37" s="46">
        <f t="shared" si="2"/>
        <v>0</v>
      </c>
      <c r="AH37" s="47">
        <f>Stat.!BU34</f>
        <v>0</v>
      </c>
      <c r="AI37" s="46">
        <f>Stat.!BT34</f>
        <v>0</v>
      </c>
      <c r="AJ37"/>
      <c r="AK37" s="506" t="str">
        <f>Stat.!B34</f>
        <v>Šmahel Michal</v>
      </c>
      <c r="AL37" s="506">
        <f>COUNT(Stat.!C34:O34,Stat.!C75:O75)</f>
        <v>0</v>
      </c>
      <c r="AM37" s="506">
        <f>COUNT(Stat.!Q34:AC34,Stat.!Q75:AC75)</f>
        <v>2</v>
      </c>
      <c r="AN37" s="506">
        <f t="shared" si="3"/>
        <v>2</v>
      </c>
      <c r="AO37"/>
      <c r="AP37" s="507" t="str">
        <f>Stat.!B75</f>
        <v>Šmahel Michal</v>
      </c>
      <c r="AQ37" s="507">
        <f>COUNT(Stat.!C75:O75)</f>
        <v>0</v>
      </c>
      <c r="AR37" s="507">
        <f>COUNT(Stat.!Q75:AC75)</f>
        <v>0</v>
      </c>
      <c r="AS37" s="507">
        <f t="shared" si="4"/>
        <v>0</v>
      </c>
      <c r="AT37"/>
      <c r="AU37"/>
      <c r="AV37"/>
    </row>
    <row r="38" spans="1:48" s="1" customFormat="1" ht="14.25" x14ac:dyDescent="0.2">
      <c r="A38" s="989">
        <v>30</v>
      </c>
      <c r="B38" s="987" t="str">
        <f>Stat.!B24</f>
        <v>Minh Cong Nquyen</v>
      </c>
      <c r="C38" s="6">
        <f>Stat.!P24</f>
        <v>0</v>
      </c>
      <c r="D38" s="4">
        <f>Stat.!AD24</f>
        <v>8</v>
      </c>
      <c r="E38" s="956">
        <f>Stat.!AR24</f>
        <v>0</v>
      </c>
      <c r="F38" s="4">
        <f>Stat.!BF24</f>
        <v>0</v>
      </c>
      <c r="G38" s="6">
        <f>Stat.!BT24</f>
        <v>0</v>
      </c>
      <c r="H38" s="6">
        <f>Stat.!BU24</f>
        <v>0</v>
      </c>
      <c r="I38" s="962">
        <f>Stat.!P65</f>
        <v>0</v>
      </c>
      <c r="J38" s="3">
        <f>Stat.!AD65</f>
        <v>7</v>
      </c>
      <c r="K38" s="969">
        <f>Stat.!AR65</f>
        <v>0</v>
      </c>
      <c r="L38" s="3">
        <f>Stat.!BF65</f>
        <v>0</v>
      </c>
      <c r="M38" s="5">
        <f>Stat.!BT65</f>
        <v>0</v>
      </c>
      <c r="N38" s="6">
        <f>Stat.!BU65</f>
        <v>0</v>
      </c>
      <c r="O38" s="965">
        <f t="shared" si="5"/>
        <v>0</v>
      </c>
      <c r="P38" s="4">
        <f t="shared" si="6"/>
        <v>15</v>
      </c>
      <c r="Q38" s="956">
        <f t="shared" si="7"/>
        <v>0</v>
      </c>
      <c r="R38" s="4">
        <f t="shared" si="8"/>
        <v>0</v>
      </c>
      <c r="S38" s="6">
        <f t="shared" si="9"/>
        <v>0</v>
      </c>
      <c r="T38" s="2">
        <f>Stat.!BU24+Stat.!BU65</f>
        <v>0</v>
      </c>
      <c r="U38" s="967">
        <f t="shared" si="10"/>
        <v>0</v>
      </c>
      <c r="X38" s="46" t="str">
        <f>Stat.!B35</f>
        <v>Šťastný Martin</v>
      </c>
      <c r="Y38" s="46">
        <f>Stat.!AR35</f>
        <v>5</v>
      </c>
      <c r="Z38" s="46">
        <f>Stat.!BF35</f>
        <v>0</v>
      </c>
      <c r="AA38" s="46">
        <f t="shared" si="0"/>
        <v>5</v>
      </c>
      <c r="AB38" s="499" t="str">
        <f>Stat.!B35</f>
        <v>Šťastný Martin</v>
      </c>
      <c r="AC38" s="499">
        <f>Stat.!P35</f>
        <v>539</v>
      </c>
      <c r="AD38" s="499">
        <f>Stat.!AD35</f>
        <v>26</v>
      </c>
      <c r="AE38" s="499">
        <f t="shared" si="1"/>
        <v>565</v>
      </c>
      <c r="AF38" s="46" t="str">
        <f>Stat.!B35</f>
        <v>Šťastný Martin</v>
      </c>
      <c r="AG38" s="46">
        <f t="shared" si="2"/>
        <v>1</v>
      </c>
      <c r="AH38" s="47">
        <f>Stat.!BU35</f>
        <v>0</v>
      </c>
      <c r="AI38" s="46">
        <f>Stat.!BT35</f>
        <v>1</v>
      </c>
      <c r="AJ38"/>
      <c r="AK38" s="506" t="str">
        <f>Stat.!B35</f>
        <v>Šťastný Martin</v>
      </c>
      <c r="AL38" s="506">
        <f>COUNT(Stat.!C35:O35,Stat.!C76:O76)</f>
        <v>17</v>
      </c>
      <c r="AM38" s="506">
        <f>COUNT(Stat.!Q35:AC35,Stat.!Q76:AC76)</f>
        <v>3</v>
      </c>
      <c r="AN38" s="506">
        <f t="shared" si="3"/>
        <v>20</v>
      </c>
      <c r="AO38"/>
      <c r="AP38" s="507" t="str">
        <f>Stat.!B76</f>
        <v>Šťastný Martin</v>
      </c>
      <c r="AQ38" s="507">
        <f>COUNT(Stat.!C76:O76)</f>
        <v>10</v>
      </c>
      <c r="AR38" s="507">
        <f>COUNT(Stat.!Q76:AC76)</f>
        <v>1</v>
      </c>
      <c r="AS38" s="507">
        <f t="shared" si="4"/>
        <v>11</v>
      </c>
      <c r="AT38"/>
      <c r="AU38"/>
      <c r="AV38"/>
    </row>
    <row r="39" spans="1:48" s="1" customFormat="1" ht="14.25" x14ac:dyDescent="0.2">
      <c r="A39" s="989">
        <v>31</v>
      </c>
      <c r="B39" s="987" t="str">
        <f>Stat.!B26</f>
        <v>Nedoma Václav</v>
      </c>
      <c r="C39" s="6">
        <f>Stat.!P26</f>
        <v>0</v>
      </c>
      <c r="D39" s="4">
        <f>Stat.!AD26</f>
        <v>0</v>
      </c>
      <c r="E39" s="956">
        <f>Stat.!AR26</f>
        <v>0</v>
      </c>
      <c r="F39" s="4">
        <f>Stat.!BF26</f>
        <v>0</v>
      </c>
      <c r="G39" s="6">
        <f>Stat.!BT26</f>
        <v>0</v>
      </c>
      <c r="H39" s="6">
        <f>Stat.!BU26</f>
        <v>0</v>
      </c>
      <c r="I39" s="962">
        <f>Stat.!P67</f>
        <v>0</v>
      </c>
      <c r="J39" s="3">
        <f>Stat.!AD67</f>
        <v>0</v>
      </c>
      <c r="K39" s="969">
        <f>Stat.!AR67</f>
        <v>0</v>
      </c>
      <c r="L39" s="3">
        <f>Stat.!BF67</f>
        <v>0</v>
      </c>
      <c r="M39" s="5">
        <f>Stat.!BT67</f>
        <v>0</v>
      </c>
      <c r="N39" s="6">
        <f>Stat.!BU67</f>
        <v>0</v>
      </c>
      <c r="O39" s="965">
        <f t="shared" si="5"/>
        <v>0</v>
      </c>
      <c r="P39" s="4">
        <f t="shared" si="6"/>
        <v>0</v>
      </c>
      <c r="Q39" s="956">
        <f t="shared" si="7"/>
        <v>0</v>
      </c>
      <c r="R39" s="4">
        <f t="shared" si="8"/>
        <v>0</v>
      </c>
      <c r="S39" s="6">
        <f t="shared" si="9"/>
        <v>0</v>
      </c>
      <c r="T39" s="2">
        <f>Stat.!BU26+Stat.!BU67</f>
        <v>0</v>
      </c>
      <c r="U39" s="967">
        <f t="shared" si="10"/>
        <v>0</v>
      </c>
      <c r="X39" s="46" t="str">
        <f>Stat.!B36</f>
        <v>Švarc Petr</v>
      </c>
      <c r="Y39" s="46">
        <f>Stat.!AR36</f>
        <v>0</v>
      </c>
      <c r="Z39" s="46">
        <f>Stat.!BF36</f>
        <v>4</v>
      </c>
      <c r="AA39" s="46">
        <f t="shared" si="0"/>
        <v>4</v>
      </c>
      <c r="AB39" s="499" t="str">
        <f>Stat.!B36</f>
        <v>Švarc Petr</v>
      </c>
      <c r="AC39" s="499">
        <f>Stat.!P36</f>
        <v>523</v>
      </c>
      <c r="AD39" s="499">
        <f>Stat.!AD36</f>
        <v>0</v>
      </c>
      <c r="AE39" s="499">
        <f t="shared" si="1"/>
        <v>523</v>
      </c>
      <c r="AF39" s="46" t="str">
        <f>Stat.!B36</f>
        <v>Švarc Petr</v>
      </c>
      <c r="AG39" s="46">
        <f t="shared" si="2"/>
        <v>0</v>
      </c>
      <c r="AH39" s="47">
        <f>Stat.!BU36</f>
        <v>0</v>
      </c>
      <c r="AI39" s="46">
        <f>Stat.!BT36</f>
        <v>0</v>
      </c>
      <c r="AJ39"/>
      <c r="AK39" s="506" t="str">
        <f>Stat.!B36</f>
        <v>Švarc Petr</v>
      </c>
      <c r="AL39" s="506">
        <f>COUNT(Stat.!C36:O36,Stat.!C77:O77)</f>
        <v>18</v>
      </c>
      <c r="AM39" s="506">
        <f>COUNT(Stat.!Q36:AC36,Stat.!Q77:AC77)</f>
        <v>0</v>
      </c>
      <c r="AN39" s="506">
        <f t="shared" si="3"/>
        <v>18</v>
      </c>
      <c r="AO39"/>
      <c r="AP39" s="507" t="str">
        <f>Stat.!B77</f>
        <v>Švarc Petr</v>
      </c>
      <c r="AQ39" s="507">
        <f>COUNT(Stat.!C77:O77)</f>
        <v>12</v>
      </c>
      <c r="AR39" s="507">
        <f>COUNT(Stat.!Q77:AC77)</f>
        <v>0</v>
      </c>
      <c r="AS39" s="507">
        <f t="shared" si="4"/>
        <v>12</v>
      </c>
      <c r="AT39"/>
      <c r="AU39"/>
      <c r="AV39"/>
    </row>
    <row r="40" spans="1:48" s="1" customFormat="1" ht="14.25" x14ac:dyDescent="0.2">
      <c r="A40" s="989">
        <v>32</v>
      </c>
      <c r="B40" s="987" t="str">
        <f>Stat.!B27</f>
        <v>Nehyba Filip</v>
      </c>
      <c r="C40" s="6">
        <f>Stat.!P27</f>
        <v>0</v>
      </c>
      <c r="D40" s="4">
        <f>Stat.!AD27</f>
        <v>0</v>
      </c>
      <c r="E40" s="956">
        <f>Stat.!AR27</f>
        <v>0</v>
      </c>
      <c r="F40" s="4">
        <f>Stat.!BF27</f>
        <v>0</v>
      </c>
      <c r="G40" s="6">
        <f>Stat.!BT27</f>
        <v>0</v>
      </c>
      <c r="H40" s="6">
        <f>Stat.!BU27</f>
        <v>0</v>
      </c>
      <c r="I40" s="962">
        <f>Stat.!P68</f>
        <v>0</v>
      </c>
      <c r="J40" s="3">
        <f>Stat.!AD68</f>
        <v>0</v>
      </c>
      <c r="K40" s="969">
        <f>Stat.!AR68</f>
        <v>0</v>
      </c>
      <c r="L40" s="3">
        <f>Stat.!BF68</f>
        <v>0</v>
      </c>
      <c r="M40" s="5">
        <f>Stat.!BT68</f>
        <v>0</v>
      </c>
      <c r="N40" s="6">
        <f>Stat.!BU68</f>
        <v>0</v>
      </c>
      <c r="O40" s="965">
        <f t="shared" si="5"/>
        <v>0</v>
      </c>
      <c r="P40" s="4">
        <f t="shared" si="6"/>
        <v>0</v>
      </c>
      <c r="Q40" s="956">
        <f t="shared" si="7"/>
        <v>0</v>
      </c>
      <c r="R40" s="4">
        <f t="shared" si="8"/>
        <v>0</v>
      </c>
      <c r="S40" s="6">
        <f t="shared" si="9"/>
        <v>0</v>
      </c>
      <c r="T40" s="2">
        <f>Stat.!BU27+Stat.!BU68</f>
        <v>0</v>
      </c>
      <c r="U40" s="967">
        <f t="shared" si="10"/>
        <v>0</v>
      </c>
      <c r="X40" s="46" t="str">
        <f>Stat.!B37</f>
        <v>Tříletý Radim</v>
      </c>
      <c r="Y40" s="46">
        <f>Stat.!AR37</f>
        <v>0</v>
      </c>
      <c r="Z40" s="46">
        <f>Stat.!BF37</f>
        <v>1</v>
      </c>
      <c r="AA40" s="46">
        <f t="shared" si="0"/>
        <v>1</v>
      </c>
      <c r="AB40" s="499" t="str">
        <f>Stat.!B37</f>
        <v>Tříletý Radim</v>
      </c>
      <c r="AC40" s="499">
        <f>Stat.!P37</f>
        <v>346</v>
      </c>
      <c r="AD40" s="499">
        <f>Stat.!AD37</f>
        <v>0</v>
      </c>
      <c r="AE40" s="499">
        <f t="shared" si="1"/>
        <v>346</v>
      </c>
      <c r="AF40" s="46" t="str">
        <f>Stat.!B37</f>
        <v>Tříletý Radim</v>
      </c>
      <c r="AG40" s="46">
        <f t="shared" si="2"/>
        <v>0</v>
      </c>
      <c r="AH40" s="47">
        <f>Stat.!BU37</f>
        <v>0</v>
      </c>
      <c r="AI40" s="46">
        <f>Stat.!BT37</f>
        <v>0</v>
      </c>
      <c r="AJ40"/>
      <c r="AK40" s="506" t="str">
        <f>Stat.!B37</f>
        <v>Tříletý Radim</v>
      </c>
      <c r="AL40" s="506">
        <f>COUNT(Stat.!C37:O37,Stat.!C78:O78)</f>
        <v>11</v>
      </c>
      <c r="AM40" s="506">
        <f>COUNT(Stat.!Q37:AC37,Stat.!Q78:AC78)</f>
        <v>2</v>
      </c>
      <c r="AN40" s="506">
        <f t="shared" si="3"/>
        <v>13</v>
      </c>
      <c r="AO40"/>
      <c r="AP40" s="507" t="str">
        <f>Stat.!B78</f>
        <v>Tříletý Radim</v>
      </c>
      <c r="AQ40" s="507">
        <f>COUNT(Stat.!C78:O78)</f>
        <v>7</v>
      </c>
      <c r="AR40" s="507">
        <f>COUNT(Stat.!Q78:AC78)</f>
        <v>2</v>
      </c>
      <c r="AS40" s="507">
        <f t="shared" si="4"/>
        <v>9</v>
      </c>
      <c r="AT40"/>
      <c r="AU40"/>
      <c r="AV40"/>
    </row>
    <row r="41" spans="1:48" s="1" customFormat="1" ht="14.25" x14ac:dyDescent="0.2">
      <c r="A41" s="989">
        <v>33</v>
      </c>
      <c r="B41" s="987" t="str">
        <f>Stat.!B30</f>
        <v>Plachý Karel</v>
      </c>
      <c r="C41" s="6">
        <f>Stat.!P30</f>
        <v>0</v>
      </c>
      <c r="D41" s="4">
        <f>Stat.!AD30</f>
        <v>11</v>
      </c>
      <c r="E41" s="956">
        <f>Stat.!AR30</f>
        <v>0</v>
      </c>
      <c r="F41" s="4">
        <f>Stat.!BF30</f>
        <v>0</v>
      </c>
      <c r="G41" s="6">
        <f>Stat.!BT30</f>
        <v>0</v>
      </c>
      <c r="H41" s="6">
        <f>Stat.!BU30</f>
        <v>0</v>
      </c>
      <c r="I41" s="962">
        <f>Stat.!P71</f>
        <v>0</v>
      </c>
      <c r="J41" s="3">
        <f>Stat.!AD71</f>
        <v>8</v>
      </c>
      <c r="K41" s="969">
        <f>Stat.!AR71</f>
        <v>0</v>
      </c>
      <c r="L41" s="3">
        <f>Stat.!BF71</f>
        <v>0</v>
      </c>
      <c r="M41" s="5">
        <f>Stat.!BT71</f>
        <v>0</v>
      </c>
      <c r="N41" s="6">
        <f>Stat.!BU71</f>
        <v>0</v>
      </c>
      <c r="O41" s="965">
        <f t="shared" si="5"/>
        <v>0</v>
      </c>
      <c r="P41" s="4">
        <f t="shared" si="6"/>
        <v>19</v>
      </c>
      <c r="Q41" s="956">
        <f t="shared" si="7"/>
        <v>0</v>
      </c>
      <c r="R41" s="4">
        <f t="shared" si="8"/>
        <v>0</v>
      </c>
      <c r="S41" s="6">
        <f t="shared" si="9"/>
        <v>0</v>
      </c>
      <c r="T41" s="2">
        <f>Stat.!BU30+Stat.!BU71</f>
        <v>0</v>
      </c>
      <c r="U41" s="967">
        <f t="shared" si="10"/>
        <v>0</v>
      </c>
      <c r="X41" s="46" t="str">
        <f>Stat.!B38</f>
        <v>Urbánek Pavel</v>
      </c>
      <c r="Y41" s="46">
        <f>Stat.!AR38</f>
        <v>0</v>
      </c>
      <c r="Z41" s="46">
        <f>Stat.!BF38</f>
        <v>0</v>
      </c>
      <c r="AA41" s="46">
        <f t="shared" si="0"/>
        <v>0</v>
      </c>
      <c r="AB41" s="499" t="str">
        <f>Stat.!B38</f>
        <v>Urbánek Pavel</v>
      </c>
      <c r="AC41" s="499">
        <f>Stat.!P38</f>
        <v>270</v>
      </c>
      <c r="AD41" s="499">
        <f>Stat.!AD38</f>
        <v>27</v>
      </c>
      <c r="AE41" s="499">
        <f t="shared" si="1"/>
        <v>297</v>
      </c>
      <c r="AF41" s="46" t="str">
        <f>Stat.!B38</f>
        <v>Urbánek Pavel</v>
      </c>
      <c r="AG41" s="46">
        <f t="shared" si="2"/>
        <v>0</v>
      </c>
      <c r="AH41" s="47">
        <f>Stat.!BU38</f>
        <v>0</v>
      </c>
      <c r="AI41" s="46">
        <f>Stat.!BT38</f>
        <v>0</v>
      </c>
      <c r="AJ41"/>
      <c r="AK41" s="506" t="str">
        <f>Stat.!B38</f>
        <v>Urbánek Pavel</v>
      </c>
      <c r="AL41" s="506">
        <f>COUNT(Stat.!C38:O38,Stat.!C79:O79)</f>
        <v>6</v>
      </c>
      <c r="AM41" s="506">
        <f>COUNT(Stat.!Q38:AC38,Stat.!Q79:AC79)</f>
        <v>2</v>
      </c>
      <c r="AN41" s="506">
        <f t="shared" si="3"/>
        <v>8</v>
      </c>
      <c r="AO41"/>
      <c r="AP41" s="507" t="str">
        <f>Stat.!B79</f>
        <v>Urbánek Pavel</v>
      </c>
      <c r="AQ41" s="507">
        <f>COUNT(Stat.!C79:O79)</f>
        <v>3</v>
      </c>
      <c r="AR41" s="507">
        <f>COUNT(Stat.!Q79:AC79)</f>
        <v>1</v>
      </c>
      <c r="AS41" s="507">
        <f t="shared" si="4"/>
        <v>4</v>
      </c>
      <c r="AT41"/>
      <c r="AU41"/>
      <c r="AV41"/>
    </row>
    <row r="42" spans="1:48" s="1" customFormat="1" ht="14.25" x14ac:dyDescent="0.2">
      <c r="A42" s="989">
        <v>34</v>
      </c>
      <c r="B42" s="987" t="str">
        <f>Stat.!B32</f>
        <v>Pospíchal Tomáš</v>
      </c>
      <c r="C42" s="6">
        <f>Stat.!P32</f>
        <v>0</v>
      </c>
      <c r="D42" s="4">
        <f>Stat.!AD32</f>
        <v>20</v>
      </c>
      <c r="E42" s="956">
        <f>Stat.!AR32</f>
        <v>0</v>
      </c>
      <c r="F42" s="4">
        <f>Stat.!BF32</f>
        <v>0</v>
      </c>
      <c r="G42" s="6">
        <f>Stat.!BT32</f>
        <v>0</v>
      </c>
      <c r="H42" s="6">
        <f>Stat.!BU32</f>
        <v>0</v>
      </c>
      <c r="I42" s="962">
        <f>Stat.!P73</f>
        <v>0</v>
      </c>
      <c r="J42" s="3">
        <f>Stat.!AD73</f>
        <v>0</v>
      </c>
      <c r="K42" s="969">
        <f>Stat.!AR73</f>
        <v>0</v>
      </c>
      <c r="L42" s="3">
        <f>Stat.!BF73</f>
        <v>0</v>
      </c>
      <c r="M42" s="5">
        <f>Stat.!BT73</f>
        <v>0</v>
      </c>
      <c r="N42" s="6">
        <f>Stat.!BU73</f>
        <v>0</v>
      </c>
      <c r="O42" s="965">
        <f t="shared" si="5"/>
        <v>0</v>
      </c>
      <c r="P42" s="4">
        <f t="shared" si="6"/>
        <v>20</v>
      </c>
      <c r="Q42" s="956">
        <f t="shared" si="7"/>
        <v>0</v>
      </c>
      <c r="R42" s="4">
        <f t="shared" si="8"/>
        <v>0</v>
      </c>
      <c r="S42" s="6">
        <f t="shared" si="9"/>
        <v>0</v>
      </c>
      <c r="T42" s="2">
        <f>Stat.!BU32+Stat.!BU73</f>
        <v>0</v>
      </c>
      <c r="U42" s="967">
        <f t="shared" si="10"/>
        <v>0</v>
      </c>
      <c r="X42" s="46" t="str">
        <f>Stat.!B39</f>
        <v>Zejda Tomáš</v>
      </c>
      <c r="Y42" s="46">
        <f>Stat.!AR39</f>
        <v>0</v>
      </c>
      <c r="Z42" s="46">
        <f>Stat.!BF39</f>
        <v>1</v>
      </c>
      <c r="AA42" s="46">
        <f t="shared" si="0"/>
        <v>1</v>
      </c>
      <c r="AB42" s="499" t="str">
        <f>Stat.!B39</f>
        <v>Zejda Tomáš</v>
      </c>
      <c r="AC42" s="499">
        <f>Stat.!P39</f>
        <v>528</v>
      </c>
      <c r="AD42" s="499">
        <f>Stat.!AD39</f>
        <v>53</v>
      </c>
      <c r="AE42" s="499">
        <f t="shared" si="1"/>
        <v>581</v>
      </c>
      <c r="AF42" s="46" t="str">
        <f>Stat.!B39</f>
        <v>Zejda Tomáš</v>
      </c>
      <c r="AG42" s="46">
        <f t="shared" si="2"/>
        <v>1</v>
      </c>
      <c r="AH42" s="47">
        <f>Stat.!BU39</f>
        <v>0</v>
      </c>
      <c r="AI42" s="46">
        <f>Stat.!BT39</f>
        <v>1</v>
      </c>
      <c r="AJ42"/>
      <c r="AK42" s="506" t="str">
        <f>Stat.!B39</f>
        <v>Zejda Tomáš</v>
      </c>
      <c r="AL42" s="506">
        <f>COUNT(Stat.!C39:O39,Stat.!C80:O80)</f>
        <v>17</v>
      </c>
      <c r="AM42" s="506">
        <f>COUNT(Stat.!Q39:AC39,Stat.!Q80:AC80)</f>
        <v>2</v>
      </c>
      <c r="AN42" s="506">
        <f t="shared" si="3"/>
        <v>19</v>
      </c>
      <c r="AO42"/>
      <c r="AP42" s="507" t="str">
        <f>Stat.!B80</f>
        <v>Zejda Tomáš</v>
      </c>
      <c r="AQ42" s="507">
        <f>COUNT(Stat.!C80:O80)</f>
        <v>11</v>
      </c>
      <c r="AR42" s="507">
        <f>COUNT(Stat.!Q80:AC80)</f>
        <v>0</v>
      </c>
      <c r="AS42" s="507">
        <f t="shared" si="4"/>
        <v>11</v>
      </c>
      <c r="AT42"/>
      <c r="AU42"/>
      <c r="AV42"/>
    </row>
    <row r="43" spans="1:48" s="1" customFormat="1" ht="14.25" x14ac:dyDescent="0.2">
      <c r="A43" s="989">
        <v>35</v>
      </c>
      <c r="B43" s="987" t="str">
        <f>Stat.!B33</f>
        <v>Přívětivý Tomáš</v>
      </c>
      <c r="C43" s="6">
        <f>Stat.!P33</f>
        <v>0</v>
      </c>
      <c r="D43" s="4">
        <f>Stat.!AD33</f>
        <v>0</v>
      </c>
      <c r="E43" s="956">
        <f>Stat.!AR33</f>
        <v>0</v>
      </c>
      <c r="F43" s="4">
        <f>Stat.!BF33</f>
        <v>0</v>
      </c>
      <c r="G43" s="6">
        <f>Stat.!BT33</f>
        <v>0</v>
      </c>
      <c r="H43" s="6">
        <f>Stat.!BU33</f>
        <v>0</v>
      </c>
      <c r="I43" s="962">
        <f>Stat.!P74</f>
        <v>0</v>
      </c>
      <c r="J43" s="3">
        <f>Stat.!AD74</f>
        <v>45</v>
      </c>
      <c r="K43" s="969">
        <f>Stat.!AR74</f>
        <v>0</v>
      </c>
      <c r="L43" s="3">
        <f>Stat.!BF74</f>
        <v>0</v>
      </c>
      <c r="M43" s="5">
        <f>Stat.!BT74</f>
        <v>0</v>
      </c>
      <c r="N43" s="6">
        <f>Stat.!BU74</f>
        <v>0</v>
      </c>
      <c r="O43" s="965">
        <f t="shared" si="5"/>
        <v>0</v>
      </c>
      <c r="P43" s="4">
        <f t="shared" si="6"/>
        <v>45</v>
      </c>
      <c r="Q43" s="956">
        <f t="shared" si="7"/>
        <v>0</v>
      </c>
      <c r="R43" s="4">
        <f t="shared" si="8"/>
        <v>0</v>
      </c>
      <c r="S43" s="6">
        <f t="shared" si="9"/>
        <v>0</v>
      </c>
      <c r="T43" s="2">
        <f>Stat.!BU33+Stat.!BU74</f>
        <v>0</v>
      </c>
      <c r="U43" s="967">
        <f t="shared" si="10"/>
        <v>0</v>
      </c>
      <c r="X43" s="46" t="str">
        <f>Stat.!B40</f>
        <v>Zejda Vojtěch</v>
      </c>
      <c r="Y43" s="46">
        <f>Stat.!AR40</f>
        <v>0</v>
      </c>
      <c r="Z43" s="46">
        <f>Stat.!BF40</f>
        <v>0</v>
      </c>
      <c r="AA43" s="46">
        <f t="shared" si="0"/>
        <v>0</v>
      </c>
      <c r="AB43" s="499" t="str">
        <f>Stat.!B40</f>
        <v>Zejda Vojtěch</v>
      </c>
      <c r="AC43" s="499">
        <f>Stat.!P40</f>
        <v>90</v>
      </c>
      <c r="AD43" s="499">
        <f>Stat.!AD40</f>
        <v>0</v>
      </c>
      <c r="AE43" s="499">
        <f t="shared" si="1"/>
        <v>90</v>
      </c>
      <c r="AF43" s="46" t="str">
        <f>Stat.!B40</f>
        <v>Zejda Vojtěch</v>
      </c>
      <c r="AG43" s="46">
        <f t="shared" si="2"/>
        <v>0</v>
      </c>
      <c r="AH43" s="47">
        <f>Stat.!BU40</f>
        <v>0</v>
      </c>
      <c r="AI43" s="46">
        <f>Stat.!BT40</f>
        <v>0</v>
      </c>
      <c r="AJ43"/>
      <c r="AK43" s="506" t="str">
        <f>Stat.!B40</f>
        <v>Zejda Vojtěch</v>
      </c>
      <c r="AL43" s="506">
        <f>COUNT(Stat.!C40:O40,Stat.!C81:O81)</f>
        <v>1</v>
      </c>
      <c r="AM43" s="506">
        <f>COUNT(Stat.!Q40:AC40,Stat.!Q81:AC81)</f>
        <v>0</v>
      </c>
      <c r="AN43" s="506">
        <f t="shared" si="3"/>
        <v>1</v>
      </c>
      <c r="AO43"/>
      <c r="AP43" s="507" t="str">
        <f>Stat.!B81</f>
        <v>Zejda Vojtěch</v>
      </c>
      <c r="AQ43" s="507">
        <f>COUNT(Stat.!C81:O81)</f>
        <v>0</v>
      </c>
      <c r="AR43" s="507">
        <f>COUNT(Stat.!Q81:AC81)</f>
        <v>0</v>
      </c>
      <c r="AS43" s="507">
        <f t="shared" si="4"/>
        <v>0</v>
      </c>
      <c r="AT43"/>
      <c r="AU43"/>
      <c r="AV43"/>
    </row>
    <row r="44" spans="1:48" s="1" customFormat="1" ht="14.25" x14ac:dyDescent="0.2">
      <c r="A44" s="989">
        <v>36</v>
      </c>
      <c r="B44" s="987" t="str">
        <f>Stat.!B34</f>
        <v>Šmahel Michal</v>
      </c>
      <c r="C44" s="6">
        <f>Stat.!P34</f>
        <v>0</v>
      </c>
      <c r="D44" s="4">
        <f>Stat.!AD34</f>
        <v>11</v>
      </c>
      <c r="E44" s="956">
        <f>Stat.!AR34</f>
        <v>0</v>
      </c>
      <c r="F44" s="4">
        <f>Stat.!BF34</f>
        <v>0</v>
      </c>
      <c r="G44" s="6">
        <f>Stat.!BT34</f>
        <v>0</v>
      </c>
      <c r="H44" s="6">
        <f>Stat.!BU34</f>
        <v>0</v>
      </c>
      <c r="I44" s="962">
        <f>Stat.!P75</f>
        <v>0</v>
      </c>
      <c r="J44" s="3">
        <f>Stat.!AD75</f>
        <v>0</v>
      </c>
      <c r="K44" s="969">
        <f>Stat.!AR75</f>
        <v>0</v>
      </c>
      <c r="L44" s="3">
        <f>Stat.!BF75</f>
        <v>0</v>
      </c>
      <c r="M44" s="5">
        <f>Stat.!BT75</f>
        <v>0</v>
      </c>
      <c r="N44" s="6">
        <f>Stat.!BU75</f>
        <v>0</v>
      </c>
      <c r="O44" s="965">
        <f t="shared" si="5"/>
        <v>0</v>
      </c>
      <c r="P44" s="4">
        <f t="shared" si="6"/>
        <v>11</v>
      </c>
      <c r="Q44" s="956">
        <f t="shared" si="7"/>
        <v>0</v>
      </c>
      <c r="R44" s="4">
        <f t="shared" si="8"/>
        <v>0</v>
      </c>
      <c r="S44" s="6">
        <f t="shared" si="9"/>
        <v>0</v>
      </c>
      <c r="T44" s="2">
        <f>Stat.!BU34+Stat.!BU75</f>
        <v>0</v>
      </c>
      <c r="U44" s="967">
        <f t="shared" si="10"/>
        <v>0</v>
      </c>
      <c r="X44" s="46"/>
      <c r="Y44" s="46"/>
      <c r="Z44" s="46"/>
      <c r="AA44"/>
      <c r="AB44" s="506"/>
      <c r="AC44" s="506"/>
      <c r="AD44" s="506"/>
      <c r="AE44" s="506"/>
      <c r="AF44" s="42"/>
      <c r="AG44" s="42"/>
      <c r="AH44" s="47"/>
      <c r="AI44" s="42"/>
      <c r="AJ44"/>
      <c r="AK44" s="481"/>
      <c r="AL44" s="481"/>
      <c r="AM44" s="481"/>
      <c r="AN44" s="481"/>
      <c r="AO44"/>
      <c r="AP44" s="483"/>
      <c r="AQ44" s="483"/>
      <c r="AR44" s="483"/>
      <c r="AS44" s="483"/>
      <c r="AT44"/>
      <c r="AU44"/>
      <c r="AV44"/>
    </row>
    <row r="45" spans="1:48" s="1" customFormat="1" ht="14.25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5"/>
        <v>90</v>
      </c>
      <c r="P45" s="961">
        <f t="shared" si="6"/>
        <v>0</v>
      </c>
      <c r="Q45" s="957">
        <f t="shared" si="7"/>
        <v>0</v>
      </c>
      <c r="R45" s="961">
        <f t="shared" si="8"/>
        <v>0</v>
      </c>
      <c r="S45" s="958">
        <f t="shared" si="9"/>
        <v>0</v>
      </c>
      <c r="T45" s="960">
        <f>Stat.!BU40+Stat.!BU81</f>
        <v>0</v>
      </c>
      <c r="U45" s="968">
        <f t="shared" si="10"/>
        <v>0</v>
      </c>
      <c r="X45" s="46"/>
      <c r="Y45" s="46"/>
      <c r="Z45" s="46"/>
      <c r="AA45"/>
      <c r="AB45" s="481"/>
      <c r="AC45" s="481"/>
      <c r="AD45" s="481"/>
      <c r="AE45" s="481"/>
      <c r="AF45"/>
      <c r="AG45"/>
      <c r="AH45" s="482"/>
      <c r="AI45"/>
      <c r="AJ45"/>
      <c r="AK45" s="481"/>
      <c r="AL45" s="481"/>
      <c r="AM45" s="481"/>
      <c r="AN45" s="481"/>
      <c r="AO45"/>
      <c r="AP45" s="483"/>
      <c r="AQ45" s="483"/>
      <c r="AR45" s="483"/>
      <c r="AS45" s="483"/>
      <c r="AT45"/>
      <c r="AU45"/>
      <c r="AV45"/>
    </row>
    <row r="46" spans="1:48" s="42" customFormat="1" x14ac:dyDescent="0.2">
      <c r="A46" s="1046" t="s">
        <v>10</v>
      </c>
      <c r="B46" s="1047"/>
      <c r="C46" s="971">
        <f t="shared" ref="C46:T46" si="11">SUM(C9:C45)</f>
        <v>11118</v>
      </c>
      <c r="D46" s="971">
        <f t="shared" si="11"/>
        <v>762</v>
      </c>
      <c r="E46" s="971">
        <f t="shared" si="11"/>
        <v>27</v>
      </c>
      <c r="F46" s="971">
        <f t="shared" si="11"/>
        <v>22</v>
      </c>
      <c r="G46" s="971">
        <f t="shared" si="11"/>
        <v>18</v>
      </c>
      <c r="H46" s="971">
        <f t="shared" si="11"/>
        <v>0</v>
      </c>
      <c r="I46" s="971">
        <f t="shared" si="11"/>
        <v>11029</v>
      </c>
      <c r="J46" s="971">
        <f t="shared" si="11"/>
        <v>824</v>
      </c>
      <c r="K46" s="971">
        <f t="shared" si="11"/>
        <v>27</v>
      </c>
      <c r="L46" s="971">
        <f t="shared" si="11"/>
        <v>26</v>
      </c>
      <c r="M46" s="971">
        <f t="shared" si="11"/>
        <v>18</v>
      </c>
      <c r="N46" s="971">
        <f t="shared" si="11"/>
        <v>1</v>
      </c>
      <c r="O46" s="971">
        <f t="shared" si="11"/>
        <v>22147</v>
      </c>
      <c r="P46" s="971">
        <f t="shared" si="11"/>
        <v>1586</v>
      </c>
      <c r="Q46" s="971">
        <f t="shared" si="11"/>
        <v>54</v>
      </c>
      <c r="R46" s="971">
        <f t="shared" si="11"/>
        <v>48</v>
      </c>
      <c r="S46" s="971">
        <f t="shared" si="11"/>
        <v>36</v>
      </c>
      <c r="T46" s="972">
        <f t="shared" si="11"/>
        <v>1</v>
      </c>
      <c r="U46" s="621">
        <f t="shared" ref="U46" si="12">Q46+R46</f>
        <v>102</v>
      </c>
      <c r="X46" s="46"/>
      <c r="Y46" s="46"/>
      <c r="Z46" s="46"/>
      <c r="AA46"/>
      <c r="AB46" s="481"/>
      <c r="AC46" s="481"/>
      <c r="AD46" s="481"/>
      <c r="AE46" s="481"/>
      <c r="AF46"/>
      <c r="AG46"/>
      <c r="AH46" s="482"/>
      <c r="AI46"/>
      <c r="AJ46"/>
      <c r="AK46" s="481"/>
      <c r="AL46" s="481"/>
      <c r="AM46" s="481"/>
      <c r="AN46" s="481"/>
      <c r="AO46"/>
      <c r="AP46" s="483"/>
      <c r="AQ46" s="483"/>
      <c r="AR46" s="483"/>
      <c r="AS46" s="483"/>
      <c r="AT46"/>
      <c r="AU46"/>
      <c r="AV46"/>
    </row>
    <row r="47" spans="1:48" s="249" customFormat="1" x14ac:dyDescent="0.2">
      <c r="A47" s="42"/>
      <c r="B47" s="42"/>
      <c r="C47" s="42"/>
      <c r="D47" s="42"/>
      <c r="E47" s="42"/>
      <c r="F47" s="42"/>
      <c r="G47" s="42"/>
      <c r="H47" s="42"/>
      <c r="I47" s="339"/>
      <c r="J47" s="339"/>
      <c r="K47" s="339"/>
      <c r="L47" s="339"/>
      <c r="M47" s="339"/>
      <c r="N47" s="42"/>
      <c r="O47" s="42"/>
      <c r="P47" s="42"/>
      <c r="Q47" s="42"/>
      <c r="R47" s="42"/>
      <c r="S47" s="42"/>
      <c r="T47" s="42"/>
      <c r="U47" s="42"/>
      <c r="X47" s="46"/>
      <c r="Y47" s="46"/>
      <c r="Z47" s="46"/>
      <c r="AA47"/>
      <c r="AB47" s="481"/>
      <c r="AC47" s="481"/>
      <c r="AD47" s="481"/>
      <c r="AE47" s="481"/>
      <c r="AF47"/>
      <c r="AG47"/>
      <c r="AH47" s="482"/>
      <c r="AI47"/>
      <c r="AJ47"/>
      <c r="AK47" s="481"/>
      <c r="AL47" s="481"/>
      <c r="AM47" s="481"/>
      <c r="AN47" s="481"/>
      <c r="AO47"/>
      <c r="AP47" s="483"/>
      <c r="AQ47" s="483"/>
      <c r="AR47" s="483"/>
      <c r="AS47" s="483"/>
      <c r="AT47"/>
      <c r="AU47"/>
      <c r="AV47"/>
    </row>
    <row r="48" spans="1:48" s="42" customFormat="1" x14ac:dyDescent="0.2">
      <c r="A48" s="249"/>
      <c r="B48" s="249"/>
      <c r="C48" s="249"/>
      <c r="D48" s="249"/>
      <c r="E48" s="249"/>
      <c r="F48" s="249"/>
      <c r="G48" s="249"/>
      <c r="H48" s="249"/>
      <c r="I48" s="85"/>
      <c r="J48" s="85"/>
      <c r="K48" s="85"/>
      <c r="L48" s="85"/>
      <c r="M48" s="85"/>
      <c r="N48" s="249"/>
      <c r="O48" s="249"/>
      <c r="P48" s="249"/>
      <c r="Q48" s="249"/>
      <c r="R48" s="249"/>
      <c r="S48" s="249"/>
      <c r="T48" s="249"/>
      <c r="U48" s="249"/>
      <c r="X48" s="46"/>
      <c r="Y48" s="46"/>
      <c r="Z48" s="46"/>
      <c r="AA48"/>
      <c r="AB48" s="481"/>
      <c r="AC48" s="481"/>
      <c r="AD48" s="481"/>
      <c r="AE48" s="481"/>
      <c r="AF48"/>
      <c r="AG48"/>
      <c r="AH48" s="482"/>
      <c r="AI48"/>
      <c r="AJ48"/>
      <c r="AK48" s="481"/>
      <c r="AL48" s="481"/>
      <c r="AM48" s="481"/>
      <c r="AN48" s="481"/>
      <c r="AO48"/>
      <c r="AP48" s="483"/>
      <c r="AQ48" s="483"/>
      <c r="AR48" s="483"/>
      <c r="AS48" s="483"/>
      <c r="AT48"/>
      <c r="AU48"/>
      <c r="AV48"/>
    </row>
  </sheetData>
  <sortState ref="B9:U45">
    <sortCondition descending="1" ref="U9:U45"/>
  </sortState>
  <mergeCells count="15">
    <mergeCell ref="A1:U4"/>
    <mergeCell ref="C6:D6"/>
    <mergeCell ref="E6:F6"/>
    <mergeCell ref="G6:H6"/>
    <mergeCell ref="I6:J6"/>
    <mergeCell ref="K6:L6"/>
    <mergeCell ref="M6:N6"/>
    <mergeCell ref="O6:P6"/>
    <mergeCell ref="A46:B46"/>
    <mergeCell ref="Q6:R6"/>
    <mergeCell ref="S6:T6"/>
    <mergeCell ref="A7:B7"/>
    <mergeCell ref="C8:H8"/>
    <mergeCell ref="I8:N8"/>
    <mergeCell ref="O8:U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FF00FF"/>
  </sheetPr>
  <dimension ref="A1:X49"/>
  <sheetViews>
    <sheetView zoomScale="85" zoomScaleNormal="85" workbookViewId="0">
      <selection activeCell="Z15" sqref="Z15"/>
    </sheetView>
  </sheetViews>
  <sheetFormatPr defaultRowHeight="12.75" x14ac:dyDescent="0.2"/>
  <cols>
    <col min="1" max="1" width="3.28515625" customWidth="1"/>
    <col min="2" max="2" width="19.7109375" customWidth="1"/>
    <col min="3" max="3" width="5.7109375" customWidth="1"/>
    <col min="4" max="4" width="4.28515625" customWidth="1"/>
    <col min="5" max="7" width="3.7109375" customWidth="1"/>
    <col min="8" max="8" width="3" customWidth="1"/>
    <col min="9" max="9" width="5.710937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5.710937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22" max="24" width="6.7109375" style="159" customWidth="1"/>
    <col min="25" max="27" width="6.7109375" customWidth="1"/>
    <col min="28" max="984" width="8.7109375" customWidth="1"/>
  </cols>
  <sheetData>
    <row r="1" spans="1:24" ht="12.75" customHeight="1" x14ac:dyDescent="0.25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  <c r="V1" s="707"/>
      <c r="W1" s="707"/>
      <c r="X1" s="707"/>
    </row>
    <row r="2" spans="1:24" ht="12.75" customHeight="1" x14ac:dyDescent="0.25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  <c r="V2" s="707"/>
      <c r="W2" s="707"/>
      <c r="X2" s="707"/>
    </row>
    <row r="3" spans="1:24" ht="12.75" customHeight="1" x14ac:dyDescent="0.25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  <c r="V3" s="707"/>
      <c r="W3" s="707"/>
      <c r="X3" s="707"/>
    </row>
    <row r="4" spans="1:24" ht="12.75" customHeight="1" x14ac:dyDescent="0.25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V4" s="707"/>
      <c r="W4" s="707"/>
      <c r="X4" s="707"/>
    </row>
    <row r="5" spans="1:24" ht="18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V5" s="973"/>
      <c r="W5" s="973"/>
      <c r="X5" s="973"/>
    </row>
    <row r="6" spans="1:24" s="986" customFormat="1" ht="39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V6" s="991"/>
      <c r="W6" s="991"/>
      <c r="X6" s="991"/>
    </row>
    <row r="7" spans="1:24" s="7" customFormat="1" ht="48.75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V7" s="992"/>
      <c r="W7" s="992"/>
      <c r="X7" s="992"/>
    </row>
    <row r="8" spans="1:24" ht="1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V8" s="993"/>
      <c r="W8" s="993"/>
      <c r="X8" s="993"/>
    </row>
    <row r="9" spans="1:24" s="1" customFormat="1" ht="15" customHeight="1" thickTop="1" x14ac:dyDescent="0.2">
      <c r="A9" s="989">
        <v>1</v>
      </c>
      <c r="B9" s="987" t="str">
        <f>Stat.!B11</f>
        <v>Habr Vojta</v>
      </c>
      <c r="C9" s="6">
        <f>Stat.!P11</f>
        <v>898</v>
      </c>
      <c r="D9" s="4">
        <f>Stat.!AD11</f>
        <v>0</v>
      </c>
      <c r="E9" s="956">
        <f>Stat.!AR11</f>
        <v>12</v>
      </c>
      <c r="F9" s="4">
        <f>Stat.!BF11</f>
        <v>3</v>
      </c>
      <c r="G9" s="6">
        <f>Stat.!BT11</f>
        <v>2</v>
      </c>
      <c r="H9" s="6">
        <f>Stat.!BU11</f>
        <v>0</v>
      </c>
      <c r="I9" s="962">
        <f>Stat.!P52</f>
        <v>797</v>
      </c>
      <c r="J9" s="3">
        <f>Stat.!AD52</f>
        <v>0</v>
      </c>
      <c r="K9" s="969">
        <f>Stat.!AR52</f>
        <v>6</v>
      </c>
      <c r="L9" s="3">
        <f>Stat.!BF52</f>
        <v>1</v>
      </c>
      <c r="M9" s="5">
        <f>Stat.!BT52</f>
        <v>3</v>
      </c>
      <c r="N9" s="6">
        <f>Stat.!BU52</f>
        <v>0</v>
      </c>
      <c r="O9" s="965">
        <f t="shared" ref="O9:O45" si="0">C9+I9</f>
        <v>1695</v>
      </c>
      <c r="P9" s="4">
        <f t="shared" ref="P9:P45" si="1">D9+J9</f>
        <v>0</v>
      </c>
      <c r="Q9" s="956">
        <f t="shared" ref="Q9:Q45" si="2">E9+K9</f>
        <v>18</v>
      </c>
      <c r="R9" s="4">
        <f t="shared" ref="R9:R45" si="3">F9+L9</f>
        <v>4</v>
      </c>
      <c r="S9" s="6">
        <f t="shared" ref="S9:S45" si="4">G9+M9</f>
        <v>5</v>
      </c>
      <c r="T9" s="2">
        <f>Stat.!BU11+Stat.!BU52</f>
        <v>0</v>
      </c>
      <c r="U9" s="967">
        <f t="shared" ref="U9:U45" si="5">Q9+R9</f>
        <v>22</v>
      </c>
      <c r="V9" s="6"/>
      <c r="W9" s="6"/>
      <c r="X9" s="6"/>
    </row>
    <row r="10" spans="1:24" s="1" customFormat="1" ht="15" customHeight="1" x14ac:dyDescent="0.2">
      <c r="A10" s="989">
        <v>2</v>
      </c>
      <c r="B10" s="987" t="str">
        <f>Stat.!B35</f>
        <v>Šťastný Martin</v>
      </c>
      <c r="C10" s="6">
        <f>Stat.!P35</f>
        <v>539</v>
      </c>
      <c r="D10" s="4">
        <f>Stat.!AD35</f>
        <v>26</v>
      </c>
      <c r="E10" s="956">
        <f>Stat.!AR35</f>
        <v>5</v>
      </c>
      <c r="F10" s="4">
        <f>Stat.!BF35</f>
        <v>0</v>
      </c>
      <c r="G10" s="6">
        <f>Stat.!BT35</f>
        <v>1</v>
      </c>
      <c r="H10" s="6">
        <f>Stat.!BU35</f>
        <v>0</v>
      </c>
      <c r="I10" s="962">
        <f>Stat.!P76</f>
        <v>900</v>
      </c>
      <c r="J10" s="3">
        <f>Stat.!AD76</f>
        <v>39</v>
      </c>
      <c r="K10" s="969">
        <f>Stat.!AR76</f>
        <v>4</v>
      </c>
      <c r="L10" s="3">
        <f>Stat.!BF76</f>
        <v>4</v>
      </c>
      <c r="M10" s="5">
        <f>Stat.!BT76</f>
        <v>3</v>
      </c>
      <c r="N10" s="6">
        <f>Stat.!BU76</f>
        <v>0</v>
      </c>
      <c r="O10" s="965">
        <f t="shared" si="0"/>
        <v>1439</v>
      </c>
      <c r="P10" s="4">
        <f t="shared" si="1"/>
        <v>65</v>
      </c>
      <c r="Q10" s="956">
        <f t="shared" si="2"/>
        <v>9</v>
      </c>
      <c r="R10" s="4">
        <f t="shared" si="3"/>
        <v>4</v>
      </c>
      <c r="S10" s="6">
        <f t="shared" si="4"/>
        <v>4</v>
      </c>
      <c r="T10" s="2">
        <f>Stat.!BU35+Stat.!BU76</f>
        <v>0</v>
      </c>
      <c r="U10" s="967">
        <f t="shared" si="5"/>
        <v>13</v>
      </c>
      <c r="V10" s="6"/>
      <c r="W10" s="6"/>
      <c r="X10" s="6"/>
    </row>
    <row r="11" spans="1:24" s="1" customFormat="1" ht="15" customHeight="1" x14ac:dyDescent="0.2">
      <c r="A11" s="989">
        <v>3</v>
      </c>
      <c r="B11" s="987" t="str">
        <f>Stat.!B21</f>
        <v>Kelbler Petr</v>
      </c>
      <c r="C11" s="6">
        <f>Stat.!P21</f>
        <v>639</v>
      </c>
      <c r="D11" s="4">
        <f>Stat.!AD21</f>
        <v>45</v>
      </c>
      <c r="E11" s="956">
        <f>Stat.!AR21</f>
        <v>1</v>
      </c>
      <c r="F11" s="4">
        <f>Stat.!BF21</f>
        <v>2</v>
      </c>
      <c r="G11" s="6">
        <f>Stat.!BT21</f>
        <v>2</v>
      </c>
      <c r="H11" s="6">
        <f>Stat.!BU21</f>
        <v>0</v>
      </c>
      <c r="I11" s="962">
        <f>Stat.!P62</f>
        <v>992</v>
      </c>
      <c r="J11" s="3">
        <f>Stat.!AD62</f>
        <v>0</v>
      </c>
      <c r="K11" s="969">
        <f>Stat.!AR62</f>
        <v>5</v>
      </c>
      <c r="L11" s="3">
        <f>Stat.!BF62</f>
        <v>6</v>
      </c>
      <c r="M11" s="5">
        <f>Stat.!BT62</f>
        <v>1</v>
      </c>
      <c r="N11" s="6">
        <f>Stat.!BU62</f>
        <v>0</v>
      </c>
      <c r="O11" s="965">
        <f t="shared" si="0"/>
        <v>1631</v>
      </c>
      <c r="P11" s="4">
        <f t="shared" si="1"/>
        <v>45</v>
      </c>
      <c r="Q11" s="956">
        <f t="shared" si="2"/>
        <v>6</v>
      </c>
      <c r="R11" s="4">
        <f t="shared" si="3"/>
        <v>8</v>
      </c>
      <c r="S11" s="6">
        <f t="shared" si="4"/>
        <v>3</v>
      </c>
      <c r="T11" s="2">
        <f>Stat.!BU21+Stat.!BU62</f>
        <v>0</v>
      </c>
      <c r="U11" s="967">
        <f t="shared" si="5"/>
        <v>14</v>
      </c>
      <c r="V11" s="6"/>
      <c r="W11" s="6"/>
      <c r="X11" s="6"/>
    </row>
    <row r="12" spans="1:24" s="1" customFormat="1" ht="15" customHeight="1" x14ac:dyDescent="0.2">
      <c r="A12" s="989">
        <v>4</v>
      </c>
      <c r="B12" s="987" t="str">
        <f>Stat.!B36</f>
        <v>Švarc Petr</v>
      </c>
      <c r="C12" s="6">
        <f>Stat.!P36</f>
        <v>523</v>
      </c>
      <c r="D12" s="4">
        <f>Stat.!AD36</f>
        <v>0</v>
      </c>
      <c r="E12" s="956">
        <f>Stat.!AR36</f>
        <v>0</v>
      </c>
      <c r="F12" s="4">
        <f>Stat.!BF36</f>
        <v>4</v>
      </c>
      <c r="G12" s="6">
        <f>Stat.!BT36</f>
        <v>0</v>
      </c>
      <c r="H12" s="6">
        <f>Stat.!BU36</f>
        <v>0</v>
      </c>
      <c r="I12" s="962">
        <f>Stat.!P77</f>
        <v>1057</v>
      </c>
      <c r="J12" s="3">
        <f>Stat.!AD77</f>
        <v>0</v>
      </c>
      <c r="K12" s="969">
        <f>Stat.!AR77</f>
        <v>4</v>
      </c>
      <c r="L12" s="3">
        <f>Stat.!BF77</f>
        <v>3</v>
      </c>
      <c r="M12" s="5">
        <f>Stat.!BT77</f>
        <v>1</v>
      </c>
      <c r="N12" s="6">
        <f>Stat.!BU77</f>
        <v>0</v>
      </c>
      <c r="O12" s="965">
        <f t="shared" si="0"/>
        <v>1580</v>
      </c>
      <c r="P12" s="4">
        <f t="shared" si="1"/>
        <v>0</v>
      </c>
      <c r="Q12" s="956">
        <f t="shared" si="2"/>
        <v>4</v>
      </c>
      <c r="R12" s="4">
        <f t="shared" si="3"/>
        <v>7</v>
      </c>
      <c r="S12" s="6">
        <f t="shared" si="4"/>
        <v>1</v>
      </c>
      <c r="T12" s="2">
        <f>Stat.!BU36+Stat.!BU77</f>
        <v>0</v>
      </c>
      <c r="U12" s="967">
        <f t="shared" si="5"/>
        <v>11</v>
      </c>
      <c r="V12" s="6"/>
      <c r="W12" s="6"/>
      <c r="X12" s="6"/>
    </row>
    <row r="13" spans="1:24" s="1" customFormat="1" ht="15" customHeight="1" x14ac:dyDescent="0.2">
      <c r="A13" s="989">
        <v>5</v>
      </c>
      <c r="B13" s="987" t="str">
        <f>Stat.!B5</f>
        <v>Bastl Vojta</v>
      </c>
      <c r="C13" s="6">
        <f>Stat.!P5</f>
        <v>960</v>
      </c>
      <c r="D13" s="4">
        <f>Stat.!AD5</f>
        <v>5</v>
      </c>
      <c r="E13" s="956">
        <f>Stat.!AR5</f>
        <v>2</v>
      </c>
      <c r="F13" s="4">
        <f>Stat.!BF5</f>
        <v>5</v>
      </c>
      <c r="G13" s="6">
        <f>Stat.!BT5</f>
        <v>1</v>
      </c>
      <c r="H13" s="6">
        <f>Stat.!BU5</f>
        <v>0</v>
      </c>
      <c r="I13" s="962">
        <f>Stat.!P46</f>
        <v>797</v>
      </c>
      <c r="J13" s="3">
        <f>Stat.!AD46</f>
        <v>0</v>
      </c>
      <c r="K13" s="969">
        <f>Stat.!AR46</f>
        <v>1</v>
      </c>
      <c r="L13" s="3">
        <f>Stat.!BF46</f>
        <v>3</v>
      </c>
      <c r="M13" s="5">
        <f>Stat.!BT46</f>
        <v>0</v>
      </c>
      <c r="N13" s="6">
        <f>Stat.!BU46</f>
        <v>0</v>
      </c>
      <c r="O13" s="965">
        <f t="shared" si="0"/>
        <v>1757</v>
      </c>
      <c r="P13" s="4">
        <f t="shared" si="1"/>
        <v>5</v>
      </c>
      <c r="Q13" s="956">
        <f t="shared" si="2"/>
        <v>3</v>
      </c>
      <c r="R13" s="4">
        <f t="shared" si="3"/>
        <v>8</v>
      </c>
      <c r="S13" s="6">
        <f t="shared" si="4"/>
        <v>1</v>
      </c>
      <c r="T13" s="2">
        <f>Stat.!BU5+Stat.!BU46</f>
        <v>0</v>
      </c>
      <c r="U13" s="967">
        <f t="shared" si="5"/>
        <v>11</v>
      </c>
      <c r="V13" s="6"/>
      <c r="W13" s="6"/>
      <c r="X13" s="6"/>
    </row>
    <row r="14" spans="1:24" s="1" customFormat="1" ht="15" customHeight="1" x14ac:dyDescent="0.2">
      <c r="A14" s="989">
        <v>6</v>
      </c>
      <c r="B14" s="987" t="str">
        <f>Stat.!B7</f>
        <v>Dolák Jan</v>
      </c>
      <c r="C14" s="6">
        <f>Stat.!P7</f>
        <v>169</v>
      </c>
      <c r="D14" s="4">
        <f>Stat.!AD7</f>
        <v>108</v>
      </c>
      <c r="E14" s="956">
        <f>Stat.!AR7</f>
        <v>2</v>
      </c>
      <c r="F14" s="4">
        <f>Stat.!BF7</f>
        <v>0</v>
      </c>
      <c r="G14" s="6">
        <f>Stat.!BT7</f>
        <v>0</v>
      </c>
      <c r="H14" s="6">
        <f>Stat.!BU7</f>
        <v>0</v>
      </c>
      <c r="I14" s="962">
        <f>Stat.!P48</f>
        <v>487</v>
      </c>
      <c r="J14" s="3">
        <f>Stat.!AD48</f>
        <v>126</v>
      </c>
      <c r="K14" s="969">
        <f>Stat.!AR48</f>
        <v>1</v>
      </c>
      <c r="L14" s="3">
        <f>Stat.!BF48</f>
        <v>0</v>
      </c>
      <c r="M14" s="5">
        <f>Stat.!BT48</f>
        <v>0</v>
      </c>
      <c r="N14" s="6">
        <f>Stat.!BU48</f>
        <v>0</v>
      </c>
      <c r="O14" s="965">
        <f t="shared" si="0"/>
        <v>656</v>
      </c>
      <c r="P14" s="4">
        <f t="shared" si="1"/>
        <v>234</v>
      </c>
      <c r="Q14" s="956">
        <f t="shared" si="2"/>
        <v>3</v>
      </c>
      <c r="R14" s="4">
        <f t="shared" si="3"/>
        <v>0</v>
      </c>
      <c r="S14" s="6">
        <f t="shared" si="4"/>
        <v>0</v>
      </c>
      <c r="T14" s="2">
        <f>Stat.!BU7+Stat.!BU48</f>
        <v>0</v>
      </c>
      <c r="U14" s="967">
        <f t="shared" si="5"/>
        <v>3</v>
      </c>
      <c r="V14" s="6"/>
      <c r="W14" s="6"/>
      <c r="X14" s="6"/>
    </row>
    <row r="15" spans="1:24" s="1" customFormat="1" ht="15" customHeight="1" x14ac:dyDescent="0.2">
      <c r="A15" s="989">
        <v>7</v>
      </c>
      <c r="B15" s="987" t="str">
        <f>Stat.!B16</f>
        <v>Chvátal Tomáš</v>
      </c>
      <c r="C15" s="6">
        <f>Stat.!P16</f>
        <v>720</v>
      </c>
      <c r="D15" s="4">
        <f>Stat.!AD16</f>
        <v>0</v>
      </c>
      <c r="E15" s="956">
        <f>Stat.!AR16</f>
        <v>1</v>
      </c>
      <c r="F15" s="4">
        <f>Stat.!BF16</f>
        <v>1</v>
      </c>
      <c r="G15" s="6">
        <f>Stat.!BT16</f>
        <v>1</v>
      </c>
      <c r="H15" s="6">
        <f>Stat.!BU16</f>
        <v>0</v>
      </c>
      <c r="I15" s="962">
        <f>Stat.!P57</f>
        <v>503</v>
      </c>
      <c r="J15" s="3">
        <f>Stat.!AD57</f>
        <v>0</v>
      </c>
      <c r="K15" s="969">
        <f>Stat.!AR57</f>
        <v>2</v>
      </c>
      <c r="L15" s="3">
        <f>Stat.!BF57</f>
        <v>0</v>
      </c>
      <c r="M15" s="5">
        <f>Stat.!BT57</f>
        <v>2</v>
      </c>
      <c r="N15" s="6">
        <f>Stat.!BU57</f>
        <v>0</v>
      </c>
      <c r="O15" s="965">
        <f t="shared" si="0"/>
        <v>1223</v>
      </c>
      <c r="P15" s="4">
        <f t="shared" si="1"/>
        <v>0</v>
      </c>
      <c r="Q15" s="956">
        <f t="shared" si="2"/>
        <v>3</v>
      </c>
      <c r="R15" s="4">
        <f t="shared" si="3"/>
        <v>1</v>
      </c>
      <c r="S15" s="6">
        <f t="shared" si="4"/>
        <v>3</v>
      </c>
      <c r="T15" s="2">
        <f>Stat.!BU16+Stat.!BU57</f>
        <v>0</v>
      </c>
      <c r="U15" s="967">
        <f t="shared" si="5"/>
        <v>4</v>
      </c>
      <c r="V15" s="6"/>
      <c r="W15" s="6"/>
      <c r="X15" s="6"/>
    </row>
    <row r="16" spans="1:24" s="1" customFormat="1" ht="15" customHeight="1" x14ac:dyDescent="0.2">
      <c r="A16" s="989">
        <v>8</v>
      </c>
      <c r="B16" s="987" t="str">
        <f>Stat.!B31</f>
        <v>Pokorný Václav</v>
      </c>
      <c r="C16" s="6">
        <f>Stat.!P31</f>
        <v>388</v>
      </c>
      <c r="D16" s="4">
        <f>Stat.!AD31</f>
        <v>195</v>
      </c>
      <c r="E16" s="956">
        <f>Stat.!AR31</f>
        <v>1</v>
      </c>
      <c r="F16" s="4">
        <f>Stat.!BF31</f>
        <v>1</v>
      </c>
      <c r="G16" s="6">
        <f>Stat.!BT31</f>
        <v>1</v>
      </c>
      <c r="H16" s="6">
        <f>Stat.!BU31</f>
        <v>0</v>
      </c>
      <c r="I16" s="962">
        <f>Stat.!P72</f>
        <v>211</v>
      </c>
      <c r="J16" s="3">
        <f>Stat.!AD72</f>
        <v>0</v>
      </c>
      <c r="K16" s="969">
        <f>Stat.!AR72</f>
        <v>1</v>
      </c>
      <c r="L16" s="3">
        <f>Stat.!BF72</f>
        <v>0</v>
      </c>
      <c r="M16" s="5">
        <f>Stat.!BT72</f>
        <v>1</v>
      </c>
      <c r="N16" s="6">
        <f>Stat.!BU72</f>
        <v>0</v>
      </c>
      <c r="O16" s="965">
        <f t="shared" si="0"/>
        <v>599</v>
      </c>
      <c r="P16" s="4">
        <f t="shared" si="1"/>
        <v>195</v>
      </c>
      <c r="Q16" s="956">
        <f t="shared" si="2"/>
        <v>2</v>
      </c>
      <c r="R16" s="4">
        <f t="shared" si="3"/>
        <v>1</v>
      </c>
      <c r="S16" s="6">
        <f t="shared" si="4"/>
        <v>2</v>
      </c>
      <c r="T16" s="2">
        <f>Stat.!BU31+Stat.!BU72</f>
        <v>0</v>
      </c>
      <c r="U16" s="967">
        <f t="shared" si="5"/>
        <v>3</v>
      </c>
      <c r="V16" s="6"/>
      <c r="W16" s="6"/>
      <c r="X16" s="6"/>
    </row>
    <row r="17" spans="1:24" s="1" customFormat="1" ht="15" customHeight="1" x14ac:dyDescent="0.2">
      <c r="A17" s="989">
        <v>9</v>
      </c>
      <c r="B17" s="987" t="str">
        <f>Stat.!B4</f>
        <v>Bastl Pavel</v>
      </c>
      <c r="C17" s="6">
        <f>Stat.!P4</f>
        <v>543</v>
      </c>
      <c r="D17" s="4">
        <f>Stat.!AD4</f>
        <v>29</v>
      </c>
      <c r="E17" s="956">
        <f>Stat.!AR4</f>
        <v>1</v>
      </c>
      <c r="F17" s="4">
        <f>Stat.!BF4</f>
        <v>1</v>
      </c>
      <c r="G17" s="6">
        <f>Stat.!BT4</f>
        <v>1</v>
      </c>
      <c r="H17" s="6">
        <f>Stat.!BU4</f>
        <v>0</v>
      </c>
      <c r="I17" s="962">
        <f>Stat.!P45</f>
        <v>360</v>
      </c>
      <c r="J17" s="3">
        <f>Stat.!AD45</f>
        <v>5</v>
      </c>
      <c r="K17" s="969">
        <f>Stat.!AR45</f>
        <v>0</v>
      </c>
      <c r="L17" s="3">
        <f>Stat.!BF45</f>
        <v>1</v>
      </c>
      <c r="M17" s="5">
        <f>Stat.!BT45</f>
        <v>0</v>
      </c>
      <c r="N17" s="6">
        <f>Stat.!BU45</f>
        <v>0</v>
      </c>
      <c r="O17" s="965">
        <f t="shared" si="0"/>
        <v>903</v>
      </c>
      <c r="P17" s="4">
        <f t="shared" si="1"/>
        <v>34</v>
      </c>
      <c r="Q17" s="956">
        <f t="shared" si="2"/>
        <v>1</v>
      </c>
      <c r="R17" s="4">
        <f t="shared" si="3"/>
        <v>2</v>
      </c>
      <c r="S17" s="6">
        <f t="shared" si="4"/>
        <v>1</v>
      </c>
      <c r="T17" s="2">
        <f>Stat.!BU4+Stat.!BU45</f>
        <v>0</v>
      </c>
      <c r="U17" s="967">
        <f t="shared" si="5"/>
        <v>3</v>
      </c>
      <c r="V17" s="6"/>
      <c r="W17" s="6"/>
      <c r="X17" s="6"/>
    </row>
    <row r="18" spans="1:24" s="1" customFormat="1" ht="15" customHeight="1" x14ac:dyDescent="0.2">
      <c r="A18" s="989">
        <v>10</v>
      </c>
      <c r="B18" s="987" t="str">
        <f>Stat.!B17</f>
        <v>Kelbler Martin</v>
      </c>
      <c r="C18" s="6">
        <f>Stat.!P17</f>
        <v>540</v>
      </c>
      <c r="D18" s="4">
        <f>Stat.!AD17</f>
        <v>0</v>
      </c>
      <c r="E18" s="956">
        <f>Stat.!AR17</f>
        <v>1</v>
      </c>
      <c r="F18" s="4">
        <f>Stat.!BF17</f>
        <v>1</v>
      </c>
      <c r="G18" s="6">
        <f>Stat.!BT17</f>
        <v>1</v>
      </c>
      <c r="H18" s="6">
        <f>Stat.!BU17</f>
        <v>0</v>
      </c>
      <c r="I18" s="962">
        <f>Stat.!P58</f>
        <v>0</v>
      </c>
      <c r="J18" s="3">
        <f>Stat.!AD58</f>
        <v>0</v>
      </c>
      <c r="K18" s="969">
        <f>Stat.!AR58</f>
        <v>0</v>
      </c>
      <c r="L18" s="3">
        <f>Stat.!BF58</f>
        <v>0</v>
      </c>
      <c r="M18" s="5">
        <f>Stat.!BT58</f>
        <v>0</v>
      </c>
      <c r="N18" s="6">
        <f>Stat.!BU58</f>
        <v>0</v>
      </c>
      <c r="O18" s="965">
        <f t="shared" si="0"/>
        <v>540</v>
      </c>
      <c r="P18" s="4">
        <f t="shared" si="1"/>
        <v>0</v>
      </c>
      <c r="Q18" s="956">
        <f t="shared" si="2"/>
        <v>1</v>
      </c>
      <c r="R18" s="4">
        <f t="shared" si="3"/>
        <v>1</v>
      </c>
      <c r="S18" s="6">
        <f t="shared" si="4"/>
        <v>1</v>
      </c>
      <c r="T18" s="2">
        <f>Stat.!BU17+Stat.!BU58</f>
        <v>0</v>
      </c>
      <c r="U18" s="967">
        <f t="shared" si="5"/>
        <v>2</v>
      </c>
      <c r="V18" s="6"/>
      <c r="W18" s="6"/>
      <c r="X18" s="6"/>
    </row>
    <row r="19" spans="1:24" s="1" customFormat="1" ht="15" customHeight="1" x14ac:dyDescent="0.2">
      <c r="A19" s="989">
        <v>11</v>
      </c>
      <c r="B19" s="987" t="str">
        <f>Stat.!B19</f>
        <v>Kelbler David</v>
      </c>
      <c r="C19" s="6">
        <f>Stat.!P19</f>
        <v>0</v>
      </c>
      <c r="D19" s="4">
        <f>Stat.!AD19</f>
        <v>49</v>
      </c>
      <c r="E19" s="956">
        <f>Stat.!AR19</f>
        <v>0</v>
      </c>
      <c r="F19" s="4">
        <f>Stat.!BF19</f>
        <v>0</v>
      </c>
      <c r="G19" s="6">
        <f>Stat.!BT19</f>
        <v>0</v>
      </c>
      <c r="H19" s="6">
        <f>Stat.!BU19</f>
        <v>0</v>
      </c>
      <c r="I19" s="962">
        <f>Stat.!P60</f>
        <v>332</v>
      </c>
      <c r="J19" s="3">
        <f>Stat.!AD60</f>
        <v>136</v>
      </c>
      <c r="K19" s="969">
        <f>Stat.!AR60</f>
        <v>1</v>
      </c>
      <c r="L19" s="3">
        <f>Stat.!BF60</f>
        <v>2</v>
      </c>
      <c r="M19" s="5">
        <f>Stat.!BT60</f>
        <v>0</v>
      </c>
      <c r="N19" s="6">
        <f>Stat.!BU60</f>
        <v>0</v>
      </c>
      <c r="O19" s="965">
        <f t="shared" si="0"/>
        <v>332</v>
      </c>
      <c r="P19" s="4">
        <f t="shared" si="1"/>
        <v>185</v>
      </c>
      <c r="Q19" s="956">
        <f t="shared" si="2"/>
        <v>1</v>
      </c>
      <c r="R19" s="4">
        <f t="shared" si="3"/>
        <v>2</v>
      </c>
      <c r="S19" s="6">
        <f t="shared" si="4"/>
        <v>0</v>
      </c>
      <c r="T19" s="2">
        <f>Stat.!BU19+Stat.!BU60</f>
        <v>0</v>
      </c>
      <c r="U19" s="967">
        <f t="shared" si="5"/>
        <v>3</v>
      </c>
      <c r="V19" s="6"/>
      <c r="W19" s="6"/>
      <c r="X19" s="6"/>
    </row>
    <row r="20" spans="1:24" s="1" customFormat="1" ht="15" customHeight="1" x14ac:dyDescent="0.2">
      <c r="A20" s="989">
        <v>12</v>
      </c>
      <c r="B20" s="987" t="str">
        <f>Stat.!B25</f>
        <v>Nikrmajer Zdeněk</v>
      </c>
      <c r="C20" s="6">
        <f>Stat.!P25</f>
        <v>0</v>
      </c>
      <c r="D20" s="4">
        <f>Stat.!AD25</f>
        <v>0</v>
      </c>
      <c r="E20" s="956">
        <f>Stat.!AR25</f>
        <v>0</v>
      </c>
      <c r="F20" s="4">
        <f>Stat.!BF25</f>
        <v>0</v>
      </c>
      <c r="G20" s="6">
        <f>Stat.!BT25</f>
        <v>0</v>
      </c>
      <c r="H20" s="6">
        <f>Stat.!BU25</f>
        <v>0</v>
      </c>
      <c r="I20" s="962">
        <f>Stat.!P66</f>
        <v>232</v>
      </c>
      <c r="J20" s="3">
        <f>Stat.!AD66</f>
        <v>217</v>
      </c>
      <c r="K20" s="969">
        <f>Stat.!AR66</f>
        <v>1</v>
      </c>
      <c r="L20" s="3">
        <f>Stat.!BF66</f>
        <v>0</v>
      </c>
      <c r="M20" s="5">
        <f>Stat.!BT66</f>
        <v>1</v>
      </c>
      <c r="N20" s="6">
        <f>Stat.!BU66</f>
        <v>0</v>
      </c>
      <c r="O20" s="965">
        <f t="shared" si="0"/>
        <v>232</v>
      </c>
      <c r="P20" s="4">
        <f t="shared" si="1"/>
        <v>217</v>
      </c>
      <c r="Q20" s="956">
        <f t="shared" si="2"/>
        <v>1</v>
      </c>
      <c r="R20" s="4">
        <f t="shared" si="3"/>
        <v>0</v>
      </c>
      <c r="S20" s="6">
        <f t="shared" si="4"/>
        <v>1</v>
      </c>
      <c r="T20" s="2">
        <f>Stat.!BU25+Stat.!BU66</f>
        <v>0</v>
      </c>
      <c r="U20" s="967">
        <f t="shared" si="5"/>
        <v>1</v>
      </c>
      <c r="V20" s="6"/>
      <c r="W20" s="6"/>
      <c r="X20" s="6"/>
    </row>
    <row r="21" spans="1:24" s="1" customFormat="1" ht="15" customHeight="1" x14ac:dyDescent="0.2">
      <c r="A21" s="989">
        <v>13</v>
      </c>
      <c r="B21" s="987" t="str">
        <f>Stat.!B28</f>
        <v>Novák Bohumír</v>
      </c>
      <c r="C21" s="6">
        <f>Stat.!P28</f>
        <v>720</v>
      </c>
      <c r="D21" s="4">
        <f>Stat.!AD28</f>
        <v>32</v>
      </c>
      <c r="E21" s="956">
        <f>Stat.!AR28</f>
        <v>1</v>
      </c>
      <c r="F21" s="4">
        <f>Stat.!BF28</f>
        <v>1</v>
      </c>
      <c r="G21" s="6">
        <f>Stat.!BT28</f>
        <v>1</v>
      </c>
      <c r="H21" s="6">
        <f>Stat.!BU28</f>
        <v>0</v>
      </c>
      <c r="I21" s="962">
        <f>Stat.!P69</f>
        <v>90</v>
      </c>
      <c r="J21" s="3">
        <f>Stat.!AD69</f>
        <v>0</v>
      </c>
      <c r="K21" s="969">
        <f>Stat.!AR69</f>
        <v>0</v>
      </c>
      <c r="L21" s="3">
        <f>Stat.!BF69</f>
        <v>0</v>
      </c>
      <c r="M21" s="5">
        <f>Stat.!BT69</f>
        <v>0</v>
      </c>
      <c r="N21" s="6">
        <f>Stat.!BU69</f>
        <v>0</v>
      </c>
      <c r="O21" s="965">
        <f t="shared" si="0"/>
        <v>810</v>
      </c>
      <c r="P21" s="4">
        <f t="shared" si="1"/>
        <v>32</v>
      </c>
      <c r="Q21" s="956">
        <f t="shared" si="2"/>
        <v>1</v>
      </c>
      <c r="R21" s="4">
        <f t="shared" si="3"/>
        <v>1</v>
      </c>
      <c r="S21" s="6">
        <f t="shared" si="4"/>
        <v>1</v>
      </c>
      <c r="T21" s="2">
        <f>Stat.!BU28+Stat.!BU69</f>
        <v>0</v>
      </c>
      <c r="U21" s="967">
        <f t="shared" si="5"/>
        <v>2</v>
      </c>
      <c r="V21" s="6"/>
      <c r="W21" s="6"/>
      <c r="X21" s="6"/>
    </row>
    <row r="22" spans="1:24" s="1" customFormat="1" ht="15" customHeight="1" x14ac:dyDescent="0.2">
      <c r="A22" s="989">
        <v>14</v>
      </c>
      <c r="B22" s="987" t="str">
        <f>Stat.!B37</f>
        <v>Tříletý Radim</v>
      </c>
      <c r="C22" s="6">
        <f>Stat.!P37</f>
        <v>346</v>
      </c>
      <c r="D22" s="4">
        <f>Stat.!AD37</f>
        <v>0</v>
      </c>
      <c r="E22" s="956">
        <f>Stat.!AR37</f>
        <v>0</v>
      </c>
      <c r="F22" s="4">
        <f>Stat.!BF37</f>
        <v>1</v>
      </c>
      <c r="G22" s="6">
        <f>Stat.!BT37</f>
        <v>0</v>
      </c>
      <c r="H22" s="6">
        <f>Stat.!BU37</f>
        <v>0</v>
      </c>
      <c r="I22" s="962">
        <f>Stat.!P78</f>
        <v>616</v>
      </c>
      <c r="J22" s="3">
        <f>Stat.!AD78</f>
        <v>80</v>
      </c>
      <c r="K22" s="969">
        <f>Stat.!AR78</f>
        <v>1</v>
      </c>
      <c r="L22" s="3">
        <f>Stat.!BF78</f>
        <v>2</v>
      </c>
      <c r="M22" s="5">
        <f>Stat.!BT78</f>
        <v>1</v>
      </c>
      <c r="N22" s="6">
        <f>Stat.!BU78</f>
        <v>0</v>
      </c>
      <c r="O22" s="965">
        <f t="shared" si="0"/>
        <v>962</v>
      </c>
      <c r="P22" s="4">
        <f t="shared" si="1"/>
        <v>80</v>
      </c>
      <c r="Q22" s="956">
        <f t="shared" si="2"/>
        <v>1</v>
      </c>
      <c r="R22" s="4">
        <f t="shared" si="3"/>
        <v>3</v>
      </c>
      <c r="S22" s="6">
        <f t="shared" si="4"/>
        <v>1</v>
      </c>
      <c r="T22" s="2">
        <f>Stat.!BU37+Stat.!BU78</f>
        <v>0</v>
      </c>
      <c r="U22" s="967">
        <f t="shared" si="5"/>
        <v>4</v>
      </c>
      <c r="V22" s="6"/>
      <c r="W22" s="6"/>
      <c r="X22" s="6"/>
    </row>
    <row r="23" spans="1:24" s="1" customFormat="1" ht="15" customHeight="1" x14ac:dyDescent="0.2">
      <c r="A23" s="989">
        <v>15</v>
      </c>
      <c r="B23" s="987" t="str">
        <f>Stat.!B6</f>
        <v>Černý Jiří</v>
      </c>
      <c r="C23" s="6">
        <f>Stat.!P6</f>
        <v>990</v>
      </c>
      <c r="D23" s="4">
        <f>Stat.!AD6</f>
        <v>0</v>
      </c>
      <c r="E23" s="956">
        <f>Stat.!AR6</f>
        <v>0</v>
      </c>
      <c r="F23" s="4">
        <f>Stat.!BF6</f>
        <v>0</v>
      </c>
      <c r="G23" s="6">
        <f>Stat.!BT6</f>
        <v>2</v>
      </c>
      <c r="H23" s="6">
        <f>Stat.!BU6</f>
        <v>0</v>
      </c>
      <c r="I23" s="962">
        <f>Stat.!P47</f>
        <v>540</v>
      </c>
      <c r="J23" s="3">
        <f>Stat.!AD47</f>
        <v>0</v>
      </c>
      <c r="K23" s="969">
        <f>Stat.!AR47</f>
        <v>0</v>
      </c>
      <c r="L23" s="3">
        <f>Stat.!BF47</f>
        <v>0</v>
      </c>
      <c r="M23" s="5">
        <f>Stat.!BT47</f>
        <v>0</v>
      </c>
      <c r="N23" s="6">
        <f>Stat.!BU47</f>
        <v>0</v>
      </c>
      <c r="O23" s="965">
        <f t="shared" si="0"/>
        <v>1530</v>
      </c>
      <c r="P23" s="4">
        <f t="shared" si="1"/>
        <v>0</v>
      </c>
      <c r="Q23" s="956">
        <f t="shared" si="2"/>
        <v>0</v>
      </c>
      <c r="R23" s="4">
        <f t="shared" si="3"/>
        <v>0</v>
      </c>
      <c r="S23" s="6">
        <f t="shared" si="4"/>
        <v>2</v>
      </c>
      <c r="T23" s="2">
        <f>Stat.!BU6+Stat.!BU47</f>
        <v>0</v>
      </c>
      <c r="U23" s="967">
        <f t="shared" si="5"/>
        <v>0</v>
      </c>
      <c r="V23" s="6"/>
      <c r="W23" s="6"/>
      <c r="X23" s="6"/>
    </row>
    <row r="24" spans="1:24" s="1" customFormat="1" ht="15" customHeight="1" x14ac:dyDescent="0.2">
      <c r="A24" s="989">
        <v>16</v>
      </c>
      <c r="B24" s="987" t="str">
        <f>Stat.!B8</f>
        <v>Dostál Jakub</v>
      </c>
      <c r="C24" s="6">
        <f>Stat.!P8</f>
        <v>0</v>
      </c>
      <c r="D24" s="4">
        <f>Stat.!AD8</f>
        <v>0</v>
      </c>
      <c r="E24" s="956">
        <f>Stat.!AR8</f>
        <v>0</v>
      </c>
      <c r="F24" s="4">
        <f>Stat.!BF8</f>
        <v>0</v>
      </c>
      <c r="G24" s="6">
        <f>Stat.!BT8</f>
        <v>0</v>
      </c>
      <c r="H24" s="6">
        <f>Stat.!BU8</f>
        <v>0</v>
      </c>
      <c r="I24" s="962">
        <f>Stat.!P49</f>
        <v>0</v>
      </c>
      <c r="J24" s="3">
        <f>Stat.!AD49</f>
        <v>15</v>
      </c>
      <c r="K24" s="969">
        <f>Stat.!AR49</f>
        <v>0</v>
      </c>
      <c r="L24" s="3">
        <f>Stat.!BF49</f>
        <v>0</v>
      </c>
      <c r="M24" s="5">
        <f>Stat.!BT49</f>
        <v>0</v>
      </c>
      <c r="N24" s="6">
        <f>Stat.!BU49</f>
        <v>0</v>
      </c>
      <c r="O24" s="965">
        <f t="shared" si="0"/>
        <v>0</v>
      </c>
      <c r="P24" s="4">
        <f t="shared" si="1"/>
        <v>15</v>
      </c>
      <c r="Q24" s="956">
        <f t="shared" si="2"/>
        <v>0</v>
      </c>
      <c r="R24" s="4">
        <f t="shared" si="3"/>
        <v>0</v>
      </c>
      <c r="S24" s="6">
        <f t="shared" si="4"/>
        <v>0</v>
      </c>
      <c r="T24" s="2">
        <f>Stat.!BU8+Stat.!BU49</f>
        <v>0</v>
      </c>
      <c r="U24" s="967">
        <f t="shared" si="5"/>
        <v>0</v>
      </c>
      <c r="V24" s="6"/>
      <c r="W24" s="6"/>
      <c r="X24" s="6"/>
    </row>
    <row r="25" spans="1:24" s="1" customFormat="1" ht="15" customHeight="1" x14ac:dyDescent="0.2">
      <c r="A25" s="989">
        <v>17</v>
      </c>
      <c r="B25" s="987" t="str">
        <f>Stat.!B9</f>
        <v>Habr Jiří</v>
      </c>
      <c r="C25" s="6">
        <f>Stat.!P9</f>
        <v>0</v>
      </c>
      <c r="D25" s="4">
        <f>Stat.!AD9</f>
        <v>0</v>
      </c>
      <c r="E25" s="956">
        <f>Stat.!AR9</f>
        <v>0</v>
      </c>
      <c r="F25" s="4">
        <f>Stat.!BF9</f>
        <v>0</v>
      </c>
      <c r="G25" s="6">
        <f>Stat.!BT9</f>
        <v>0</v>
      </c>
      <c r="H25" s="6">
        <f>Stat.!BU9</f>
        <v>0</v>
      </c>
      <c r="I25" s="962">
        <f>Stat.!P50</f>
        <v>0</v>
      </c>
      <c r="J25" s="3">
        <f>Stat.!AD50</f>
        <v>0</v>
      </c>
      <c r="K25" s="969">
        <f>Stat.!AR50</f>
        <v>0</v>
      </c>
      <c r="L25" s="3">
        <f>Stat.!BF50</f>
        <v>0</v>
      </c>
      <c r="M25" s="5">
        <f>Stat.!BT50</f>
        <v>0</v>
      </c>
      <c r="N25" s="6">
        <f>Stat.!BU50</f>
        <v>0</v>
      </c>
      <c r="O25" s="965">
        <f t="shared" si="0"/>
        <v>0</v>
      </c>
      <c r="P25" s="4">
        <f t="shared" si="1"/>
        <v>0</v>
      </c>
      <c r="Q25" s="956">
        <f t="shared" si="2"/>
        <v>0</v>
      </c>
      <c r="R25" s="4">
        <f t="shared" si="3"/>
        <v>0</v>
      </c>
      <c r="S25" s="6">
        <f t="shared" si="4"/>
        <v>0</v>
      </c>
      <c r="T25" s="2">
        <f>Stat.!BU9+Stat.!BU50</f>
        <v>0</v>
      </c>
      <c r="U25" s="967">
        <f t="shared" si="5"/>
        <v>0</v>
      </c>
      <c r="V25" s="6"/>
      <c r="W25" s="6"/>
      <c r="X25" s="6"/>
    </row>
    <row r="26" spans="1:24" s="1" customFormat="1" ht="15" customHeight="1" x14ac:dyDescent="0.2">
      <c r="A26" s="989">
        <v>18</v>
      </c>
      <c r="B26" s="987" t="str">
        <f>Stat.!B10</f>
        <v>Habr Stanislav</v>
      </c>
      <c r="C26" s="6">
        <f>Stat.!P10</f>
        <v>333</v>
      </c>
      <c r="D26" s="4">
        <f>Stat.!AD10</f>
        <v>25</v>
      </c>
      <c r="E26" s="956">
        <f>Stat.!AR10</f>
        <v>0</v>
      </c>
      <c r="F26" s="4">
        <f>Stat.!BF10</f>
        <v>0</v>
      </c>
      <c r="G26" s="6">
        <f>Stat.!BT10</f>
        <v>1</v>
      </c>
      <c r="H26" s="6">
        <f>Stat.!BU10</f>
        <v>0</v>
      </c>
      <c r="I26" s="962">
        <f>Stat.!P51</f>
        <v>225</v>
      </c>
      <c r="J26" s="3">
        <f>Stat.!AD51</f>
        <v>0</v>
      </c>
      <c r="K26" s="969">
        <f>Stat.!AR51</f>
        <v>0</v>
      </c>
      <c r="L26" s="3">
        <f>Stat.!BF51</f>
        <v>0</v>
      </c>
      <c r="M26" s="5">
        <f>Stat.!BT51</f>
        <v>0</v>
      </c>
      <c r="N26" s="6">
        <f>Stat.!BU51</f>
        <v>0</v>
      </c>
      <c r="O26" s="965">
        <f t="shared" si="0"/>
        <v>558</v>
      </c>
      <c r="P26" s="4">
        <f t="shared" si="1"/>
        <v>25</v>
      </c>
      <c r="Q26" s="956">
        <f t="shared" si="2"/>
        <v>0</v>
      </c>
      <c r="R26" s="4">
        <f t="shared" si="3"/>
        <v>0</v>
      </c>
      <c r="S26" s="6">
        <f t="shared" si="4"/>
        <v>1</v>
      </c>
      <c r="T26" s="2">
        <f>Stat.!BU10+Stat.!BU51</f>
        <v>0</v>
      </c>
      <c r="U26" s="967">
        <f t="shared" si="5"/>
        <v>0</v>
      </c>
      <c r="V26" s="6"/>
      <c r="W26" s="6"/>
      <c r="X26" s="6"/>
    </row>
    <row r="27" spans="1:24" s="1" customFormat="1" ht="15" customHeight="1" x14ac:dyDescent="0.2">
      <c r="A27" s="989">
        <v>19</v>
      </c>
      <c r="B27" s="987" t="str">
        <f>Stat.!B12</f>
        <v>Havlík Martin</v>
      </c>
      <c r="C27" s="6">
        <f>Stat.!P12</f>
        <v>219</v>
      </c>
      <c r="D27" s="4">
        <f>Stat.!AD12</f>
        <v>0</v>
      </c>
      <c r="E27" s="956">
        <f>Stat.!AR12</f>
        <v>0</v>
      </c>
      <c r="F27" s="4">
        <f>Stat.!BF12</f>
        <v>0</v>
      </c>
      <c r="G27" s="6">
        <f>Stat.!BT12</f>
        <v>0</v>
      </c>
      <c r="H27" s="6">
        <f>Stat.!BU12</f>
        <v>0</v>
      </c>
      <c r="I27" s="962">
        <f>Stat.!P53</f>
        <v>158</v>
      </c>
      <c r="J27" s="3">
        <f>Stat.!AD53</f>
        <v>31</v>
      </c>
      <c r="K27" s="969">
        <f>Stat.!AR53</f>
        <v>0</v>
      </c>
      <c r="L27" s="3">
        <f>Stat.!BF53</f>
        <v>1</v>
      </c>
      <c r="M27" s="5">
        <f>Stat.!BT53</f>
        <v>0</v>
      </c>
      <c r="N27" s="6">
        <f>Stat.!BU53</f>
        <v>0</v>
      </c>
      <c r="O27" s="965">
        <f t="shared" si="0"/>
        <v>377</v>
      </c>
      <c r="P27" s="4">
        <f t="shared" si="1"/>
        <v>31</v>
      </c>
      <c r="Q27" s="956">
        <f t="shared" si="2"/>
        <v>0</v>
      </c>
      <c r="R27" s="4">
        <f t="shared" si="3"/>
        <v>1</v>
      </c>
      <c r="S27" s="6">
        <f t="shared" si="4"/>
        <v>0</v>
      </c>
      <c r="T27" s="2">
        <f>Stat.!BU12+Stat.!BU53</f>
        <v>0</v>
      </c>
      <c r="U27" s="967">
        <f t="shared" si="5"/>
        <v>1</v>
      </c>
      <c r="V27" s="6"/>
      <c r="W27" s="6"/>
      <c r="X27" s="6"/>
    </row>
    <row r="28" spans="1:24" s="1" customFormat="1" ht="15" customHeight="1" x14ac:dyDescent="0.2">
      <c r="A28" s="989">
        <v>20</v>
      </c>
      <c r="B28" s="987" t="str">
        <f>Stat.!B13</f>
        <v>Havlík Roman</v>
      </c>
      <c r="C28" s="6">
        <f>Stat.!P13</f>
        <v>45</v>
      </c>
      <c r="D28" s="4">
        <f>Stat.!AD13</f>
        <v>0</v>
      </c>
      <c r="E28" s="956">
        <f>Stat.!AR13</f>
        <v>0</v>
      </c>
      <c r="F28" s="4">
        <f>Stat.!BF13</f>
        <v>0</v>
      </c>
      <c r="G28" s="6">
        <f>Stat.!BT13</f>
        <v>0</v>
      </c>
      <c r="H28" s="6">
        <f>Stat.!BU13</f>
        <v>0</v>
      </c>
      <c r="I28" s="962">
        <f>Stat.!P54</f>
        <v>0</v>
      </c>
      <c r="J28" s="3">
        <f>Stat.!AD54</f>
        <v>0</v>
      </c>
      <c r="K28" s="969">
        <f>Stat.!AR54</f>
        <v>0</v>
      </c>
      <c r="L28" s="3">
        <f>Stat.!BF54</f>
        <v>0</v>
      </c>
      <c r="M28" s="5">
        <f>Stat.!BT54</f>
        <v>0</v>
      </c>
      <c r="N28" s="6">
        <f>Stat.!BU54</f>
        <v>0</v>
      </c>
      <c r="O28" s="965">
        <f t="shared" si="0"/>
        <v>45</v>
      </c>
      <c r="P28" s="4">
        <f t="shared" si="1"/>
        <v>0</v>
      </c>
      <c r="Q28" s="956">
        <f t="shared" si="2"/>
        <v>0</v>
      </c>
      <c r="R28" s="4">
        <f t="shared" si="3"/>
        <v>0</v>
      </c>
      <c r="S28" s="6">
        <f t="shared" si="4"/>
        <v>0</v>
      </c>
      <c r="T28" s="2">
        <f>Stat.!BU13+Stat.!BU54</f>
        <v>0</v>
      </c>
      <c r="U28" s="967">
        <f t="shared" si="5"/>
        <v>0</v>
      </c>
      <c r="V28" s="6"/>
      <c r="W28" s="6"/>
      <c r="X28" s="6"/>
    </row>
    <row r="29" spans="1:24" s="1" customFormat="1" ht="15" customHeight="1" x14ac:dyDescent="0.2">
      <c r="A29" s="989">
        <v>21</v>
      </c>
      <c r="B29" s="987" t="str">
        <f>Stat.!B14</f>
        <v>Chvátal Jan</v>
      </c>
      <c r="C29" s="6">
        <f>Stat.!P14</f>
        <v>0</v>
      </c>
      <c r="D29" s="4">
        <f>Stat.!AD14</f>
        <v>55</v>
      </c>
      <c r="E29" s="956">
        <f>Stat.!AR14</f>
        <v>0</v>
      </c>
      <c r="F29" s="4">
        <f>Stat.!BF14</f>
        <v>0</v>
      </c>
      <c r="G29" s="6">
        <f>Stat.!BT14</f>
        <v>0</v>
      </c>
      <c r="H29" s="6">
        <f>Stat.!BU14</f>
        <v>0</v>
      </c>
      <c r="I29" s="962">
        <f>Stat.!P55</f>
        <v>0</v>
      </c>
      <c r="J29" s="3">
        <f>Stat.!AD55</f>
        <v>0</v>
      </c>
      <c r="K29" s="969">
        <f>Stat.!AR55</f>
        <v>0</v>
      </c>
      <c r="L29" s="3">
        <f>Stat.!BF55</f>
        <v>0</v>
      </c>
      <c r="M29" s="5">
        <f>Stat.!BT55</f>
        <v>0</v>
      </c>
      <c r="N29" s="6">
        <f>Stat.!BU55</f>
        <v>0</v>
      </c>
      <c r="O29" s="965">
        <f t="shared" si="0"/>
        <v>0</v>
      </c>
      <c r="P29" s="4">
        <f t="shared" si="1"/>
        <v>55</v>
      </c>
      <c r="Q29" s="956">
        <f t="shared" si="2"/>
        <v>0</v>
      </c>
      <c r="R29" s="4">
        <f t="shared" si="3"/>
        <v>0</v>
      </c>
      <c r="S29" s="6">
        <f t="shared" si="4"/>
        <v>0</v>
      </c>
      <c r="T29" s="2">
        <f>Stat.!BU14+Stat.!BU55</f>
        <v>0</v>
      </c>
      <c r="U29" s="967">
        <f t="shared" si="5"/>
        <v>0</v>
      </c>
      <c r="V29" s="6"/>
      <c r="W29" s="6"/>
      <c r="X29" s="6"/>
    </row>
    <row r="30" spans="1:24" s="1" customFormat="1" ht="15" customHeight="1" x14ac:dyDescent="0.2">
      <c r="A30" s="989">
        <v>22</v>
      </c>
      <c r="B30" s="987" t="str">
        <f>Stat.!B15</f>
        <v>Chvátal Patrik</v>
      </c>
      <c r="C30" s="6">
        <f>Stat.!P15</f>
        <v>0</v>
      </c>
      <c r="D30" s="4">
        <f>Stat.!AD15</f>
        <v>14</v>
      </c>
      <c r="E30" s="956">
        <f>Stat.!AR15</f>
        <v>0</v>
      </c>
      <c r="F30" s="4">
        <f>Stat.!BF15</f>
        <v>0</v>
      </c>
      <c r="G30" s="6">
        <f>Stat.!BT15</f>
        <v>0</v>
      </c>
      <c r="H30" s="6">
        <f>Stat.!BU15</f>
        <v>0</v>
      </c>
      <c r="I30" s="962">
        <f>Stat.!P56</f>
        <v>45</v>
      </c>
      <c r="J30" s="3">
        <f>Stat.!AD56</f>
        <v>62</v>
      </c>
      <c r="K30" s="969">
        <f>Stat.!AR56</f>
        <v>0</v>
      </c>
      <c r="L30" s="3">
        <f>Stat.!BF56</f>
        <v>1</v>
      </c>
      <c r="M30" s="5">
        <f>Stat.!BT56</f>
        <v>0</v>
      </c>
      <c r="N30" s="6">
        <f>Stat.!BU56</f>
        <v>0</v>
      </c>
      <c r="O30" s="965">
        <f t="shared" si="0"/>
        <v>45</v>
      </c>
      <c r="P30" s="4">
        <f t="shared" si="1"/>
        <v>76</v>
      </c>
      <c r="Q30" s="956">
        <f t="shared" si="2"/>
        <v>0</v>
      </c>
      <c r="R30" s="4">
        <f t="shared" si="3"/>
        <v>1</v>
      </c>
      <c r="S30" s="6">
        <f t="shared" si="4"/>
        <v>0</v>
      </c>
      <c r="T30" s="2">
        <f>Stat.!BU15+Stat.!BU56</f>
        <v>0</v>
      </c>
      <c r="U30" s="967">
        <f t="shared" si="5"/>
        <v>1</v>
      </c>
      <c r="V30" s="6"/>
      <c r="W30" s="6"/>
      <c r="X30" s="6"/>
    </row>
    <row r="31" spans="1:24" s="1" customFormat="1" ht="15" customHeight="1" x14ac:dyDescent="0.2">
      <c r="A31" s="989">
        <v>23</v>
      </c>
      <c r="B31" s="987" t="str">
        <f>Stat.!B18</f>
        <v>Kapinus Radek</v>
      </c>
      <c r="C31" s="6">
        <f>Stat.!P18</f>
        <v>90</v>
      </c>
      <c r="D31" s="4">
        <f>Stat.!AD18</f>
        <v>0</v>
      </c>
      <c r="E31" s="956">
        <f>Stat.!AR18</f>
        <v>0</v>
      </c>
      <c r="F31" s="4">
        <f>Stat.!BF18</f>
        <v>0</v>
      </c>
      <c r="G31" s="6">
        <f>Stat.!BT18</f>
        <v>0</v>
      </c>
      <c r="H31" s="6">
        <f>Stat.!BU18</f>
        <v>0</v>
      </c>
      <c r="I31" s="962">
        <f>Stat.!P59</f>
        <v>0</v>
      </c>
      <c r="J31" s="3">
        <f>Stat.!AD59</f>
        <v>0</v>
      </c>
      <c r="K31" s="969">
        <f>Stat.!AR59</f>
        <v>0</v>
      </c>
      <c r="L31" s="3">
        <f>Stat.!BF59</f>
        <v>0</v>
      </c>
      <c r="M31" s="5">
        <f>Stat.!BT59</f>
        <v>0</v>
      </c>
      <c r="N31" s="6">
        <f>Stat.!BU59</f>
        <v>0</v>
      </c>
      <c r="O31" s="965">
        <f t="shared" si="0"/>
        <v>90</v>
      </c>
      <c r="P31" s="4">
        <f t="shared" si="1"/>
        <v>0</v>
      </c>
      <c r="Q31" s="956">
        <f t="shared" si="2"/>
        <v>0</v>
      </c>
      <c r="R31" s="4">
        <f t="shared" si="3"/>
        <v>0</v>
      </c>
      <c r="S31" s="6">
        <f t="shared" si="4"/>
        <v>0</v>
      </c>
      <c r="T31" s="2">
        <f>Stat.!BU18+Stat.!BU59</f>
        <v>0</v>
      </c>
      <c r="U31" s="967">
        <f t="shared" si="5"/>
        <v>0</v>
      </c>
      <c r="V31" s="6"/>
      <c r="W31" s="6"/>
      <c r="X31" s="6"/>
    </row>
    <row r="32" spans="1:24" s="1" customFormat="1" ht="15" customHeight="1" x14ac:dyDescent="0.2">
      <c r="A32" s="989">
        <v>24</v>
      </c>
      <c r="B32" s="987" t="str">
        <f>Stat.!B20</f>
        <v>Kelbler Marek</v>
      </c>
      <c r="C32" s="6">
        <f>Stat.!P20</f>
        <v>0</v>
      </c>
      <c r="D32" s="4">
        <f>Stat.!AD20</f>
        <v>0</v>
      </c>
      <c r="E32" s="956">
        <f>Stat.!AR20</f>
        <v>0</v>
      </c>
      <c r="F32" s="4">
        <f>Stat.!BF20</f>
        <v>0</v>
      </c>
      <c r="G32" s="6">
        <f>Stat.!BT20</f>
        <v>0</v>
      </c>
      <c r="H32" s="6">
        <f>Stat.!BU20</f>
        <v>0</v>
      </c>
      <c r="I32" s="962">
        <f>Stat.!P61</f>
        <v>0</v>
      </c>
      <c r="J32" s="3">
        <f>Stat.!AD61</f>
        <v>0</v>
      </c>
      <c r="K32" s="969">
        <f>Stat.!AR61</f>
        <v>0</v>
      </c>
      <c r="L32" s="3">
        <f>Stat.!BF61</f>
        <v>0</v>
      </c>
      <c r="M32" s="5">
        <f>Stat.!BT61</f>
        <v>0</v>
      </c>
      <c r="N32" s="6">
        <f>Stat.!BU61</f>
        <v>0</v>
      </c>
      <c r="O32" s="965">
        <f t="shared" si="0"/>
        <v>0</v>
      </c>
      <c r="P32" s="4">
        <f t="shared" si="1"/>
        <v>0</v>
      </c>
      <c r="Q32" s="956">
        <f t="shared" si="2"/>
        <v>0</v>
      </c>
      <c r="R32" s="4">
        <f t="shared" si="3"/>
        <v>0</v>
      </c>
      <c r="S32" s="6">
        <f t="shared" si="4"/>
        <v>0</v>
      </c>
      <c r="T32" s="2">
        <f>Stat.!BU20+Stat.!BU61</f>
        <v>0</v>
      </c>
      <c r="U32" s="967">
        <f t="shared" si="5"/>
        <v>0</v>
      </c>
      <c r="V32" s="6"/>
      <c r="W32" s="6"/>
      <c r="X32" s="6"/>
    </row>
    <row r="33" spans="1:24" s="1" customFormat="1" ht="15" customHeight="1" x14ac:dyDescent="0.2">
      <c r="A33" s="989">
        <v>25</v>
      </c>
      <c r="B33" s="987" t="str">
        <f>Stat.!B22</f>
        <v>Koupil Petr</v>
      </c>
      <c r="C33" s="6">
        <f>Stat.!P22</f>
        <v>900</v>
      </c>
      <c r="D33" s="4">
        <f>Stat.!AD22</f>
        <v>0</v>
      </c>
      <c r="E33" s="956">
        <f>Stat.!AR22</f>
        <v>0</v>
      </c>
      <c r="F33" s="4">
        <f>Stat.!BF22</f>
        <v>0</v>
      </c>
      <c r="G33" s="6">
        <f>Stat.!BT22</f>
        <v>1</v>
      </c>
      <c r="H33" s="6">
        <f>Stat.!BU22</f>
        <v>0</v>
      </c>
      <c r="I33" s="962">
        <f>Stat.!P63</f>
        <v>990</v>
      </c>
      <c r="J33" s="3">
        <f>Stat.!AD63</f>
        <v>0</v>
      </c>
      <c r="K33" s="969">
        <f>Stat.!AR63</f>
        <v>0</v>
      </c>
      <c r="L33" s="3">
        <f>Stat.!BF63</f>
        <v>0</v>
      </c>
      <c r="M33" s="5">
        <f>Stat.!BT63</f>
        <v>1</v>
      </c>
      <c r="N33" s="6">
        <f>Stat.!BU63</f>
        <v>0</v>
      </c>
      <c r="O33" s="965">
        <f t="shared" si="0"/>
        <v>1890</v>
      </c>
      <c r="P33" s="4">
        <f t="shared" si="1"/>
        <v>0</v>
      </c>
      <c r="Q33" s="956">
        <f t="shared" si="2"/>
        <v>0</v>
      </c>
      <c r="R33" s="4">
        <f t="shared" si="3"/>
        <v>0</v>
      </c>
      <c r="S33" s="6">
        <f t="shared" si="4"/>
        <v>2</v>
      </c>
      <c r="T33" s="2">
        <f>Stat.!BU22+Stat.!BU63</f>
        <v>0</v>
      </c>
      <c r="U33" s="967">
        <f t="shared" si="5"/>
        <v>0</v>
      </c>
      <c r="V33" s="6"/>
      <c r="W33" s="6"/>
      <c r="X33" s="6"/>
    </row>
    <row r="34" spans="1:24" s="1" customFormat="1" ht="15" customHeight="1" x14ac:dyDescent="0.2">
      <c r="A34" s="989">
        <v>26</v>
      </c>
      <c r="B34" s="987" t="str">
        <f>Stat.!B23</f>
        <v>Krejčí Miroslav</v>
      </c>
      <c r="C34" s="6">
        <f>Stat.!P23</f>
        <v>180</v>
      </c>
      <c r="D34" s="4">
        <f>Stat.!AD23</f>
        <v>0</v>
      </c>
      <c r="E34" s="956">
        <f>Stat.!AR23</f>
        <v>0</v>
      </c>
      <c r="F34" s="4">
        <f>Stat.!BF23</f>
        <v>0</v>
      </c>
      <c r="G34" s="6">
        <f>Stat.!BT23</f>
        <v>0</v>
      </c>
      <c r="H34" s="6">
        <f>Stat.!BU23</f>
        <v>0</v>
      </c>
      <c r="I34" s="962">
        <f>Stat.!P64</f>
        <v>534</v>
      </c>
      <c r="J34" s="3">
        <f>Stat.!AD64</f>
        <v>37</v>
      </c>
      <c r="K34" s="969">
        <f>Stat.!AR64</f>
        <v>0</v>
      </c>
      <c r="L34" s="3">
        <f>Stat.!BF64</f>
        <v>0</v>
      </c>
      <c r="M34" s="5">
        <f>Stat.!BT64</f>
        <v>0</v>
      </c>
      <c r="N34" s="6">
        <f>Stat.!BU64</f>
        <v>0</v>
      </c>
      <c r="O34" s="965">
        <f t="shared" si="0"/>
        <v>714</v>
      </c>
      <c r="P34" s="4">
        <f t="shared" si="1"/>
        <v>37</v>
      </c>
      <c r="Q34" s="956">
        <f t="shared" si="2"/>
        <v>0</v>
      </c>
      <c r="R34" s="4">
        <f t="shared" si="3"/>
        <v>0</v>
      </c>
      <c r="S34" s="6">
        <f t="shared" si="4"/>
        <v>0</v>
      </c>
      <c r="T34" s="2">
        <f>Stat.!BU23+Stat.!BU64</f>
        <v>0</v>
      </c>
      <c r="U34" s="967">
        <f t="shared" si="5"/>
        <v>0</v>
      </c>
      <c r="V34" s="6"/>
      <c r="W34" s="6"/>
      <c r="X34" s="6"/>
    </row>
    <row r="35" spans="1:24" s="1" customFormat="1" ht="15" customHeight="1" x14ac:dyDescent="0.2">
      <c r="A35" s="989">
        <v>27</v>
      </c>
      <c r="B35" s="987" t="str">
        <f>Stat.!B24</f>
        <v>Minh Cong Nquyen</v>
      </c>
      <c r="C35" s="6">
        <f>Stat.!P24</f>
        <v>0</v>
      </c>
      <c r="D35" s="4">
        <f>Stat.!AD24</f>
        <v>8</v>
      </c>
      <c r="E35" s="956">
        <f>Stat.!AR24</f>
        <v>0</v>
      </c>
      <c r="F35" s="4">
        <f>Stat.!BF24</f>
        <v>0</v>
      </c>
      <c r="G35" s="6">
        <f>Stat.!BT24</f>
        <v>0</v>
      </c>
      <c r="H35" s="6">
        <f>Stat.!BU24</f>
        <v>0</v>
      </c>
      <c r="I35" s="962">
        <f>Stat.!P65</f>
        <v>0</v>
      </c>
      <c r="J35" s="3">
        <f>Stat.!AD65</f>
        <v>7</v>
      </c>
      <c r="K35" s="969">
        <f>Stat.!AR65</f>
        <v>0</v>
      </c>
      <c r="L35" s="3">
        <f>Stat.!BF65</f>
        <v>0</v>
      </c>
      <c r="M35" s="5">
        <f>Stat.!BT65</f>
        <v>0</v>
      </c>
      <c r="N35" s="6">
        <f>Stat.!BU65</f>
        <v>0</v>
      </c>
      <c r="O35" s="965">
        <f t="shared" si="0"/>
        <v>0</v>
      </c>
      <c r="P35" s="4">
        <f t="shared" si="1"/>
        <v>15</v>
      </c>
      <c r="Q35" s="956">
        <f t="shared" si="2"/>
        <v>0</v>
      </c>
      <c r="R35" s="4">
        <f t="shared" si="3"/>
        <v>0</v>
      </c>
      <c r="S35" s="6">
        <f t="shared" si="4"/>
        <v>0</v>
      </c>
      <c r="T35" s="2">
        <f>Stat.!BU24+Stat.!BU65</f>
        <v>0</v>
      </c>
      <c r="U35" s="967">
        <f t="shared" si="5"/>
        <v>0</v>
      </c>
      <c r="V35" s="6"/>
      <c r="W35" s="6"/>
      <c r="X35" s="6"/>
    </row>
    <row r="36" spans="1:24" s="1" customFormat="1" ht="15" customHeight="1" x14ac:dyDescent="0.2">
      <c r="A36" s="989">
        <v>28</v>
      </c>
      <c r="B36" s="987" t="str">
        <f>Stat.!B26</f>
        <v>Nedoma Václav</v>
      </c>
      <c r="C36" s="6">
        <f>Stat.!P26</f>
        <v>0</v>
      </c>
      <c r="D36" s="4">
        <f>Stat.!AD26</f>
        <v>0</v>
      </c>
      <c r="E36" s="956">
        <f>Stat.!AR26</f>
        <v>0</v>
      </c>
      <c r="F36" s="4">
        <f>Stat.!BF26</f>
        <v>0</v>
      </c>
      <c r="G36" s="6">
        <f>Stat.!BT26</f>
        <v>0</v>
      </c>
      <c r="H36" s="6">
        <f>Stat.!BU26</f>
        <v>0</v>
      </c>
      <c r="I36" s="962">
        <f>Stat.!P67</f>
        <v>0</v>
      </c>
      <c r="J36" s="3">
        <f>Stat.!AD67</f>
        <v>0</v>
      </c>
      <c r="K36" s="969">
        <f>Stat.!AR67</f>
        <v>0</v>
      </c>
      <c r="L36" s="3">
        <f>Stat.!BF67</f>
        <v>0</v>
      </c>
      <c r="M36" s="5">
        <f>Stat.!BT67</f>
        <v>0</v>
      </c>
      <c r="N36" s="6">
        <f>Stat.!BU67</f>
        <v>0</v>
      </c>
      <c r="O36" s="965">
        <f t="shared" si="0"/>
        <v>0</v>
      </c>
      <c r="P36" s="4">
        <f t="shared" si="1"/>
        <v>0</v>
      </c>
      <c r="Q36" s="956">
        <f t="shared" si="2"/>
        <v>0</v>
      </c>
      <c r="R36" s="4">
        <f t="shared" si="3"/>
        <v>0</v>
      </c>
      <c r="S36" s="6">
        <f t="shared" si="4"/>
        <v>0</v>
      </c>
      <c r="T36" s="2">
        <f>Stat.!BU26+Stat.!BU67</f>
        <v>0</v>
      </c>
      <c r="U36" s="967">
        <f t="shared" si="5"/>
        <v>0</v>
      </c>
      <c r="V36" s="6"/>
      <c r="W36" s="6"/>
      <c r="X36" s="6"/>
    </row>
    <row r="37" spans="1:24" s="1" customFormat="1" ht="15" customHeight="1" x14ac:dyDescent="0.2">
      <c r="A37" s="989">
        <v>29</v>
      </c>
      <c r="B37" s="987" t="str">
        <f>Stat.!B27</f>
        <v>Nehyba Filip</v>
      </c>
      <c r="C37" s="6">
        <f>Stat.!P27</f>
        <v>0</v>
      </c>
      <c r="D37" s="4">
        <f>Stat.!AD27</f>
        <v>0</v>
      </c>
      <c r="E37" s="956">
        <f>Stat.!AR27</f>
        <v>0</v>
      </c>
      <c r="F37" s="4">
        <f>Stat.!BF27</f>
        <v>0</v>
      </c>
      <c r="G37" s="6">
        <f>Stat.!BT27</f>
        <v>0</v>
      </c>
      <c r="H37" s="6">
        <f>Stat.!BU27</f>
        <v>0</v>
      </c>
      <c r="I37" s="962">
        <f>Stat.!P68</f>
        <v>0</v>
      </c>
      <c r="J37" s="3">
        <f>Stat.!AD68</f>
        <v>0</v>
      </c>
      <c r="K37" s="969">
        <f>Stat.!AR68</f>
        <v>0</v>
      </c>
      <c r="L37" s="3">
        <f>Stat.!BF68</f>
        <v>0</v>
      </c>
      <c r="M37" s="5">
        <f>Stat.!BT68</f>
        <v>0</v>
      </c>
      <c r="N37" s="6">
        <f>Stat.!BU68</f>
        <v>0</v>
      </c>
      <c r="O37" s="965">
        <f t="shared" si="0"/>
        <v>0</v>
      </c>
      <c r="P37" s="4">
        <f t="shared" si="1"/>
        <v>0</v>
      </c>
      <c r="Q37" s="956">
        <f t="shared" si="2"/>
        <v>0</v>
      </c>
      <c r="R37" s="4">
        <f t="shared" si="3"/>
        <v>0</v>
      </c>
      <c r="S37" s="6">
        <f t="shared" si="4"/>
        <v>0</v>
      </c>
      <c r="T37" s="2">
        <f>Stat.!BU27+Stat.!BU68</f>
        <v>0</v>
      </c>
      <c r="U37" s="967">
        <f t="shared" si="5"/>
        <v>0</v>
      </c>
      <c r="V37" s="6"/>
      <c r="W37" s="6"/>
      <c r="X37" s="6"/>
    </row>
    <row r="38" spans="1:24" s="1" customFormat="1" ht="15" customHeight="1" x14ac:dyDescent="0.2">
      <c r="A38" s="989">
        <v>30</v>
      </c>
      <c r="B38" s="987" t="str">
        <f>Stat.!B29</f>
        <v>Novák Vojta</v>
      </c>
      <c r="C38" s="6">
        <f>Stat.!P29</f>
        <v>488</v>
      </c>
      <c r="D38" s="4">
        <f>Stat.!AD29</f>
        <v>49</v>
      </c>
      <c r="E38" s="956">
        <f>Stat.!AR29</f>
        <v>0</v>
      </c>
      <c r="F38" s="4">
        <f>Stat.!BF29</f>
        <v>1</v>
      </c>
      <c r="G38" s="6">
        <f>Stat.!BT29</f>
        <v>2</v>
      </c>
      <c r="H38" s="6">
        <f>Stat.!BU29</f>
        <v>0</v>
      </c>
      <c r="I38" s="962">
        <f>Stat.!P70</f>
        <v>0</v>
      </c>
      <c r="J38" s="3">
        <f>Stat.!AD70</f>
        <v>0</v>
      </c>
      <c r="K38" s="969">
        <f>Stat.!AR70</f>
        <v>0</v>
      </c>
      <c r="L38" s="3">
        <f>Stat.!BF70</f>
        <v>0</v>
      </c>
      <c r="M38" s="5">
        <f>Stat.!BT70</f>
        <v>0</v>
      </c>
      <c r="N38" s="6">
        <f>Stat.!BU70</f>
        <v>0</v>
      </c>
      <c r="O38" s="965">
        <f t="shared" si="0"/>
        <v>488</v>
      </c>
      <c r="P38" s="4">
        <f t="shared" si="1"/>
        <v>49</v>
      </c>
      <c r="Q38" s="956">
        <f t="shared" si="2"/>
        <v>0</v>
      </c>
      <c r="R38" s="4">
        <f t="shared" si="3"/>
        <v>1</v>
      </c>
      <c r="S38" s="6">
        <f t="shared" si="4"/>
        <v>2</v>
      </c>
      <c r="T38" s="2">
        <f>Stat.!BU29+Stat.!BU70</f>
        <v>0</v>
      </c>
      <c r="U38" s="967">
        <f t="shared" si="5"/>
        <v>1</v>
      </c>
      <c r="V38" s="6"/>
      <c r="W38" s="6"/>
      <c r="X38" s="6"/>
    </row>
    <row r="39" spans="1:24" s="1" customFormat="1" ht="15" customHeight="1" x14ac:dyDescent="0.2">
      <c r="A39" s="989">
        <v>31</v>
      </c>
      <c r="B39" s="987" t="str">
        <f>Stat.!B30</f>
        <v>Plachý Karel</v>
      </c>
      <c r="C39" s="6">
        <f>Stat.!P30</f>
        <v>0</v>
      </c>
      <c r="D39" s="4">
        <f>Stat.!AD30</f>
        <v>11</v>
      </c>
      <c r="E39" s="956">
        <f>Stat.!AR30</f>
        <v>0</v>
      </c>
      <c r="F39" s="4">
        <f>Stat.!BF30</f>
        <v>0</v>
      </c>
      <c r="G39" s="6">
        <f>Stat.!BT30</f>
        <v>0</v>
      </c>
      <c r="H39" s="6">
        <f>Stat.!BU30</f>
        <v>0</v>
      </c>
      <c r="I39" s="962">
        <f>Stat.!P71</f>
        <v>0</v>
      </c>
      <c r="J39" s="3">
        <f>Stat.!AD71</f>
        <v>8</v>
      </c>
      <c r="K39" s="969">
        <f>Stat.!AR71</f>
        <v>0</v>
      </c>
      <c r="L39" s="3">
        <f>Stat.!BF71</f>
        <v>0</v>
      </c>
      <c r="M39" s="5">
        <f>Stat.!BT71</f>
        <v>0</v>
      </c>
      <c r="N39" s="6">
        <f>Stat.!BU71</f>
        <v>0</v>
      </c>
      <c r="O39" s="965">
        <f t="shared" si="0"/>
        <v>0</v>
      </c>
      <c r="P39" s="4">
        <f t="shared" si="1"/>
        <v>19</v>
      </c>
      <c r="Q39" s="956">
        <f t="shared" si="2"/>
        <v>0</v>
      </c>
      <c r="R39" s="4">
        <f t="shared" si="3"/>
        <v>0</v>
      </c>
      <c r="S39" s="6">
        <f t="shared" si="4"/>
        <v>0</v>
      </c>
      <c r="T39" s="2">
        <f>Stat.!BU30+Stat.!BU71</f>
        <v>0</v>
      </c>
      <c r="U39" s="967">
        <f t="shared" si="5"/>
        <v>0</v>
      </c>
      <c r="V39" s="6"/>
      <c r="W39" s="6"/>
      <c r="X39" s="6"/>
    </row>
    <row r="40" spans="1:24" s="1" customFormat="1" ht="15" customHeight="1" x14ac:dyDescent="0.2">
      <c r="A40" s="989">
        <v>32</v>
      </c>
      <c r="B40" s="987" t="str">
        <f>Stat.!B32</f>
        <v>Pospíchal Tomáš</v>
      </c>
      <c r="C40" s="6">
        <f>Stat.!P32</f>
        <v>0</v>
      </c>
      <c r="D40" s="4">
        <f>Stat.!AD32</f>
        <v>20</v>
      </c>
      <c r="E40" s="956">
        <f>Stat.!AR32</f>
        <v>0</v>
      </c>
      <c r="F40" s="4">
        <f>Stat.!BF32</f>
        <v>0</v>
      </c>
      <c r="G40" s="6">
        <f>Stat.!BT32</f>
        <v>0</v>
      </c>
      <c r="H40" s="6">
        <f>Stat.!BU32</f>
        <v>0</v>
      </c>
      <c r="I40" s="962">
        <f>Stat.!P73</f>
        <v>0</v>
      </c>
      <c r="J40" s="3">
        <f>Stat.!AD73</f>
        <v>0</v>
      </c>
      <c r="K40" s="969">
        <f>Stat.!AR73</f>
        <v>0</v>
      </c>
      <c r="L40" s="3">
        <f>Stat.!BF73</f>
        <v>0</v>
      </c>
      <c r="M40" s="5">
        <f>Stat.!BT73</f>
        <v>0</v>
      </c>
      <c r="N40" s="6">
        <f>Stat.!BU73</f>
        <v>0</v>
      </c>
      <c r="O40" s="965">
        <f t="shared" si="0"/>
        <v>0</v>
      </c>
      <c r="P40" s="4">
        <f t="shared" si="1"/>
        <v>20</v>
      </c>
      <c r="Q40" s="956">
        <f t="shared" si="2"/>
        <v>0</v>
      </c>
      <c r="R40" s="4">
        <f t="shared" si="3"/>
        <v>0</v>
      </c>
      <c r="S40" s="6">
        <f t="shared" si="4"/>
        <v>0</v>
      </c>
      <c r="T40" s="2">
        <f>Stat.!BU32+Stat.!BU73</f>
        <v>0</v>
      </c>
      <c r="U40" s="967">
        <f t="shared" si="5"/>
        <v>0</v>
      </c>
      <c r="V40" s="6"/>
      <c r="W40" s="6"/>
      <c r="X40" s="6"/>
    </row>
    <row r="41" spans="1:24" s="1" customFormat="1" ht="15" customHeight="1" x14ac:dyDescent="0.2">
      <c r="A41" s="989">
        <v>33</v>
      </c>
      <c r="B41" s="987" t="str">
        <f>Stat.!B33</f>
        <v>Přívětivý Tomáš</v>
      </c>
      <c r="C41" s="6">
        <f>Stat.!P33</f>
        <v>0</v>
      </c>
      <c r="D41" s="4">
        <f>Stat.!AD33</f>
        <v>0</v>
      </c>
      <c r="E41" s="956">
        <f>Stat.!AR33</f>
        <v>0</v>
      </c>
      <c r="F41" s="4">
        <f>Stat.!BF33</f>
        <v>0</v>
      </c>
      <c r="G41" s="6">
        <f>Stat.!BT33</f>
        <v>0</v>
      </c>
      <c r="H41" s="6">
        <f>Stat.!BU33</f>
        <v>0</v>
      </c>
      <c r="I41" s="962">
        <f>Stat.!P74</f>
        <v>0</v>
      </c>
      <c r="J41" s="3">
        <f>Stat.!AD74</f>
        <v>45</v>
      </c>
      <c r="K41" s="969">
        <f>Stat.!AR74</f>
        <v>0</v>
      </c>
      <c r="L41" s="3">
        <f>Stat.!BF74</f>
        <v>0</v>
      </c>
      <c r="M41" s="5">
        <f>Stat.!BT74</f>
        <v>0</v>
      </c>
      <c r="N41" s="6">
        <f>Stat.!BU74</f>
        <v>0</v>
      </c>
      <c r="O41" s="965">
        <f t="shared" si="0"/>
        <v>0</v>
      </c>
      <c r="P41" s="4">
        <f t="shared" si="1"/>
        <v>45</v>
      </c>
      <c r="Q41" s="956">
        <f t="shared" si="2"/>
        <v>0</v>
      </c>
      <c r="R41" s="4">
        <f t="shared" si="3"/>
        <v>0</v>
      </c>
      <c r="S41" s="6">
        <f t="shared" si="4"/>
        <v>0</v>
      </c>
      <c r="T41" s="2">
        <f>Stat.!BU33+Stat.!BU74</f>
        <v>0</v>
      </c>
      <c r="U41" s="967">
        <f t="shared" si="5"/>
        <v>0</v>
      </c>
      <c r="V41" s="6"/>
      <c r="W41" s="6"/>
      <c r="X41" s="6"/>
    </row>
    <row r="42" spans="1:24" s="1" customFormat="1" ht="15" customHeight="1" x14ac:dyDescent="0.2">
      <c r="A42" s="989">
        <v>34</v>
      </c>
      <c r="B42" s="987" t="str">
        <f>Stat.!B34</f>
        <v>Šmahel Michal</v>
      </c>
      <c r="C42" s="6">
        <f>Stat.!P34</f>
        <v>0</v>
      </c>
      <c r="D42" s="4">
        <f>Stat.!AD34</f>
        <v>11</v>
      </c>
      <c r="E42" s="956">
        <f>Stat.!AR34</f>
        <v>0</v>
      </c>
      <c r="F42" s="4">
        <f>Stat.!BF34</f>
        <v>0</v>
      </c>
      <c r="G42" s="6">
        <f>Stat.!BT34</f>
        <v>0</v>
      </c>
      <c r="H42" s="6">
        <f>Stat.!BU34</f>
        <v>0</v>
      </c>
      <c r="I42" s="962">
        <f>Stat.!P75</f>
        <v>0</v>
      </c>
      <c r="J42" s="3">
        <f>Stat.!AD75</f>
        <v>0</v>
      </c>
      <c r="K42" s="969">
        <f>Stat.!AR75</f>
        <v>0</v>
      </c>
      <c r="L42" s="3">
        <f>Stat.!BF75</f>
        <v>0</v>
      </c>
      <c r="M42" s="5">
        <f>Stat.!BT75</f>
        <v>0</v>
      </c>
      <c r="N42" s="6">
        <f>Stat.!BU75</f>
        <v>0</v>
      </c>
      <c r="O42" s="965">
        <f t="shared" si="0"/>
        <v>0</v>
      </c>
      <c r="P42" s="4">
        <f t="shared" si="1"/>
        <v>11</v>
      </c>
      <c r="Q42" s="956">
        <f t="shared" si="2"/>
        <v>0</v>
      </c>
      <c r="R42" s="4">
        <f t="shared" si="3"/>
        <v>0</v>
      </c>
      <c r="S42" s="6">
        <f t="shared" si="4"/>
        <v>0</v>
      </c>
      <c r="T42" s="2">
        <f>Stat.!BU34+Stat.!BU75</f>
        <v>0</v>
      </c>
      <c r="U42" s="967">
        <f t="shared" si="5"/>
        <v>0</v>
      </c>
      <c r="V42" s="6"/>
      <c r="W42" s="6"/>
      <c r="X42" s="6"/>
    </row>
    <row r="43" spans="1:24" s="1" customFormat="1" ht="15" customHeight="1" x14ac:dyDescent="0.2">
      <c r="A43" s="989">
        <v>35</v>
      </c>
      <c r="B43" s="987" t="str">
        <f>Stat.!B38</f>
        <v>Urbánek Pavel</v>
      </c>
      <c r="C43" s="6">
        <f>Stat.!P38</f>
        <v>270</v>
      </c>
      <c r="D43" s="4">
        <f>Stat.!AD38</f>
        <v>27</v>
      </c>
      <c r="E43" s="956">
        <f>Stat.!AR38</f>
        <v>0</v>
      </c>
      <c r="F43" s="4">
        <f>Stat.!BF38</f>
        <v>0</v>
      </c>
      <c r="G43" s="6">
        <f>Stat.!BT38</f>
        <v>0</v>
      </c>
      <c r="H43" s="6">
        <f>Stat.!BU38</f>
        <v>0</v>
      </c>
      <c r="I43" s="962">
        <f>Stat.!P79</f>
        <v>270</v>
      </c>
      <c r="J43" s="3">
        <f>Stat.!AD79</f>
        <v>16</v>
      </c>
      <c r="K43" s="969">
        <f>Stat.!AR79</f>
        <v>0</v>
      </c>
      <c r="L43" s="3">
        <f>Stat.!BF79</f>
        <v>1</v>
      </c>
      <c r="M43" s="5">
        <f>Stat.!BT79</f>
        <v>1</v>
      </c>
      <c r="N43" s="6">
        <f>Stat.!BU79</f>
        <v>0</v>
      </c>
      <c r="O43" s="965">
        <f t="shared" si="0"/>
        <v>540</v>
      </c>
      <c r="P43" s="4">
        <f t="shared" si="1"/>
        <v>43</v>
      </c>
      <c r="Q43" s="956">
        <f t="shared" si="2"/>
        <v>0</v>
      </c>
      <c r="R43" s="4">
        <f t="shared" si="3"/>
        <v>1</v>
      </c>
      <c r="S43" s="6">
        <f t="shared" si="4"/>
        <v>1</v>
      </c>
      <c r="T43" s="2">
        <f>Stat.!BU38+Stat.!BU79</f>
        <v>0</v>
      </c>
      <c r="U43" s="967">
        <f t="shared" si="5"/>
        <v>1</v>
      </c>
      <c r="V43" s="6"/>
      <c r="W43" s="6"/>
      <c r="X43" s="6"/>
    </row>
    <row r="44" spans="1:24" s="1" customFormat="1" ht="15" customHeight="1" x14ac:dyDescent="0.2">
      <c r="A44" s="989">
        <v>36</v>
      </c>
      <c r="B44" s="987" t="str">
        <f>Stat.!B39</f>
        <v>Zejda Tomáš</v>
      </c>
      <c r="C44" s="6">
        <f>Stat.!P39</f>
        <v>528</v>
      </c>
      <c r="D44" s="4">
        <f>Stat.!AD39</f>
        <v>53</v>
      </c>
      <c r="E44" s="956">
        <f>Stat.!AR39</f>
        <v>0</v>
      </c>
      <c r="F44" s="4">
        <f>Stat.!BF39</f>
        <v>1</v>
      </c>
      <c r="G44" s="6">
        <f>Stat.!BT39</f>
        <v>1</v>
      </c>
      <c r="H44" s="6">
        <f>Stat.!BU39</f>
        <v>0</v>
      </c>
      <c r="I44" s="962">
        <f>Stat.!P80</f>
        <v>893</v>
      </c>
      <c r="J44" s="3">
        <f>Stat.!AD80</f>
        <v>0</v>
      </c>
      <c r="K44" s="969">
        <f>Stat.!AR80</f>
        <v>0</v>
      </c>
      <c r="L44" s="3">
        <f>Stat.!BF80</f>
        <v>1</v>
      </c>
      <c r="M44" s="5">
        <f>Stat.!BT80</f>
        <v>3</v>
      </c>
      <c r="N44" s="6">
        <f>Stat.!BU80</f>
        <v>1</v>
      </c>
      <c r="O44" s="965">
        <f t="shared" si="0"/>
        <v>1421</v>
      </c>
      <c r="P44" s="4">
        <f t="shared" si="1"/>
        <v>53</v>
      </c>
      <c r="Q44" s="956">
        <f t="shared" si="2"/>
        <v>0</v>
      </c>
      <c r="R44" s="4">
        <f t="shared" si="3"/>
        <v>2</v>
      </c>
      <c r="S44" s="6">
        <f t="shared" si="4"/>
        <v>4</v>
      </c>
      <c r="T44" s="2">
        <f>Stat.!BU39+Stat.!BU80</f>
        <v>1</v>
      </c>
      <c r="U44" s="967">
        <f t="shared" si="5"/>
        <v>2</v>
      </c>
      <c r="V44" s="6"/>
      <c r="W44" s="6"/>
      <c r="X44" s="6"/>
    </row>
    <row r="45" spans="1:24" s="1" customFormat="1" ht="15" customHeight="1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0"/>
        <v>90</v>
      </c>
      <c r="P45" s="961">
        <f t="shared" si="1"/>
        <v>0</v>
      </c>
      <c r="Q45" s="957">
        <f t="shared" si="2"/>
        <v>0</v>
      </c>
      <c r="R45" s="961">
        <f t="shared" si="3"/>
        <v>0</v>
      </c>
      <c r="S45" s="958">
        <f t="shared" si="4"/>
        <v>0</v>
      </c>
      <c r="T45" s="960">
        <f>Stat.!BU40+Stat.!BU81</f>
        <v>0</v>
      </c>
      <c r="U45" s="968">
        <f t="shared" si="5"/>
        <v>0</v>
      </c>
      <c r="V45" s="6"/>
      <c r="W45" s="6"/>
      <c r="X45" s="6"/>
    </row>
    <row r="46" spans="1:24" s="1" customFormat="1" ht="15" customHeight="1" x14ac:dyDescent="0.2">
      <c r="A46" s="1046" t="s">
        <v>10</v>
      </c>
      <c r="B46" s="1047"/>
      <c r="C46" s="971">
        <f t="shared" ref="C46:T46" si="6">SUM(C9:C45)</f>
        <v>11118</v>
      </c>
      <c r="D46" s="971">
        <f t="shared" si="6"/>
        <v>762</v>
      </c>
      <c r="E46" s="971">
        <f t="shared" si="6"/>
        <v>27</v>
      </c>
      <c r="F46" s="971">
        <f t="shared" si="6"/>
        <v>22</v>
      </c>
      <c r="G46" s="971">
        <f t="shared" si="6"/>
        <v>18</v>
      </c>
      <c r="H46" s="971">
        <f t="shared" si="6"/>
        <v>0</v>
      </c>
      <c r="I46" s="971">
        <f t="shared" si="6"/>
        <v>11029</v>
      </c>
      <c r="J46" s="971">
        <f t="shared" si="6"/>
        <v>824</v>
      </c>
      <c r="K46" s="971">
        <f t="shared" si="6"/>
        <v>27</v>
      </c>
      <c r="L46" s="971">
        <f t="shared" si="6"/>
        <v>26</v>
      </c>
      <c r="M46" s="971">
        <f t="shared" si="6"/>
        <v>18</v>
      </c>
      <c r="N46" s="971">
        <f t="shared" si="6"/>
        <v>1</v>
      </c>
      <c r="O46" s="971">
        <f t="shared" si="6"/>
        <v>22147</v>
      </c>
      <c r="P46" s="971">
        <f t="shared" si="6"/>
        <v>1586</v>
      </c>
      <c r="Q46" s="971">
        <f t="shared" si="6"/>
        <v>54</v>
      </c>
      <c r="R46" s="971">
        <f t="shared" si="6"/>
        <v>48</v>
      </c>
      <c r="S46" s="971">
        <f t="shared" si="6"/>
        <v>36</v>
      </c>
      <c r="T46" s="972">
        <f t="shared" si="6"/>
        <v>1</v>
      </c>
      <c r="U46" s="621">
        <f t="shared" ref="U46" si="7">Q46+R46</f>
        <v>102</v>
      </c>
      <c r="V46" s="6"/>
      <c r="W46" s="6"/>
      <c r="X46" s="6"/>
    </row>
    <row r="47" spans="1:24" s="42" customFormat="1" ht="11.25" x14ac:dyDescent="0.2">
      <c r="I47" s="339"/>
      <c r="J47" s="339"/>
      <c r="K47" s="339"/>
      <c r="L47" s="339"/>
      <c r="M47" s="339"/>
    </row>
    <row r="48" spans="1:24" s="249" customFormat="1" ht="11.25" x14ac:dyDescent="0.2">
      <c r="I48" s="85"/>
      <c r="J48" s="85"/>
      <c r="K48" s="85"/>
      <c r="L48" s="85"/>
      <c r="M48" s="85"/>
    </row>
    <row r="49" spans="9:17" s="42" customFormat="1" ht="11.25" x14ac:dyDescent="0.2">
      <c r="I49" s="339"/>
      <c r="J49" s="339"/>
      <c r="K49" s="339"/>
      <c r="L49" s="339"/>
      <c r="M49" s="339"/>
      <c r="O49" s="85"/>
      <c r="P49" s="339"/>
      <c r="Q49" s="339"/>
    </row>
  </sheetData>
  <sortState ref="B9:U45">
    <sortCondition descending="1" ref="Q9:Q45"/>
  </sortState>
  <mergeCells count="15">
    <mergeCell ref="O8:U8"/>
    <mergeCell ref="A46:B46"/>
    <mergeCell ref="A1:U4"/>
    <mergeCell ref="E6:F6"/>
    <mergeCell ref="K6:L6"/>
    <mergeCell ref="Q6:R6"/>
    <mergeCell ref="A7:B7"/>
    <mergeCell ref="C6:D6"/>
    <mergeCell ref="G6:H6"/>
    <mergeCell ref="I6:J6"/>
    <mergeCell ref="M6:N6"/>
    <mergeCell ref="O6:P6"/>
    <mergeCell ref="S6:T6"/>
    <mergeCell ref="C8:H8"/>
    <mergeCell ref="I8:N8"/>
  </mergeCells>
  <pageMargins left="3.937007874015748E-2" right="3.937007874015748E-2" top="0.74803149606299213" bottom="0.74803149606299213" header="0.31496062992125984" footer="0.31496062992125984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FF00FF"/>
  </sheetPr>
  <dimension ref="A1:X49"/>
  <sheetViews>
    <sheetView zoomScale="85" zoomScaleNormal="85" workbookViewId="0">
      <selection activeCell="AD20" sqref="AD20"/>
    </sheetView>
  </sheetViews>
  <sheetFormatPr defaultRowHeight="12.75" x14ac:dyDescent="0.2"/>
  <cols>
    <col min="1" max="1" width="3.28515625" customWidth="1"/>
    <col min="2" max="2" width="19.7109375" customWidth="1"/>
    <col min="3" max="3" width="5.7109375" customWidth="1"/>
    <col min="4" max="4" width="4.28515625" customWidth="1"/>
    <col min="5" max="7" width="3.7109375" customWidth="1"/>
    <col min="8" max="8" width="3" customWidth="1"/>
    <col min="9" max="9" width="5.710937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5.710937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22" max="24" width="6.7109375" style="159" customWidth="1"/>
    <col min="25" max="27" width="6.7109375" customWidth="1"/>
    <col min="28" max="984" width="8.7109375" customWidth="1"/>
  </cols>
  <sheetData>
    <row r="1" spans="1:24" ht="12.75" customHeight="1" x14ac:dyDescent="0.25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  <c r="V1" s="707"/>
      <c r="W1" s="707"/>
      <c r="X1" s="707"/>
    </row>
    <row r="2" spans="1:24" ht="12.75" customHeight="1" x14ac:dyDescent="0.25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  <c r="V2" s="707"/>
      <c r="W2" s="707"/>
      <c r="X2" s="707"/>
    </row>
    <row r="3" spans="1:24" ht="12.75" customHeight="1" x14ac:dyDescent="0.25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  <c r="V3" s="707"/>
      <c r="W3" s="707"/>
      <c r="X3" s="707"/>
    </row>
    <row r="4" spans="1:24" ht="12.75" customHeight="1" x14ac:dyDescent="0.25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V4" s="707"/>
      <c r="W4" s="707"/>
      <c r="X4" s="707"/>
    </row>
    <row r="5" spans="1:24" ht="9.9499999999999993" customHeight="1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V5" s="973"/>
      <c r="W5" s="973"/>
      <c r="X5" s="973"/>
    </row>
    <row r="6" spans="1:24" s="986" customFormat="1" ht="39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V6" s="991"/>
      <c r="W6" s="991"/>
      <c r="X6" s="991"/>
    </row>
    <row r="7" spans="1:24" s="7" customFormat="1" ht="48.75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V7" s="992"/>
      <c r="W7" s="992"/>
      <c r="X7" s="992"/>
    </row>
    <row r="8" spans="1:24" ht="1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V8" s="993"/>
      <c r="W8" s="993"/>
      <c r="X8" s="993"/>
    </row>
    <row r="9" spans="1:24" s="1" customFormat="1" ht="15" customHeight="1" thickTop="1" x14ac:dyDescent="0.2">
      <c r="A9" s="989">
        <v>1</v>
      </c>
      <c r="B9" s="987" t="str">
        <f>Stat.!B5</f>
        <v>Bastl Vojta</v>
      </c>
      <c r="C9" s="6">
        <f>Stat.!P5</f>
        <v>960</v>
      </c>
      <c r="D9" s="4">
        <f>Stat.!AD5</f>
        <v>5</v>
      </c>
      <c r="E9" s="956">
        <f>Stat.!AR5</f>
        <v>2</v>
      </c>
      <c r="F9" s="4">
        <f>Stat.!BF5</f>
        <v>5</v>
      </c>
      <c r="G9" s="6">
        <f>Stat.!BT5</f>
        <v>1</v>
      </c>
      <c r="H9" s="6">
        <f>Stat.!BU5</f>
        <v>0</v>
      </c>
      <c r="I9" s="962">
        <f>Stat.!P46</f>
        <v>797</v>
      </c>
      <c r="J9" s="3">
        <f>Stat.!AD46</f>
        <v>0</v>
      </c>
      <c r="K9" s="969">
        <f>Stat.!AR46</f>
        <v>1</v>
      </c>
      <c r="L9" s="3">
        <f>Stat.!BF46</f>
        <v>3</v>
      </c>
      <c r="M9" s="5">
        <f>Stat.!BT46</f>
        <v>0</v>
      </c>
      <c r="N9" s="6">
        <f>Stat.!BU46</f>
        <v>0</v>
      </c>
      <c r="O9" s="965">
        <f t="shared" ref="O9:O45" si="0">C9+I9</f>
        <v>1757</v>
      </c>
      <c r="P9" s="4">
        <f t="shared" ref="P9:P45" si="1">D9+J9</f>
        <v>5</v>
      </c>
      <c r="Q9" s="956">
        <f t="shared" ref="Q9:Q45" si="2">E9+K9</f>
        <v>3</v>
      </c>
      <c r="R9" s="4">
        <f t="shared" ref="R9:R45" si="3">F9+L9</f>
        <v>8</v>
      </c>
      <c r="S9" s="6">
        <f t="shared" ref="S9:S45" si="4">G9+M9</f>
        <v>1</v>
      </c>
      <c r="T9" s="2">
        <f>Stat.!BU5+Stat.!BU46</f>
        <v>0</v>
      </c>
      <c r="U9" s="967">
        <f t="shared" ref="U9:U45" si="5">Q9+R9</f>
        <v>11</v>
      </c>
      <c r="V9" s="6"/>
      <c r="W9" s="6"/>
      <c r="X9" s="6"/>
    </row>
    <row r="10" spans="1:24" s="1" customFormat="1" ht="15" customHeight="1" x14ac:dyDescent="0.2">
      <c r="A10" s="989">
        <v>2</v>
      </c>
      <c r="B10" s="987" t="str">
        <f>Stat.!B21</f>
        <v>Kelbler Petr</v>
      </c>
      <c r="C10" s="6">
        <f>Stat.!P21</f>
        <v>639</v>
      </c>
      <c r="D10" s="4">
        <f>Stat.!AD21</f>
        <v>45</v>
      </c>
      <c r="E10" s="956">
        <f>Stat.!AR21</f>
        <v>1</v>
      </c>
      <c r="F10" s="4">
        <f>Stat.!BF21</f>
        <v>2</v>
      </c>
      <c r="G10" s="6">
        <f>Stat.!BT21</f>
        <v>2</v>
      </c>
      <c r="H10" s="6">
        <f>Stat.!BU21</f>
        <v>0</v>
      </c>
      <c r="I10" s="962">
        <f>Stat.!P62</f>
        <v>992</v>
      </c>
      <c r="J10" s="3">
        <f>Stat.!AD62</f>
        <v>0</v>
      </c>
      <c r="K10" s="969">
        <f>Stat.!AR62</f>
        <v>5</v>
      </c>
      <c r="L10" s="3">
        <f>Stat.!BF62</f>
        <v>6</v>
      </c>
      <c r="M10" s="5">
        <f>Stat.!BT62</f>
        <v>1</v>
      </c>
      <c r="N10" s="6">
        <f>Stat.!BU62</f>
        <v>0</v>
      </c>
      <c r="O10" s="965">
        <f t="shared" si="0"/>
        <v>1631</v>
      </c>
      <c r="P10" s="4">
        <f t="shared" si="1"/>
        <v>45</v>
      </c>
      <c r="Q10" s="956">
        <f t="shared" si="2"/>
        <v>6</v>
      </c>
      <c r="R10" s="4">
        <f t="shared" si="3"/>
        <v>8</v>
      </c>
      <c r="S10" s="6">
        <f t="shared" si="4"/>
        <v>3</v>
      </c>
      <c r="T10" s="2">
        <f>Stat.!BU21+Stat.!BU62</f>
        <v>0</v>
      </c>
      <c r="U10" s="967">
        <f t="shared" si="5"/>
        <v>14</v>
      </c>
      <c r="V10" s="6"/>
      <c r="W10" s="6"/>
      <c r="X10" s="6"/>
    </row>
    <row r="11" spans="1:24" s="1" customFormat="1" ht="15" customHeight="1" x14ac:dyDescent="0.2">
      <c r="A11" s="989">
        <v>3</v>
      </c>
      <c r="B11" s="987" t="str">
        <f>Stat.!B36</f>
        <v>Švarc Petr</v>
      </c>
      <c r="C11" s="6">
        <f>Stat.!P36</f>
        <v>523</v>
      </c>
      <c r="D11" s="4">
        <f>Stat.!AD36</f>
        <v>0</v>
      </c>
      <c r="E11" s="956">
        <f>Stat.!AR36</f>
        <v>0</v>
      </c>
      <c r="F11" s="4">
        <f>Stat.!BF36</f>
        <v>4</v>
      </c>
      <c r="G11" s="6">
        <f>Stat.!BT36</f>
        <v>0</v>
      </c>
      <c r="H11" s="6">
        <f>Stat.!BU36</f>
        <v>0</v>
      </c>
      <c r="I11" s="962">
        <f>Stat.!P77</f>
        <v>1057</v>
      </c>
      <c r="J11" s="3">
        <f>Stat.!AD77</f>
        <v>0</v>
      </c>
      <c r="K11" s="969">
        <f>Stat.!AR77</f>
        <v>4</v>
      </c>
      <c r="L11" s="3">
        <f>Stat.!BF77</f>
        <v>3</v>
      </c>
      <c r="M11" s="5">
        <f>Stat.!BT77</f>
        <v>1</v>
      </c>
      <c r="N11" s="6">
        <f>Stat.!BU77</f>
        <v>0</v>
      </c>
      <c r="O11" s="965">
        <f t="shared" si="0"/>
        <v>1580</v>
      </c>
      <c r="P11" s="4">
        <f t="shared" si="1"/>
        <v>0</v>
      </c>
      <c r="Q11" s="956">
        <f t="shared" si="2"/>
        <v>4</v>
      </c>
      <c r="R11" s="4">
        <f t="shared" si="3"/>
        <v>7</v>
      </c>
      <c r="S11" s="6">
        <f t="shared" si="4"/>
        <v>1</v>
      </c>
      <c r="T11" s="2">
        <f>Stat.!BU36+Stat.!BU77</f>
        <v>0</v>
      </c>
      <c r="U11" s="967">
        <f t="shared" si="5"/>
        <v>11</v>
      </c>
      <c r="V11" s="6"/>
      <c r="W11" s="6"/>
      <c r="X11" s="6"/>
    </row>
    <row r="12" spans="1:24" s="1" customFormat="1" ht="15" customHeight="1" x14ac:dyDescent="0.2">
      <c r="A12" s="989">
        <v>4</v>
      </c>
      <c r="B12" s="987" t="str">
        <f>Stat.!B11</f>
        <v>Habr Vojta</v>
      </c>
      <c r="C12" s="6">
        <f>Stat.!P11</f>
        <v>898</v>
      </c>
      <c r="D12" s="4">
        <f>Stat.!AD11</f>
        <v>0</v>
      </c>
      <c r="E12" s="956">
        <f>Stat.!AR11</f>
        <v>12</v>
      </c>
      <c r="F12" s="4">
        <f>Stat.!BF11</f>
        <v>3</v>
      </c>
      <c r="G12" s="6">
        <f>Stat.!BT11</f>
        <v>2</v>
      </c>
      <c r="H12" s="6">
        <f>Stat.!BU11</f>
        <v>0</v>
      </c>
      <c r="I12" s="962">
        <f>Stat.!P52</f>
        <v>797</v>
      </c>
      <c r="J12" s="3">
        <f>Stat.!AD52</f>
        <v>0</v>
      </c>
      <c r="K12" s="969">
        <f>Stat.!AR52</f>
        <v>6</v>
      </c>
      <c r="L12" s="3">
        <f>Stat.!BF52</f>
        <v>1</v>
      </c>
      <c r="M12" s="5">
        <f>Stat.!BT52</f>
        <v>3</v>
      </c>
      <c r="N12" s="6">
        <f>Stat.!BU52</f>
        <v>0</v>
      </c>
      <c r="O12" s="965">
        <f t="shared" si="0"/>
        <v>1695</v>
      </c>
      <c r="P12" s="4">
        <f t="shared" si="1"/>
        <v>0</v>
      </c>
      <c r="Q12" s="956">
        <f t="shared" si="2"/>
        <v>18</v>
      </c>
      <c r="R12" s="4">
        <f t="shared" si="3"/>
        <v>4</v>
      </c>
      <c r="S12" s="6">
        <f t="shared" si="4"/>
        <v>5</v>
      </c>
      <c r="T12" s="2">
        <f>Stat.!BU11+Stat.!BU52</f>
        <v>0</v>
      </c>
      <c r="U12" s="967">
        <f t="shared" si="5"/>
        <v>22</v>
      </c>
      <c r="V12" s="6"/>
      <c r="W12" s="6"/>
      <c r="X12" s="6"/>
    </row>
    <row r="13" spans="1:24" s="1" customFormat="1" ht="15" customHeight="1" x14ac:dyDescent="0.2">
      <c r="A13" s="989">
        <v>5</v>
      </c>
      <c r="B13" s="987" t="str">
        <f>Stat.!B35</f>
        <v>Šťastný Martin</v>
      </c>
      <c r="C13" s="6">
        <f>Stat.!P35</f>
        <v>539</v>
      </c>
      <c r="D13" s="4">
        <f>Stat.!AD35</f>
        <v>26</v>
      </c>
      <c r="E13" s="956">
        <f>Stat.!AR35</f>
        <v>5</v>
      </c>
      <c r="F13" s="4">
        <f>Stat.!BF35</f>
        <v>0</v>
      </c>
      <c r="G13" s="6">
        <f>Stat.!BT35</f>
        <v>1</v>
      </c>
      <c r="H13" s="6">
        <f>Stat.!BU35</f>
        <v>0</v>
      </c>
      <c r="I13" s="962">
        <f>Stat.!P76</f>
        <v>900</v>
      </c>
      <c r="J13" s="3">
        <f>Stat.!AD76</f>
        <v>39</v>
      </c>
      <c r="K13" s="969">
        <f>Stat.!AR76</f>
        <v>4</v>
      </c>
      <c r="L13" s="3">
        <f>Stat.!BF76</f>
        <v>4</v>
      </c>
      <c r="M13" s="5">
        <f>Stat.!BT76</f>
        <v>3</v>
      </c>
      <c r="N13" s="6">
        <f>Stat.!BU76</f>
        <v>0</v>
      </c>
      <c r="O13" s="965">
        <f t="shared" si="0"/>
        <v>1439</v>
      </c>
      <c r="P13" s="4">
        <f t="shared" si="1"/>
        <v>65</v>
      </c>
      <c r="Q13" s="956">
        <f t="shared" si="2"/>
        <v>9</v>
      </c>
      <c r="R13" s="4">
        <f t="shared" si="3"/>
        <v>4</v>
      </c>
      <c r="S13" s="6">
        <f t="shared" si="4"/>
        <v>4</v>
      </c>
      <c r="T13" s="2">
        <f>Stat.!BU35+Stat.!BU76</f>
        <v>0</v>
      </c>
      <c r="U13" s="967">
        <f t="shared" si="5"/>
        <v>13</v>
      </c>
      <c r="V13" s="6"/>
      <c r="W13" s="6"/>
      <c r="X13" s="6"/>
    </row>
    <row r="14" spans="1:24" s="1" customFormat="1" ht="15" customHeight="1" x14ac:dyDescent="0.2">
      <c r="A14" s="989">
        <v>6</v>
      </c>
      <c r="B14" s="987" t="str">
        <f>Stat.!B37</f>
        <v>Tříletý Radim</v>
      </c>
      <c r="C14" s="6">
        <f>Stat.!P37</f>
        <v>346</v>
      </c>
      <c r="D14" s="4">
        <f>Stat.!AD37</f>
        <v>0</v>
      </c>
      <c r="E14" s="956">
        <f>Stat.!AR37</f>
        <v>0</v>
      </c>
      <c r="F14" s="4">
        <f>Stat.!BF37</f>
        <v>1</v>
      </c>
      <c r="G14" s="6">
        <f>Stat.!BT37</f>
        <v>0</v>
      </c>
      <c r="H14" s="6">
        <f>Stat.!BU37</f>
        <v>0</v>
      </c>
      <c r="I14" s="962">
        <f>Stat.!P78</f>
        <v>616</v>
      </c>
      <c r="J14" s="3">
        <f>Stat.!AD78</f>
        <v>80</v>
      </c>
      <c r="K14" s="969">
        <f>Stat.!AR78</f>
        <v>1</v>
      </c>
      <c r="L14" s="3">
        <f>Stat.!BF78</f>
        <v>2</v>
      </c>
      <c r="M14" s="5">
        <f>Stat.!BT78</f>
        <v>1</v>
      </c>
      <c r="N14" s="6">
        <f>Stat.!BU78</f>
        <v>0</v>
      </c>
      <c r="O14" s="965">
        <f t="shared" si="0"/>
        <v>962</v>
      </c>
      <c r="P14" s="4">
        <f t="shared" si="1"/>
        <v>80</v>
      </c>
      <c r="Q14" s="956">
        <f t="shared" si="2"/>
        <v>1</v>
      </c>
      <c r="R14" s="4">
        <f t="shared" si="3"/>
        <v>3</v>
      </c>
      <c r="S14" s="6">
        <f t="shared" si="4"/>
        <v>1</v>
      </c>
      <c r="T14" s="2">
        <f>Stat.!BU37+Stat.!BU78</f>
        <v>0</v>
      </c>
      <c r="U14" s="967">
        <f t="shared" si="5"/>
        <v>4</v>
      </c>
      <c r="V14" s="6"/>
      <c r="W14" s="6"/>
      <c r="X14" s="6"/>
    </row>
    <row r="15" spans="1:24" s="1" customFormat="1" ht="15" customHeight="1" x14ac:dyDescent="0.2">
      <c r="A15" s="989">
        <v>7</v>
      </c>
      <c r="B15" s="987" t="str">
        <f>Stat.!B4</f>
        <v>Bastl Pavel</v>
      </c>
      <c r="C15" s="6">
        <f>Stat.!P4</f>
        <v>543</v>
      </c>
      <c r="D15" s="4">
        <f>Stat.!AD4</f>
        <v>29</v>
      </c>
      <c r="E15" s="956">
        <f>Stat.!AR4</f>
        <v>1</v>
      </c>
      <c r="F15" s="4">
        <f>Stat.!BF4</f>
        <v>1</v>
      </c>
      <c r="G15" s="6">
        <f>Stat.!BT4</f>
        <v>1</v>
      </c>
      <c r="H15" s="6">
        <f>Stat.!BU4</f>
        <v>0</v>
      </c>
      <c r="I15" s="962">
        <f>Stat.!P45</f>
        <v>360</v>
      </c>
      <c r="J15" s="3">
        <f>Stat.!AD45</f>
        <v>5</v>
      </c>
      <c r="K15" s="969">
        <f>Stat.!AR45</f>
        <v>0</v>
      </c>
      <c r="L15" s="3">
        <f>Stat.!BF45</f>
        <v>1</v>
      </c>
      <c r="M15" s="5">
        <f>Stat.!BT45</f>
        <v>0</v>
      </c>
      <c r="N15" s="6">
        <f>Stat.!BU45</f>
        <v>0</v>
      </c>
      <c r="O15" s="965">
        <f t="shared" si="0"/>
        <v>903</v>
      </c>
      <c r="P15" s="4">
        <f t="shared" si="1"/>
        <v>34</v>
      </c>
      <c r="Q15" s="956">
        <f t="shared" si="2"/>
        <v>1</v>
      </c>
      <c r="R15" s="4">
        <f t="shared" si="3"/>
        <v>2</v>
      </c>
      <c r="S15" s="6">
        <f t="shared" si="4"/>
        <v>1</v>
      </c>
      <c r="T15" s="2">
        <f>Stat.!BU4+Stat.!BU45</f>
        <v>0</v>
      </c>
      <c r="U15" s="967">
        <f t="shared" si="5"/>
        <v>3</v>
      </c>
      <c r="V15" s="6"/>
      <c r="W15" s="6"/>
      <c r="X15" s="6"/>
    </row>
    <row r="16" spans="1:24" s="1" customFormat="1" ht="15" customHeight="1" x14ac:dyDescent="0.2">
      <c r="A16" s="989">
        <v>8</v>
      </c>
      <c r="B16" s="987" t="str">
        <f>Stat.!B19</f>
        <v>Kelbler David</v>
      </c>
      <c r="C16" s="6">
        <f>Stat.!P19</f>
        <v>0</v>
      </c>
      <c r="D16" s="4">
        <f>Stat.!AD19</f>
        <v>49</v>
      </c>
      <c r="E16" s="956">
        <f>Stat.!AR19</f>
        <v>0</v>
      </c>
      <c r="F16" s="4">
        <f>Stat.!BF19</f>
        <v>0</v>
      </c>
      <c r="G16" s="6">
        <f>Stat.!BT19</f>
        <v>0</v>
      </c>
      <c r="H16" s="6">
        <f>Stat.!BU19</f>
        <v>0</v>
      </c>
      <c r="I16" s="962">
        <f>Stat.!P60</f>
        <v>332</v>
      </c>
      <c r="J16" s="3">
        <f>Stat.!AD60</f>
        <v>136</v>
      </c>
      <c r="K16" s="969">
        <f>Stat.!AR60</f>
        <v>1</v>
      </c>
      <c r="L16" s="3">
        <f>Stat.!BF60</f>
        <v>2</v>
      </c>
      <c r="M16" s="5">
        <f>Stat.!BT60</f>
        <v>0</v>
      </c>
      <c r="N16" s="6">
        <f>Stat.!BU60</f>
        <v>0</v>
      </c>
      <c r="O16" s="965">
        <f t="shared" si="0"/>
        <v>332</v>
      </c>
      <c r="P16" s="4">
        <f t="shared" si="1"/>
        <v>185</v>
      </c>
      <c r="Q16" s="956">
        <f t="shared" si="2"/>
        <v>1</v>
      </c>
      <c r="R16" s="4">
        <f t="shared" si="3"/>
        <v>2</v>
      </c>
      <c r="S16" s="6">
        <f t="shared" si="4"/>
        <v>0</v>
      </c>
      <c r="T16" s="2">
        <f>Stat.!BU19+Stat.!BU60</f>
        <v>0</v>
      </c>
      <c r="U16" s="967">
        <f t="shared" si="5"/>
        <v>3</v>
      </c>
      <c r="V16" s="6"/>
      <c r="W16" s="6"/>
      <c r="X16" s="6"/>
    </row>
    <row r="17" spans="1:24" s="1" customFormat="1" ht="15" customHeight="1" x14ac:dyDescent="0.2">
      <c r="A17" s="989">
        <v>9</v>
      </c>
      <c r="B17" s="987" t="str">
        <f>Stat.!B39</f>
        <v>Zejda Tomáš</v>
      </c>
      <c r="C17" s="6">
        <f>Stat.!P39</f>
        <v>528</v>
      </c>
      <c r="D17" s="4">
        <f>Stat.!AD39</f>
        <v>53</v>
      </c>
      <c r="E17" s="956">
        <f>Stat.!AR39</f>
        <v>0</v>
      </c>
      <c r="F17" s="4">
        <f>Stat.!BF39</f>
        <v>1</v>
      </c>
      <c r="G17" s="6">
        <f>Stat.!BT39</f>
        <v>1</v>
      </c>
      <c r="H17" s="6">
        <f>Stat.!BU39</f>
        <v>0</v>
      </c>
      <c r="I17" s="962">
        <f>Stat.!P80</f>
        <v>893</v>
      </c>
      <c r="J17" s="3">
        <f>Stat.!AD80</f>
        <v>0</v>
      </c>
      <c r="K17" s="969">
        <f>Stat.!AR80</f>
        <v>0</v>
      </c>
      <c r="L17" s="3">
        <f>Stat.!BF80</f>
        <v>1</v>
      </c>
      <c r="M17" s="5">
        <f>Stat.!BT80</f>
        <v>3</v>
      </c>
      <c r="N17" s="6">
        <f>Stat.!BU80</f>
        <v>1</v>
      </c>
      <c r="O17" s="965">
        <f t="shared" si="0"/>
        <v>1421</v>
      </c>
      <c r="P17" s="4">
        <f t="shared" si="1"/>
        <v>53</v>
      </c>
      <c r="Q17" s="956">
        <f t="shared" si="2"/>
        <v>0</v>
      </c>
      <c r="R17" s="4">
        <f t="shared" si="3"/>
        <v>2</v>
      </c>
      <c r="S17" s="6">
        <f t="shared" si="4"/>
        <v>4</v>
      </c>
      <c r="T17" s="2">
        <f>Stat.!BU39+Stat.!BU80</f>
        <v>1</v>
      </c>
      <c r="U17" s="967">
        <f t="shared" si="5"/>
        <v>2</v>
      </c>
      <c r="V17" s="6"/>
      <c r="W17" s="6"/>
      <c r="X17" s="6"/>
    </row>
    <row r="18" spans="1:24" s="1" customFormat="1" ht="15" customHeight="1" x14ac:dyDescent="0.2">
      <c r="A18" s="989">
        <v>10</v>
      </c>
      <c r="B18" s="987" t="str">
        <f>Stat.!B12</f>
        <v>Havlík Martin</v>
      </c>
      <c r="C18" s="6">
        <f>Stat.!P12</f>
        <v>219</v>
      </c>
      <c r="D18" s="4">
        <f>Stat.!AD12</f>
        <v>0</v>
      </c>
      <c r="E18" s="956">
        <f>Stat.!AR12</f>
        <v>0</v>
      </c>
      <c r="F18" s="4">
        <f>Stat.!BF12</f>
        <v>0</v>
      </c>
      <c r="G18" s="6">
        <f>Stat.!BT12</f>
        <v>0</v>
      </c>
      <c r="H18" s="6">
        <f>Stat.!BU12</f>
        <v>0</v>
      </c>
      <c r="I18" s="962">
        <f>Stat.!P53</f>
        <v>158</v>
      </c>
      <c r="J18" s="3">
        <f>Stat.!AD53</f>
        <v>31</v>
      </c>
      <c r="K18" s="969">
        <f>Stat.!AR53</f>
        <v>0</v>
      </c>
      <c r="L18" s="3">
        <f>Stat.!BF53</f>
        <v>1</v>
      </c>
      <c r="M18" s="5">
        <f>Stat.!BT53</f>
        <v>0</v>
      </c>
      <c r="N18" s="6">
        <f>Stat.!BU53</f>
        <v>0</v>
      </c>
      <c r="O18" s="965">
        <f t="shared" si="0"/>
        <v>377</v>
      </c>
      <c r="P18" s="4">
        <f t="shared" si="1"/>
        <v>31</v>
      </c>
      <c r="Q18" s="956">
        <f t="shared" si="2"/>
        <v>0</v>
      </c>
      <c r="R18" s="4">
        <f t="shared" si="3"/>
        <v>1</v>
      </c>
      <c r="S18" s="6">
        <f t="shared" si="4"/>
        <v>0</v>
      </c>
      <c r="T18" s="2">
        <f>Stat.!BU12+Stat.!BU53</f>
        <v>0</v>
      </c>
      <c r="U18" s="967">
        <f t="shared" si="5"/>
        <v>1</v>
      </c>
      <c r="V18" s="6"/>
      <c r="W18" s="6"/>
      <c r="X18" s="6"/>
    </row>
    <row r="19" spans="1:24" s="1" customFormat="1" ht="15" customHeight="1" x14ac:dyDescent="0.2">
      <c r="A19" s="989">
        <v>11</v>
      </c>
      <c r="B19" s="987" t="str">
        <f>Stat.!B15</f>
        <v>Chvátal Patrik</v>
      </c>
      <c r="C19" s="6">
        <f>Stat.!P15</f>
        <v>0</v>
      </c>
      <c r="D19" s="4">
        <f>Stat.!AD15</f>
        <v>14</v>
      </c>
      <c r="E19" s="956">
        <f>Stat.!AR15</f>
        <v>0</v>
      </c>
      <c r="F19" s="4">
        <f>Stat.!BF15</f>
        <v>0</v>
      </c>
      <c r="G19" s="6">
        <f>Stat.!BT15</f>
        <v>0</v>
      </c>
      <c r="H19" s="6">
        <f>Stat.!BU15</f>
        <v>0</v>
      </c>
      <c r="I19" s="962">
        <f>Stat.!P56</f>
        <v>45</v>
      </c>
      <c r="J19" s="3">
        <f>Stat.!AD56</f>
        <v>62</v>
      </c>
      <c r="K19" s="969">
        <f>Stat.!AR56</f>
        <v>0</v>
      </c>
      <c r="L19" s="3">
        <f>Stat.!BF56</f>
        <v>1</v>
      </c>
      <c r="M19" s="5">
        <f>Stat.!BT56</f>
        <v>0</v>
      </c>
      <c r="N19" s="6">
        <f>Stat.!BU56</f>
        <v>0</v>
      </c>
      <c r="O19" s="965">
        <f t="shared" si="0"/>
        <v>45</v>
      </c>
      <c r="P19" s="4">
        <f t="shared" si="1"/>
        <v>76</v>
      </c>
      <c r="Q19" s="956">
        <f t="shared" si="2"/>
        <v>0</v>
      </c>
      <c r="R19" s="4">
        <f t="shared" si="3"/>
        <v>1</v>
      </c>
      <c r="S19" s="6">
        <f t="shared" si="4"/>
        <v>0</v>
      </c>
      <c r="T19" s="2">
        <f>Stat.!BU15+Stat.!BU56</f>
        <v>0</v>
      </c>
      <c r="U19" s="967">
        <f t="shared" si="5"/>
        <v>1</v>
      </c>
      <c r="V19" s="6"/>
      <c r="W19" s="6"/>
      <c r="X19" s="6"/>
    </row>
    <row r="20" spans="1:24" s="1" customFormat="1" ht="15" customHeight="1" x14ac:dyDescent="0.2">
      <c r="A20" s="989">
        <v>12</v>
      </c>
      <c r="B20" s="987" t="str">
        <f>Stat.!B16</f>
        <v>Chvátal Tomáš</v>
      </c>
      <c r="C20" s="6">
        <f>Stat.!P16</f>
        <v>720</v>
      </c>
      <c r="D20" s="4">
        <f>Stat.!AD16</f>
        <v>0</v>
      </c>
      <c r="E20" s="956">
        <f>Stat.!AR16</f>
        <v>1</v>
      </c>
      <c r="F20" s="4">
        <f>Stat.!BF16</f>
        <v>1</v>
      </c>
      <c r="G20" s="6">
        <f>Stat.!BT16</f>
        <v>1</v>
      </c>
      <c r="H20" s="6">
        <f>Stat.!BU16</f>
        <v>0</v>
      </c>
      <c r="I20" s="962">
        <f>Stat.!P57</f>
        <v>503</v>
      </c>
      <c r="J20" s="3">
        <f>Stat.!AD57</f>
        <v>0</v>
      </c>
      <c r="K20" s="969">
        <f>Stat.!AR57</f>
        <v>2</v>
      </c>
      <c r="L20" s="3">
        <f>Stat.!BF57</f>
        <v>0</v>
      </c>
      <c r="M20" s="5">
        <f>Stat.!BT57</f>
        <v>2</v>
      </c>
      <c r="N20" s="6">
        <f>Stat.!BU57</f>
        <v>0</v>
      </c>
      <c r="O20" s="965">
        <f t="shared" si="0"/>
        <v>1223</v>
      </c>
      <c r="P20" s="4">
        <f t="shared" si="1"/>
        <v>0</v>
      </c>
      <c r="Q20" s="956">
        <f t="shared" si="2"/>
        <v>3</v>
      </c>
      <c r="R20" s="4">
        <f t="shared" si="3"/>
        <v>1</v>
      </c>
      <c r="S20" s="6">
        <f t="shared" si="4"/>
        <v>3</v>
      </c>
      <c r="T20" s="2">
        <f>Stat.!BU16+Stat.!BU57</f>
        <v>0</v>
      </c>
      <c r="U20" s="967">
        <f t="shared" si="5"/>
        <v>4</v>
      </c>
      <c r="V20" s="6"/>
      <c r="W20" s="6"/>
      <c r="X20" s="6"/>
    </row>
    <row r="21" spans="1:24" s="1" customFormat="1" ht="15" customHeight="1" x14ac:dyDescent="0.2">
      <c r="A21" s="989">
        <v>13</v>
      </c>
      <c r="B21" s="987" t="str">
        <f>Stat.!B17</f>
        <v>Kelbler Martin</v>
      </c>
      <c r="C21" s="6">
        <f>Stat.!P17</f>
        <v>540</v>
      </c>
      <c r="D21" s="4">
        <f>Stat.!AD17</f>
        <v>0</v>
      </c>
      <c r="E21" s="956">
        <f>Stat.!AR17</f>
        <v>1</v>
      </c>
      <c r="F21" s="4">
        <f>Stat.!BF17</f>
        <v>1</v>
      </c>
      <c r="G21" s="6">
        <f>Stat.!BT17</f>
        <v>1</v>
      </c>
      <c r="H21" s="6">
        <f>Stat.!BU17</f>
        <v>0</v>
      </c>
      <c r="I21" s="962">
        <f>Stat.!P58</f>
        <v>0</v>
      </c>
      <c r="J21" s="3">
        <f>Stat.!AD58</f>
        <v>0</v>
      </c>
      <c r="K21" s="969">
        <f>Stat.!AR58</f>
        <v>0</v>
      </c>
      <c r="L21" s="3">
        <f>Stat.!BF58</f>
        <v>0</v>
      </c>
      <c r="M21" s="5">
        <f>Stat.!BT58</f>
        <v>0</v>
      </c>
      <c r="N21" s="6">
        <f>Stat.!BU58</f>
        <v>0</v>
      </c>
      <c r="O21" s="965">
        <f t="shared" si="0"/>
        <v>540</v>
      </c>
      <c r="P21" s="4">
        <f t="shared" si="1"/>
        <v>0</v>
      </c>
      <c r="Q21" s="956">
        <f t="shared" si="2"/>
        <v>1</v>
      </c>
      <c r="R21" s="4">
        <f t="shared" si="3"/>
        <v>1</v>
      </c>
      <c r="S21" s="6">
        <f t="shared" si="4"/>
        <v>1</v>
      </c>
      <c r="T21" s="2">
        <f>Stat.!BU17+Stat.!BU58</f>
        <v>0</v>
      </c>
      <c r="U21" s="967">
        <f t="shared" si="5"/>
        <v>2</v>
      </c>
      <c r="V21" s="6"/>
      <c r="W21" s="6"/>
      <c r="X21" s="6"/>
    </row>
    <row r="22" spans="1:24" s="1" customFormat="1" ht="15" customHeight="1" x14ac:dyDescent="0.2">
      <c r="A22" s="989">
        <v>14</v>
      </c>
      <c r="B22" s="987" t="str">
        <f>Stat.!B28</f>
        <v>Novák Bohumír</v>
      </c>
      <c r="C22" s="6">
        <f>Stat.!P28</f>
        <v>720</v>
      </c>
      <c r="D22" s="4">
        <f>Stat.!AD28</f>
        <v>32</v>
      </c>
      <c r="E22" s="956">
        <f>Stat.!AR28</f>
        <v>1</v>
      </c>
      <c r="F22" s="4">
        <f>Stat.!BF28</f>
        <v>1</v>
      </c>
      <c r="G22" s="6">
        <f>Stat.!BT28</f>
        <v>1</v>
      </c>
      <c r="H22" s="6">
        <f>Stat.!BU28</f>
        <v>0</v>
      </c>
      <c r="I22" s="962">
        <f>Stat.!P69</f>
        <v>90</v>
      </c>
      <c r="J22" s="3">
        <f>Stat.!AD69</f>
        <v>0</v>
      </c>
      <c r="K22" s="969">
        <f>Stat.!AR69</f>
        <v>0</v>
      </c>
      <c r="L22" s="3">
        <f>Stat.!BF69</f>
        <v>0</v>
      </c>
      <c r="M22" s="5">
        <f>Stat.!BT69</f>
        <v>0</v>
      </c>
      <c r="N22" s="6">
        <f>Stat.!BU69</f>
        <v>0</v>
      </c>
      <c r="O22" s="965">
        <f t="shared" si="0"/>
        <v>810</v>
      </c>
      <c r="P22" s="4">
        <f t="shared" si="1"/>
        <v>32</v>
      </c>
      <c r="Q22" s="956">
        <f t="shared" si="2"/>
        <v>1</v>
      </c>
      <c r="R22" s="4">
        <f t="shared" si="3"/>
        <v>1</v>
      </c>
      <c r="S22" s="6">
        <f t="shared" si="4"/>
        <v>1</v>
      </c>
      <c r="T22" s="2">
        <f>Stat.!BU28+Stat.!BU69</f>
        <v>0</v>
      </c>
      <c r="U22" s="967">
        <f t="shared" si="5"/>
        <v>2</v>
      </c>
      <c r="V22" s="6"/>
      <c r="W22" s="6"/>
      <c r="X22" s="6"/>
    </row>
    <row r="23" spans="1:24" s="1" customFormat="1" ht="15" customHeight="1" x14ac:dyDescent="0.2">
      <c r="A23" s="989">
        <v>15</v>
      </c>
      <c r="B23" s="987" t="str">
        <f>Stat.!B29</f>
        <v>Novák Vojta</v>
      </c>
      <c r="C23" s="6">
        <f>Stat.!P29</f>
        <v>488</v>
      </c>
      <c r="D23" s="4">
        <f>Stat.!AD29</f>
        <v>49</v>
      </c>
      <c r="E23" s="956">
        <f>Stat.!AR29</f>
        <v>0</v>
      </c>
      <c r="F23" s="4">
        <f>Stat.!BF29</f>
        <v>1</v>
      </c>
      <c r="G23" s="6">
        <f>Stat.!BT29</f>
        <v>2</v>
      </c>
      <c r="H23" s="6">
        <f>Stat.!BU29</f>
        <v>0</v>
      </c>
      <c r="I23" s="962">
        <f>Stat.!P70</f>
        <v>0</v>
      </c>
      <c r="J23" s="3">
        <f>Stat.!AD70</f>
        <v>0</v>
      </c>
      <c r="K23" s="969">
        <f>Stat.!AR70</f>
        <v>0</v>
      </c>
      <c r="L23" s="3">
        <f>Stat.!BF70</f>
        <v>0</v>
      </c>
      <c r="M23" s="5">
        <f>Stat.!BT70</f>
        <v>0</v>
      </c>
      <c r="N23" s="6">
        <f>Stat.!BU70</f>
        <v>0</v>
      </c>
      <c r="O23" s="965">
        <f t="shared" si="0"/>
        <v>488</v>
      </c>
      <c r="P23" s="4">
        <f t="shared" si="1"/>
        <v>49</v>
      </c>
      <c r="Q23" s="956">
        <f t="shared" si="2"/>
        <v>0</v>
      </c>
      <c r="R23" s="4">
        <f t="shared" si="3"/>
        <v>1</v>
      </c>
      <c r="S23" s="6">
        <f t="shared" si="4"/>
        <v>2</v>
      </c>
      <c r="T23" s="2">
        <f>Stat.!BU29+Stat.!BU70</f>
        <v>0</v>
      </c>
      <c r="U23" s="967">
        <f t="shared" si="5"/>
        <v>1</v>
      </c>
      <c r="V23" s="6"/>
      <c r="W23" s="6"/>
      <c r="X23" s="6"/>
    </row>
    <row r="24" spans="1:24" s="1" customFormat="1" ht="15" customHeight="1" x14ac:dyDescent="0.2">
      <c r="A24" s="989">
        <v>16</v>
      </c>
      <c r="B24" s="987" t="str">
        <f>Stat.!B31</f>
        <v>Pokorný Václav</v>
      </c>
      <c r="C24" s="6">
        <f>Stat.!P31</f>
        <v>388</v>
      </c>
      <c r="D24" s="4">
        <f>Stat.!AD31</f>
        <v>195</v>
      </c>
      <c r="E24" s="956">
        <f>Stat.!AR31</f>
        <v>1</v>
      </c>
      <c r="F24" s="4">
        <f>Stat.!BF31</f>
        <v>1</v>
      </c>
      <c r="G24" s="6">
        <f>Stat.!BT31</f>
        <v>1</v>
      </c>
      <c r="H24" s="6">
        <f>Stat.!BU31</f>
        <v>0</v>
      </c>
      <c r="I24" s="962">
        <f>Stat.!P72</f>
        <v>211</v>
      </c>
      <c r="J24" s="3">
        <f>Stat.!AD72</f>
        <v>0</v>
      </c>
      <c r="K24" s="969">
        <f>Stat.!AR72</f>
        <v>1</v>
      </c>
      <c r="L24" s="3">
        <f>Stat.!BF72</f>
        <v>0</v>
      </c>
      <c r="M24" s="5">
        <f>Stat.!BT72</f>
        <v>1</v>
      </c>
      <c r="N24" s="6">
        <f>Stat.!BU72</f>
        <v>0</v>
      </c>
      <c r="O24" s="965">
        <f t="shared" si="0"/>
        <v>599</v>
      </c>
      <c r="P24" s="4">
        <f t="shared" si="1"/>
        <v>195</v>
      </c>
      <c r="Q24" s="956">
        <f t="shared" si="2"/>
        <v>2</v>
      </c>
      <c r="R24" s="4">
        <f t="shared" si="3"/>
        <v>1</v>
      </c>
      <c r="S24" s="6">
        <f t="shared" si="4"/>
        <v>2</v>
      </c>
      <c r="T24" s="2">
        <f>Stat.!BU31+Stat.!BU72</f>
        <v>0</v>
      </c>
      <c r="U24" s="967">
        <f t="shared" si="5"/>
        <v>3</v>
      </c>
      <c r="V24" s="6"/>
      <c r="W24" s="6"/>
      <c r="X24" s="6"/>
    </row>
    <row r="25" spans="1:24" s="1" customFormat="1" ht="15" customHeight="1" x14ac:dyDescent="0.2">
      <c r="A25" s="989">
        <v>17</v>
      </c>
      <c r="B25" s="987" t="str">
        <f>Stat.!B38</f>
        <v>Urbánek Pavel</v>
      </c>
      <c r="C25" s="6">
        <f>Stat.!P38</f>
        <v>270</v>
      </c>
      <c r="D25" s="4">
        <f>Stat.!AD38</f>
        <v>27</v>
      </c>
      <c r="E25" s="956">
        <f>Stat.!AR38</f>
        <v>0</v>
      </c>
      <c r="F25" s="4">
        <f>Stat.!BF38</f>
        <v>0</v>
      </c>
      <c r="G25" s="6">
        <f>Stat.!BT38</f>
        <v>0</v>
      </c>
      <c r="H25" s="6">
        <f>Stat.!BU38</f>
        <v>0</v>
      </c>
      <c r="I25" s="962">
        <f>Stat.!P79</f>
        <v>270</v>
      </c>
      <c r="J25" s="3">
        <f>Stat.!AD79</f>
        <v>16</v>
      </c>
      <c r="K25" s="969">
        <f>Stat.!AR79</f>
        <v>0</v>
      </c>
      <c r="L25" s="3">
        <f>Stat.!BF79</f>
        <v>1</v>
      </c>
      <c r="M25" s="5">
        <f>Stat.!BT79</f>
        <v>1</v>
      </c>
      <c r="N25" s="6">
        <f>Stat.!BU79</f>
        <v>0</v>
      </c>
      <c r="O25" s="965">
        <f t="shared" si="0"/>
        <v>540</v>
      </c>
      <c r="P25" s="4">
        <f t="shared" si="1"/>
        <v>43</v>
      </c>
      <c r="Q25" s="956">
        <f t="shared" si="2"/>
        <v>0</v>
      </c>
      <c r="R25" s="4">
        <f t="shared" si="3"/>
        <v>1</v>
      </c>
      <c r="S25" s="6">
        <f t="shared" si="4"/>
        <v>1</v>
      </c>
      <c r="T25" s="2">
        <f>Stat.!BU38+Stat.!BU79</f>
        <v>0</v>
      </c>
      <c r="U25" s="967">
        <f t="shared" si="5"/>
        <v>1</v>
      </c>
      <c r="V25" s="6"/>
      <c r="W25" s="6"/>
      <c r="X25" s="6"/>
    </row>
    <row r="26" spans="1:24" s="1" customFormat="1" ht="15" customHeight="1" x14ac:dyDescent="0.2">
      <c r="A26" s="989">
        <v>18</v>
      </c>
      <c r="B26" s="987" t="str">
        <f>Stat.!B6</f>
        <v>Černý Jiří</v>
      </c>
      <c r="C26" s="6">
        <f>Stat.!P6</f>
        <v>990</v>
      </c>
      <c r="D26" s="4">
        <f>Stat.!AD6</f>
        <v>0</v>
      </c>
      <c r="E26" s="956">
        <f>Stat.!AR6</f>
        <v>0</v>
      </c>
      <c r="F26" s="4">
        <f>Stat.!BF6</f>
        <v>0</v>
      </c>
      <c r="G26" s="6">
        <f>Stat.!BT6</f>
        <v>2</v>
      </c>
      <c r="H26" s="6">
        <f>Stat.!BU6</f>
        <v>0</v>
      </c>
      <c r="I26" s="962">
        <f>Stat.!P47</f>
        <v>540</v>
      </c>
      <c r="J26" s="3">
        <f>Stat.!AD47</f>
        <v>0</v>
      </c>
      <c r="K26" s="969">
        <f>Stat.!AR47</f>
        <v>0</v>
      </c>
      <c r="L26" s="3">
        <f>Stat.!BF47</f>
        <v>0</v>
      </c>
      <c r="M26" s="5">
        <f>Stat.!BT47</f>
        <v>0</v>
      </c>
      <c r="N26" s="6">
        <f>Stat.!BU47</f>
        <v>0</v>
      </c>
      <c r="O26" s="965">
        <f t="shared" si="0"/>
        <v>1530</v>
      </c>
      <c r="P26" s="4">
        <f t="shared" si="1"/>
        <v>0</v>
      </c>
      <c r="Q26" s="956">
        <f t="shared" si="2"/>
        <v>0</v>
      </c>
      <c r="R26" s="4">
        <f t="shared" si="3"/>
        <v>0</v>
      </c>
      <c r="S26" s="6">
        <f t="shared" si="4"/>
        <v>2</v>
      </c>
      <c r="T26" s="2">
        <f>Stat.!BU6+Stat.!BU47</f>
        <v>0</v>
      </c>
      <c r="U26" s="967">
        <f t="shared" si="5"/>
        <v>0</v>
      </c>
      <c r="V26" s="6"/>
      <c r="W26" s="6"/>
      <c r="X26" s="6"/>
    </row>
    <row r="27" spans="1:24" s="1" customFormat="1" ht="15" customHeight="1" x14ac:dyDescent="0.2">
      <c r="A27" s="989">
        <v>19</v>
      </c>
      <c r="B27" s="987" t="str">
        <f>Stat.!B7</f>
        <v>Dolák Jan</v>
      </c>
      <c r="C27" s="6">
        <f>Stat.!P7</f>
        <v>169</v>
      </c>
      <c r="D27" s="4">
        <f>Stat.!AD7</f>
        <v>108</v>
      </c>
      <c r="E27" s="956">
        <f>Stat.!AR7</f>
        <v>2</v>
      </c>
      <c r="F27" s="4">
        <f>Stat.!BF7</f>
        <v>0</v>
      </c>
      <c r="G27" s="6">
        <f>Stat.!BT7</f>
        <v>0</v>
      </c>
      <c r="H27" s="6">
        <f>Stat.!BU7</f>
        <v>0</v>
      </c>
      <c r="I27" s="962">
        <f>Stat.!P48</f>
        <v>487</v>
      </c>
      <c r="J27" s="3">
        <f>Stat.!AD48</f>
        <v>126</v>
      </c>
      <c r="K27" s="969">
        <f>Stat.!AR48</f>
        <v>1</v>
      </c>
      <c r="L27" s="3">
        <f>Stat.!BF48</f>
        <v>0</v>
      </c>
      <c r="M27" s="5">
        <f>Stat.!BT48</f>
        <v>0</v>
      </c>
      <c r="N27" s="6">
        <f>Stat.!BU48</f>
        <v>0</v>
      </c>
      <c r="O27" s="965">
        <f t="shared" si="0"/>
        <v>656</v>
      </c>
      <c r="P27" s="4">
        <f t="shared" si="1"/>
        <v>234</v>
      </c>
      <c r="Q27" s="956">
        <f t="shared" si="2"/>
        <v>3</v>
      </c>
      <c r="R27" s="4">
        <f t="shared" si="3"/>
        <v>0</v>
      </c>
      <c r="S27" s="6">
        <f t="shared" si="4"/>
        <v>0</v>
      </c>
      <c r="T27" s="2">
        <f>Stat.!BU7+Stat.!BU48</f>
        <v>0</v>
      </c>
      <c r="U27" s="967">
        <f t="shared" si="5"/>
        <v>3</v>
      </c>
      <c r="V27" s="6"/>
      <c r="W27" s="6"/>
      <c r="X27" s="6"/>
    </row>
    <row r="28" spans="1:24" s="1" customFormat="1" ht="15" customHeight="1" x14ac:dyDescent="0.2">
      <c r="A28" s="989">
        <v>20</v>
      </c>
      <c r="B28" s="987" t="str">
        <f>Stat.!B8</f>
        <v>Dostál Jakub</v>
      </c>
      <c r="C28" s="6">
        <f>Stat.!P8</f>
        <v>0</v>
      </c>
      <c r="D28" s="4">
        <f>Stat.!AD8</f>
        <v>0</v>
      </c>
      <c r="E28" s="956">
        <f>Stat.!AR8</f>
        <v>0</v>
      </c>
      <c r="F28" s="4">
        <f>Stat.!BF8</f>
        <v>0</v>
      </c>
      <c r="G28" s="6">
        <f>Stat.!BT8</f>
        <v>0</v>
      </c>
      <c r="H28" s="6">
        <f>Stat.!BU8</f>
        <v>0</v>
      </c>
      <c r="I28" s="962">
        <f>Stat.!P49</f>
        <v>0</v>
      </c>
      <c r="J28" s="3">
        <f>Stat.!AD49</f>
        <v>15</v>
      </c>
      <c r="K28" s="969">
        <f>Stat.!AR49</f>
        <v>0</v>
      </c>
      <c r="L28" s="3">
        <f>Stat.!BF49</f>
        <v>0</v>
      </c>
      <c r="M28" s="5">
        <f>Stat.!BT49</f>
        <v>0</v>
      </c>
      <c r="N28" s="6">
        <f>Stat.!BU49</f>
        <v>0</v>
      </c>
      <c r="O28" s="965">
        <f t="shared" si="0"/>
        <v>0</v>
      </c>
      <c r="P28" s="4">
        <f t="shared" si="1"/>
        <v>15</v>
      </c>
      <c r="Q28" s="956">
        <f t="shared" si="2"/>
        <v>0</v>
      </c>
      <c r="R28" s="4">
        <f t="shared" si="3"/>
        <v>0</v>
      </c>
      <c r="S28" s="6">
        <f t="shared" si="4"/>
        <v>0</v>
      </c>
      <c r="T28" s="2">
        <f>Stat.!BU8+Stat.!BU49</f>
        <v>0</v>
      </c>
      <c r="U28" s="967">
        <f t="shared" si="5"/>
        <v>0</v>
      </c>
      <c r="V28" s="6"/>
      <c r="W28" s="6"/>
      <c r="X28" s="6"/>
    </row>
    <row r="29" spans="1:24" s="1" customFormat="1" ht="15" customHeight="1" x14ac:dyDescent="0.2">
      <c r="A29" s="989">
        <v>21</v>
      </c>
      <c r="B29" s="987" t="str">
        <f>Stat.!B9</f>
        <v>Habr Jiří</v>
      </c>
      <c r="C29" s="6">
        <f>Stat.!P9</f>
        <v>0</v>
      </c>
      <c r="D29" s="4">
        <f>Stat.!AD9</f>
        <v>0</v>
      </c>
      <c r="E29" s="956">
        <f>Stat.!AR9</f>
        <v>0</v>
      </c>
      <c r="F29" s="4">
        <f>Stat.!BF9</f>
        <v>0</v>
      </c>
      <c r="G29" s="6">
        <f>Stat.!BT9</f>
        <v>0</v>
      </c>
      <c r="H29" s="6">
        <f>Stat.!BU9</f>
        <v>0</v>
      </c>
      <c r="I29" s="962">
        <f>Stat.!P50</f>
        <v>0</v>
      </c>
      <c r="J29" s="3">
        <f>Stat.!AD50</f>
        <v>0</v>
      </c>
      <c r="K29" s="969">
        <f>Stat.!AR50</f>
        <v>0</v>
      </c>
      <c r="L29" s="3">
        <f>Stat.!BF50</f>
        <v>0</v>
      </c>
      <c r="M29" s="5">
        <f>Stat.!BT50</f>
        <v>0</v>
      </c>
      <c r="N29" s="6">
        <f>Stat.!BU50</f>
        <v>0</v>
      </c>
      <c r="O29" s="965">
        <f t="shared" si="0"/>
        <v>0</v>
      </c>
      <c r="P29" s="4">
        <f t="shared" si="1"/>
        <v>0</v>
      </c>
      <c r="Q29" s="956">
        <f t="shared" si="2"/>
        <v>0</v>
      </c>
      <c r="R29" s="4">
        <f t="shared" si="3"/>
        <v>0</v>
      </c>
      <c r="S29" s="6">
        <f t="shared" si="4"/>
        <v>0</v>
      </c>
      <c r="T29" s="2">
        <f>Stat.!BU9+Stat.!BU50</f>
        <v>0</v>
      </c>
      <c r="U29" s="967">
        <f t="shared" si="5"/>
        <v>0</v>
      </c>
      <c r="V29" s="6"/>
      <c r="W29" s="6"/>
      <c r="X29" s="6"/>
    </row>
    <row r="30" spans="1:24" s="1" customFormat="1" ht="15" customHeight="1" x14ac:dyDescent="0.2">
      <c r="A30" s="989">
        <v>22</v>
      </c>
      <c r="B30" s="987" t="str">
        <f>Stat.!B10</f>
        <v>Habr Stanislav</v>
      </c>
      <c r="C30" s="6">
        <f>Stat.!P10</f>
        <v>333</v>
      </c>
      <c r="D30" s="4">
        <f>Stat.!AD10</f>
        <v>25</v>
      </c>
      <c r="E30" s="956">
        <f>Stat.!AR10</f>
        <v>0</v>
      </c>
      <c r="F30" s="4">
        <f>Stat.!BF10</f>
        <v>0</v>
      </c>
      <c r="G30" s="6">
        <f>Stat.!BT10</f>
        <v>1</v>
      </c>
      <c r="H30" s="6">
        <f>Stat.!BU10</f>
        <v>0</v>
      </c>
      <c r="I30" s="962">
        <f>Stat.!P51</f>
        <v>225</v>
      </c>
      <c r="J30" s="3">
        <f>Stat.!AD51</f>
        <v>0</v>
      </c>
      <c r="K30" s="969">
        <f>Stat.!AR51</f>
        <v>0</v>
      </c>
      <c r="L30" s="3">
        <f>Stat.!BF51</f>
        <v>0</v>
      </c>
      <c r="M30" s="5">
        <f>Stat.!BT51</f>
        <v>0</v>
      </c>
      <c r="N30" s="6">
        <f>Stat.!BU51</f>
        <v>0</v>
      </c>
      <c r="O30" s="965">
        <f t="shared" si="0"/>
        <v>558</v>
      </c>
      <c r="P30" s="4">
        <f t="shared" si="1"/>
        <v>25</v>
      </c>
      <c r="Q30" s="956">
        <f t="shared" si="2"/>
        <v>0</v>
      </c>
      <c r="R30" s="4">
        <f t="shared" si="3"/>
        <v>0</v>
      </c>
      <c r="S30" s="6">
        <f t="shared" si="4"/>
        <v>1</v>
      </c>
      <c r="T30" s="2">
        <f>Stat.!BU10+Stat.!BU51</f>
        <v>0</v>
      </c>
      <c r="U30" s="967">
        <f t="shared" si="5"/>
        <v>0</v>
      </c>
      <c r="V30" s="6"/>
      <c r="W30" s="6"/>
      <c r="X30" s="6"/>
    </row>
    <row r="31" spans="1:24" s="1" customFormat="1" ht="15" customHeight="1" x14ac:dyDescent="0.2">
      <c r="A31" s="989">
        <v>23</v>
      </c>
      <c r="B31" s="987" t="str">
        <f>Stat.!B13</f>
        <v>Havlík Roman</v>
      </c>
      <c r="C31" s="6">
        <f>Stat.!P13</f>
        <v>45</v>
      </c>
      <c r="D31" s="4">
        <f>Stat.!AD13</f>
        <v>0</v>
      </c>
      <c r="E31" s="956">
        <f>Stat.!AR13</f>
        <v>0</v>
      </c>
      <c r="F31" s="4">
        <f>Stat.!BF13</f>
        <v>0</v>
      </c>
      <c r="G31" s="6">
        <f>Stat.!BT13</f>
        <v>0</v>
      </c>
      <c r="H31" s="6">
        <f>Stat.!BU13</f>
        <v>0</v>
      </c>
      <c r="I31" s="962">
        <f>Stat.!P54</f>
        <v>0</v>
      </c>
      <c r="J31" s="3">
        <f>Stat.!AD54</f>
        <v>0</v>
      </c>
      <c r="K31" s="969">
        <f>Stat.!AR54</f>
        <v>0</v>
      </c>
      <c r="L31" s="3">
        <f>Stat.!BF54</f>
        <v>0</v>
      </c>
      <c r="M31" s="5">
        <f>Stat.!BT54</f>
        <v>0</v>
      </c>
      <c r="N31" s="6">
        <f>Stat.!BU54</f>
        <v>0</v>
      </c>
      <c r="O31" s="965">
        <f t="shared" si="0"/>
        <v>45</v>
      </c>
      <c r="P31" s="4">
        <f t="shared" si="1"/>
        <v>0</v>
      </c>
      <c r="Q31" s="956">
        <f t="shared" si="2"/>
        <v>0</v>
      </c>
      <c r="R31" s="4">
        <f t="shared" si="3"/>
        <v>0</v>
      </c>
      <c r="S31" s="6">
        <f t="shared" si="4"/>
        <v>0</v>
      </c>
      <c r="T31" s="2">
        <f>Stat.!BU13+Stat.!BU54</f>
        <v>0</v>
      </c>
      <c r="U31" s="967">
        <f t="shared" si="5"/>
        <v>0</v>
      </c>
      <c r="V31" s="6"/>
      <c r="W31" s="6"/>
      <c r="X31" s="6"/>
    </row>
    <row r="32" spans="1:24" s="1" customFormat="1" ht="15" customHeight="1" x14ac:dyDescent="0.2">
      <c r="A32" s="989">
        <v>24</v>
      </c>
      <c r="B32" s="987" t="str">
        <f>Stat.!B14</f>
        <v>Chvátal Jan</v>
      </c>
      <c r="C32" s="6">
        <f>Stat.!P14</f>
        <v>0</v>
      </c>
      <c r="D32" s="4">
        <f>Stat.!AD14</f>
        <v>55</v>
      </c>
      <c r="E32" s="956">
        <f>Stat.!AR14</f>
        <v>0</v>
      </c>
      <c r="F32" s="4">
        <f>Stat.!BF14</f>
        <v>0</v>
      </c>
      <c r="G32" s="6">
        <f>Stat.!BT14</f>
        <v>0</v>
      </c>
      <c r="H32" s="6">
        <f>Stat.!BU14</f>
        <v>0</v>
      </c>
      <c r="I32" s="962">
        <f>Stat.!P55</f>
        <v>0</v>
      </c>
      <c r="J32" s="3">
        <f>Stat.!AD55</f>
        <v>0</v>
      </c>
      <c r="K32" s="969">
        <f>Stat.!AR55</f>
        <v>0</v>
      </c>
      <c r="L32" s="3">
        <f>Stat.!BF55</f>
        <v>0</v>
      </c>
      <c r="M32" s="5">
        <f>Stat.!BT55</f>
        <v>0</v>
      </c>
      <c r="N32" s="6">
        <f>Stat.!BU55</f>
        <v>0</v>
      </c>
      <c r="O32" s="965">
        <f t="shared" si="0"/>
        <v>0</v>
      </c>
      <c r="P32" s="4">
        <f t="shared" si="1"/>
        <v>55</v>
      </c>
      <c r="Q32" s="956">
        <f t="shared" si="2"/>
        <v>0</v>
      </c>
      <c r="R32" s="4">
        <f t="shared" si="3"/>
        <v>0</v>
      </c>
      <c r="S32" s="6">
        <f t="shared" si="4"/>
        <v>0</v>
      </c>
      <c r="T32" s="2">
        <f>Stat.!BU14+Stat.!BU55</f>
        <v>0</v>
      </c>
      <c r="U32" s="967">
        <f t="shared" si="5"/>
        <v>0</v>
      </c>
      <c r="V32" s="6"/>
      <c r="W32" s="6"/>
      <c r="X32" s="6"/>
    </row>
    <row r="33" spans="1:24" s="1" customFormat="1" ht="15" customHeight="1" x14ac:dyDescent="0.2">
      <c r="A33" s="989">
        <v>25</v>
      </c>
      <c r="B33" s="987" t="str">
        <f>Stat.!B18</f>
        <v>Kapinus Radek</v>
      </c>
      <c r="C33" s="6">
        <f>Stat.!P18</f>
        <v>90</v>
      </c>
      <c r="D33" s="4">
        <f>Stat.!AD18</f>
        <v>0</v>
      </c>
      <c r="E33" s="956">
        <f>Stat.!AR18</f>
        <v>0</v>
      </c>
      <c r="F33" s="4">
        <f>Stat.!BF18</f>
        <v>0</v>
      </c>
      <c r="G33" s="6">
        <f>Stat.!BT18</f>
        <v>0</v>
      </c>
      <c r="H33" s="6">
        <f>Stat.!BU18</f>
        <v>0</v>
      </c>
      <c r="I33" s="962">
        <f>Stat.!P59</f>
        <v>0</v>
      </c>
      <c r="J33" s="3">
        <f>Stat.!AD59</f>
        <v>0</v>
      </c>
      <c r="K33" s="969">
        <f>Stat.!AR59</f>
        <v>0</v>
      </c>
      <c r="L33" s="3">
        <f>Stat.!BF59</f>
        <v>0</v>
      </c>
      <c r="M33" s="5">
        <f>Stat.!BT59</f>
        <v>0</v>
      </c>
      <c r="N33" s="6">
        <f>Stat.!BU59</f>
        <v>0</v>
      </c>
      <c r="O33" s="965">
        <f t="shared" si="0"/>
        <v>90</v>
      </c>
      <c r="P33" s="4">
        <f t="shared" si="1"/>
        <v>0</v>
      </c>
      <c r="Q33" s="956">
        <f t="shared" si="2"/>
        <v>0</v>
      </c>
      <c r="R33" s="4">
        <f t="shared" si="3"/>
        <v>0</v>
      </c>
      <c r="S33" s="6">
        <f t="shared" si="4"/>
        <v>0</v>
      </c>
      <c r="T33" s="2">
        <f>Stat.!BU18+Stat.!BU59</f>
        <v>0</v>
      </c>
      <c r="U33" s="967">
        <f t="shared" si="5"/>
        <v>0</v>
      </c>
      <c r="V33" s="6"/>
      <c r="W33" s="6"/>
      <c r="X33" s="6"/>
    </row>
    <row r="34" spans="1:24" s="1" customFormat="1" ht="15" customHeight="1" x14ac:dyDescent="0.2">
      <c r="A34" s="989">
        <v>26</v>
      </c>
      <c r="B34" s="987" t="str">
        <f>Stat.!B20</f>
        <v>Kelbler Marek</v>
      </c>
      <c r="C34" s="6">
        <f>Stat.!P20</f>
        <v>0</v>
      </c>
      <c r="D34" s="4">
        <f>Stat.!AD20</f>
        <v>0</v>
      </c>
      <c r="E34" s="956">
        <f>Stat.!AR20</f>
        <v>0</v>
      </c>
      <c r="F34" s="4">
        <f>Stat.!BF20</f>
        <v>0</v>
      </c>
      <c r="G34" s="6">
        <f>Stat.!BT20</f>
        <v>0</v>
      </c>
      <c r="H34" s="6">
        <f>Stat.!BU20</f>
        <v>0</v>
      </c>
      <c r="I34" s="962">
        <f>Stat.!P61</f>
        <v>0</v>
      </c>
      <c r="J34" s="3">
        <f>Stat.!AD61</f>
        <v>0</v>
      </c>
      <c r="K34" s="969">
        <f>Stat.!AR61</f>
        <v>0</v>
      </c>
      <c r="L34" s="3">
        <f>Stat.!BF61</f>
        <v>0</v>
      </c>
      <c r="M34" s="5">
        <f>Stat.!BT61</f>
        <v>0</v>
      </c>
      <c r="N34" s="6">
        <f>Stat.!BU61</f>
        <v>0</v>
      </c>
      <c r="O34" s="965">
        <f t="shared" si="0"/>
        <v>0</v>
      </c>
      <c r="P34" s="4">
        <f t="shared" si="1"/>
        <v>0</v>
      </c>
      <c r="Q34" s="956">
        <f t="shared" si="2"/>
        <v>0</v>
      </c>
      <c r="R34" s="4">
        <f t="shared" si="3"/>
        <v>0</v>
      </c>
      <c r="S34" s="6">
        <f t="shared" si="4"/>
        <v>0</v>
      </c>
      <c r="T34" s="2">
        <f>Stat.!BU20+Stat.!BU61</f>
        <v>0</v>
      </c>
      <c r="U34" s="967">
        <f t="shared" si="5"/>
        <v>0</v>
      </c>
      <c r="V34" s="6"/>
      <c r="W34" s="6"/>
      <c r="X34" s="6"/>
    </row>
    <row r="35" spans="1:24" s="1" customFormat="1" ht="15" customHeight="1" x14ac:dyDescent="0.2">
      <c r="A35" s="989">
        <v>27</v>
      </c>
      <c r="B35" s="987" t="str">
        <f>Stat.!B22</f>
        <v>Koupil Petr</v>
      </c>
      <c r="C35" s="6">
        <f>Stat.!P22</f>
        <v>900</v>
      </c>
      <c r="D35" s="4">
        <f>Stat.!AD22</f>
        <v>0</v>
      </c>
      <c r="E35" s="956">
        <f>Stat.!AR22</f>
        <v>0</v>
      </c>
      <c r="F35" s="4">
        <f>Stat.!BF22</f>
        <v>0</v>
      </c>
      <c r="G35" s="6">
        <f>Stat.!BT22</f>
        <v>1</v>
      </c>
      <c r="H35" s="6">
        <f>Stat.!BU22</f>
        <v>0</v>
      </c>
      <c r="I35" s="962">
        <f>Stat.!P63</f>
        <v>990</v>
      </c>
      <c r="J35" s="3">
        <f>Stat.!AD63</f>
        <v>0</v>
      </c>
      <c r="K35" s="969">
        <f>Stat.!AR63</f>
        <v>0</v>
      </c>
      <c r="L35" s="3">
        <f>Stat.!BF63</f>
        <v>0</v>
      </c>
      <c r="M35" s="5">
        <f>Stat.!BT63</f>
        <v>1</v>
      </c>
      <c r="N35" s="6">
        <f>Stat.!BU63</f>
        <v>0</v>
      </c>
      <c r="O35" s="965">
        <f t="shared" si="0"/>
        <v>1890</v>
      </c>
      <c r="P35" s="4">
        <f t="shared" si="1"/>
        <v>0</v>
      </c>
      <c r="Q35" s="956">
        <f t="shared" si="2"/>
        <v>0</v>
      </c>
      <c r="R35" s="4">
        <f t="shared" si="3"/>
        <v>0</v>
      </c>
      <c r="S35" s="6">
        <f t="shared" si="4"/>
        <v>2</v>
      </c>
      <c r="T35" s="2">
        <f>Stat.!BU22+Stat.!BU63</f>
        <v>0</v>
      </c>
      <c r="U35" s="967">
        <f t="shared" si="5"/>
        <v>0</v>
      </c>
      <c r="V35" s="6"/>
      <c r="W35" s="6"/>
      <c r="X35" s="6"/>
    </row>
    <row r="36" spans="1:24" s="1" customFormat="1" ht="15" customHeight="1" x14ac:dyDescent="0.2">
      <c r="A36" s="989">
        <v>28</v>
      </c>
      <c r="B36" s="987" t="str">
        <f>Stat.!B23</f>
        <v>Krejčí Miroslav</v>
      </c>
      <c r="C36" s="6">
        <f>Stat.!P23</f>
        <v>180</v>
      </c>
      <c r="D36" s="4">
        <f>Stat.!AD23</f>
        <v>0</v>
      </c>
      <c r="E36" s="956">
        <f>Stat.!AR23</f>
        <v>0</v>
      </c>
      <c r="F36" s="4">
        <f>Stat.!BF23</f>
        <v>0</v>
      </c>
      <c r="G36" s="6">
        <f>Stat.!BT23</f>
        <v>0</v>
      </c>
      <c r="H36" s="6">
        <f>Stat.!BU23</f>
        <v>0</v>
      </c>
      <c r="I36" s="962">
        <f>Stat.!P64</f>
        <v>534</v>
      </c>
      <c r="J36" s="3">
        <f>Stat.!AD64</f>
        <v>37</v>
      </c>
      <c r="K36" s="969">
        <f>Stat.!AR64</f>
        <v>0</v>
      </c>
      <c r="L36" s="3">
        <f>Stat.!BF64</f>
        <v>0</v>
      </c>
      <c r="M36" s="5">
        <f>Stat.!BT64</f>
        <v>0</v>
      </c>
      <c r="N36" s="6">
        <f>Stat.!BU64</f>
        <v>0</v>
      </c>
      <c r="O36" s="965">
        <f t="shared" si="0"/>
        <v>714</v>
      </c>
      <c r="P36" s="4">
        <f t="shared" si="1"/>
        <v>37</v>
      </c>
      <c r="Q36" s="956">
        <f t="shared" si="2"/>
        <v>0</v>
      </c>
      <c r="R36" s="4">
        <f t="shared" si="3"/>
        <v>0</v>
      </c>
      <c r="S36" s="6">
        <f t="shared" si="4"/>
        <v>0</v>
      </c>
      <c r="T36" s="2">
        <f>Stat.!BU23+Stat.!BU64</f>
        <v>0</v>
      </c>
      <c r="U36" s="967">
        <f t="shared" si="5"/>
        <v>0</v>
      </c>
      <c r="V36" s="6"/>
      <c r="W36" s="6"/>
      <c r="X36" s="6"/>
    </row>
    <row r="37" spans="1:24" s="1" customFormat="1" ht="15" customHeight="1" x14ac:dyDescent="0.2">
      <c r="A37" s="989">
        <v>29</v>
      </c>
      <c r="B37" s="987" t="str">
        <f>Stat.!B24</f>
        <v>Minh Cong Nquyen</v>
      </c>
      <c r="C37" s="6">
        <f>Stat.!P24</f>
        <v>0</v>
      </c>
      <c r="D37" s="4">
        <f>Stat.!AD24</f>
        <v>8</v>
      </c>
      <c r="E37" s="956">
        <f>Stat.!AR24</f>
        <v>0</v>
      </c>
      <c r="F37" s="4">
        <f>Stat.!BF24</f>
        <v>0</v>
      </c>
      <c r="G37" s="6">
        <f>Stat.!BT24</f>
        <v>0</v>
      </c>
      <c r="H37" s="6">
        <f>Stat.!BU24</f>
        <v>0</v>
      </c>
      <c r="I37" s="962">
        <f>Stat.!P65</f>
        <v>0</v>
      </c>
      <c r="J37" s="3">
        <f>Stat.!AD65</f>
        <v>7</v>
      </c>
      <c r="K37" s="969">
        <f>Stat.!AR65</f>
        <v>0</v>
      </c>
      <c r="L37" s="3">
        <f>Stat.!BF65</f>
        <v>0</v>
      </c>
      <c r="M37" s="5">
        <f>Stat.!BT65</f>
        <v>0</v>
      </c>
      <c r="N37" s="6">
        <f>Stat.!BU65</f>
        <v>0</v>
      </c>
      <c r="O37" s="965">
        <f t="shared" si="0"/>
        <v>0</v>
      </c>
      <c r="P37" s="4">
        <f t="shared" si="1"/>
        <v>15</v>
      </c>
      <c r="Q37" s="956">
        <f t="shared" si="2"/>
        <v>0</v>
      </c>
      <c r="R37" s="4">
        <f t="shared" si="3"/>
        <v>0</v>
      </c>
      <c r="S37" s="6">
        <f t="shared" si="4"/>
        <v>0</v>
      </c>
      <c r="T37" s="2">
        <f>Stat.!BU24+Stat.!BU65</f>
        <v>0</v>
      </c>
      <c r="U37" s="967">
        <f t="shared" si="5"/>
        <v>0</v>
      </c>
      <c r="V37" s="6"/>
      <c r="W37" s="6"/>
      <c r="X37" s="6"/>
    </row>
    <row r="38" spans="1:24" s="1" customFormat="1" ht="15" customHeight="1" x14ac:dyDescent="0.2">
      <c r="A38" s="989">
        <v>30</v>
      </c>
      <c r="B38" s="987" t="str">
        <f>Stat.!B25</f>
        <v>Nikrmajer Zdeněk</v>
      </c>
      <c r="C38" s="6">
        <f>Stat.!P25</f>
        <v>0</v>
      </c>
      <c r="D38" s="4">
        <f>Stat.!AD25</f>
        <v>0</v>
      </c>
      <c r="E38" s="956">
        <f>Stat.!AR25</f>
        <v>0</v>
      </c>
      <c r="F38" s="4">
        <f>Stat.!BF25</f>
        <v>0</v>
      </c>
      <c r="G38" s="6">
        <f>Stat.!BT25</f>
        <v>0</v>
      </c>
      <c r="H38" s="6">
        <f>Stat.!BU25</f>
        <v>0</v>
      </c>
      <c r="I38" s="962">
        <f>Stat.!P66</f>
        <v>232</v>
      </c>
      <c r="J38" s="3">
        <f>Stat.!AD66</f>
        <v>217</v>
      </c>
      <c r="K38" s="969">
        <f>Stat.!AR66</f>
        <v>1</v>
      </c>
      <c r="L38" s="3">
        <f>Stat.!BF66</f>
        <v>0</v>
      </c>
      <c r="M38" s="5">
        <f>Stat.!BT66</f>
        <v>1</v>
      </c>
      <c r="N38" s="6">
        <f>Stat.!BU66</f>
        <v>0</v>
      </c>
      <c r="O38" s="965">
        <f t="shared" si="0"/>
        <v>232</v>
      </c>
      <c r="P38" s="4">
        <f t="shared" si="1"/>
        <v>217</v>
      </c>
      <c r="Q38" s="956">
        <f t="shared" si="2"/>
        <v>1</v>
      </c>
      <c r="R38" s="4">
        <f t="shared" si="3"/>
        <v>0</v>
      </c>
      <c r="S38" s="6">
        <f t="shared" si="4"/>
        <v>1</v>
      </c>
      <c r="T38" s="2">
        <f>Stat.!BU25+Stat.!BU66</f>
        <v>0</v>
      </c>
      <c r="U38" s="967">
        <f t="shared" si="5"/>
        <v>1</v>
      </c>
      <c r="V38" s="6"/>
      <c r="W38" s="6"/>
      <c r="X38" s="6"/>
    </row>
    <row r="39" spans="1:24" s="1" customFormat="1" ht="15" customHeight="1" x14ac:dyDescent="0.2">
      <c r="A39" s="989">
        <v>31</v>
      </c>
      <c r="B39" s="987" t="str">
        <f>Stat.!B26</f>
        <v>Nedoma Václav</v>
      </c>
      <c r="C39" s="6">
        <f>Stat.!P26</f>
        <v>0</v>
      </c>
      <c r="D39" s="4">
        <f>Stat.!AD26</f>
        <v>0</v>
      </c>
      <c r="E39" s="956">
        <f>Stat.!AR26</f>
        <v>0</v>
      </c>
      <c r="F39" s="4">
        <f>Stat.!BF26</f>
        <v>0</v>
      </c>
      <c r="G39" s="6">
        <f>Stat.!BT26</f>
        <v>0</v>
      </c>
      <c r="H39" s="6">
        <f>Stat.!BU26</f>
        <v>0</v>
      </c>
      <c r="I39" s="962">
        <f>Stat.!P67</f>
        <v>0</v>
      </c>
      <c r="J39" s="3">
        <f>Stat.!AD67</f>
        <v>0</v>
      </c>
      <c r="K39" s="969">
        <f>Stat.!AR67</f>
        <v>0</v>
      </c>
      <c r="L39" s="3">
        <f>Stat.!BF67</f>
        <v>0</v>
      </c>
      <c r="M39" s="5">
        <f>Stat.!BT67</f>
        <v>0</v>
      </c>
      <c r="N39" s="6">
        <f>Stat.!BU67</f>
        <v>0</v>
      </c>
      <c r="O39" s="965">
        <f t="shared" si="0"/>
        <v>0</v>
      </c>
      <c r="P39" s="4">
        <f t="shared" si="1"/>
        <v>0</v>
      </c>
      <c r="Q39" s="956">
        <f t="shared" si="2"/>
        <v>0</v>
      </c>
      <c r="R39" s="4">
        <f t="shared" si="3"/>
        <v>0</v>
      </c>
      <c r="S39" s="6">
        <f t="shared" si="4"/>
        <v>0</v>
      </c>
      <c r="T39" s="2">
        <f>Stat.!BU26+Stat.!BU67</f>
        <v>0</v>
      </c>
      <c r="U39" s="967">
        <f t="shared" si="5"/>
        <v>0</v>
      </c>
      <c r="V39" s="6"/>
      <c r="W39" s="6"/>
      <c r="X39" s="6"/>
    </row>
    <row r="40" spans="1:24" s="1" customFormat="1" ht="15" customHeight="1" x14ac:dyDescent="0.2">
      <c r="A40" s="989">
        <v>32</v>
      </c>
      <c r="B40" s="987" t="str">
        <f>Stat.!B27</f>
        <v>Nehyba Filip</v>
      </c>
      <c r="C40" s="6">
        <f>Stat.!P27</f>
        <v>0</v>
      </c>
      <c r="D40" s="4">
        <f>Stat.!AD27</f>
        <v>0</v>
      </c>
      <c r="E40" s="956">
        <f>Stat.!AR27</f>
        <v>0</v>
      </c>
      <c r="F40" s="4">
        <f>Stat.!BF27</f>
        <v>0</v>
      </c>
      <c r="G40" s="6">
        <f>Stat.!BT27</f>
        <v>0</v>
      </c>
      <c r="H40" s="6">
        <f>Stat.!BU27</f>
        <v>0</v>
      </c>
      <c r="I40" s="962">
        <f>Stat.!P68</f>
        <v>0</v>
      </c>
      <c r="J40" s="3">
        <f>Stat.!AD68</f>
        <v>0</v>
      </c>
      <c r="K40" s="969">
        <f>Stat.!AR68</f>
        <v>0</v>
      </c>
      <c r="L40" s="3">
        <f>Stat.!BF68</f>
        <v>0</v>
      </c>
      <c r="M40" s="5">
        <f>Stat.!BT68</f>
        <v>0</v>
      </c>
      <c r="N40" s="6">
        <f>Stat.!BU68</f>
        <v>0</v>
      </c>
      <c r="O40" s="965">
        <f t="shared" si="0"/>
        <v>0</v>
      </c>
      <c r="P40" s="4">
        <f t="shared" si="1"/>
        <v>0</v>
      </c>
      <c r="Q40" s="956">
        <f t="shared" si="2"/>
        <v>0</v>
      </c>
      <c r="R40" s="4">
        <f t="shared" si="3"/>
        <v>0</v>
      </c>
      <c r="S40" s="6">
        <f t="shared" si="4"/>
        <v>0</v>
      </c>
      <c r="T40" s="2">
        <f>Stat.!BU27+Stat.!BU68</f>
        <v>0</v>
      </c>
      <c r="U40" s="967">
        <f t="shared" si="5"/>
        <v>0</v>
      </c>
      <c r="V40" s="6"/>
      <c r="W40" s="6"/>
      <c r="X40" s="6"/>
    </row>
    <row r="41" spans="1:24" s="1" customFormat="1" ht="15" customHeight="1" x14ac:dyDescent="0.2">
      <c r="A41" s="989">
        <v>33</v>
      </c>
      <c r="B41" s="987" t="str">
        <f>Stat.!B30</f>
        <v>Plachý Karel</v>
      </c>
      <c r="C41" s="6">
        <f>Stat.!P30</f>
        <v>0</v>
      </c>
      <c r="D41" s="4">
        <f>Stat.!AD30</f>
        <v>11</v>
      </c>
      <c r="E41" s="956">
        <f>Stat.!AR30</f>
        <v>0</v>
      </c>
      <c r="F41" s="4">
        <f>Stat.!BF30</f>
        <v>0</v>
      </c>
      <c r="G41" s="6">
        <f>Stat.!BT30</f>
        <v>0</v>
      </c>
      <c r="H41" s="6">
        <f>Stat.!BU30</f>
        <v>0</v>
      </c>
      <c r="I41" s="962">
        <f>Stat.!P71</f>
        <v>0</v>
      </c>
      <c r="J41" s="3">
        <f>Stat.!AD71</f>
        <v>8</v>
      </c>
      <c r="K41" s="969">
        <f>Stat.!AR71</f>
        <v>0</v>
      </c>
      <c r="L41" s="3">
        <f>Stat.!BF71</f>
        <v>0</v>
      </c>
      <c r="M41" s="5">
        <f>Stat.!BT71</f>
        <v>0</v>
      </c>
      <c r="N41" s="6">
        <f>Stat.!BU71</f>
        <v>0</v>
      </c>
      <c r="O41" s="965">
        <f t="shared" si="0"/>
        <v>0</v>
      </c>
      <c r="P41" s="4">
        <f t="shared" si="1"/>
        <v>19</v>
      </c>
      <c r="Q41" s="956">
        <f t="shared" si="2"/>
        <v>0</v>
      </c>
      <c r="R41" s="4">
        <f t="shared" si="3"/>
        <v>0</v>
      </c>
      <c r="S41" s="6">
        <f t="shared" si="4"/>
        <v>0</v>
      </c>
      <c r="T41" s="2">
        <f>Stat.!BU30+Stat.!BU71</f>
        <v>0</v>
      </c>
      <c r="U41" s="967">
        <f t="shared" si="5"/>
        <v>0</v>
      </c>
      <c r="V41" s="6"/>
      <c r="W41" s="6"/>
      <c r="X41" s="6"/>
    </row>
    <row r="42" spans="1:24" s="1" customFormat="1" ht="15" customHeight="1" x14ac:dyDescent="0.2">
      <c r="A42" s="989">
        <v>34</v>
      </c>
      <c r="B42" s="987" t="str">
        <f>Stat.!B32</f>
        <v>Pospíchal Tomáš</v>
      </c>
      <c r="C42" s="6">
        <f>Stat.!P32</f>
        <v>0</v>
      </c>
      <c r="D42" s="4">
        <f>Stat.!AD32</f>
        <v>20</v>
      </c>
      <c r="E42" s="956">
        <f>Stat.!AR32</f>
        <v>0</v>
      </c>
      <c r="F42" s="4">
        <f>Stat.!BF32</f>
        <v>0</v>
      </c>
      <c r="G42" s="6">
        <f>Stat.!BT32</f>
        <v>0</v>
      </c>
      <c r="H42" s="6">
        <f>Stat.!BU32</f>
        <v>0</v>
      </c>
      <c r="I42" s="962">
        <f>Stat.!P73</f>
        <v>0</v>
      </c>
      <c r="J42" s="3">
        <f>Stat.!AD73</f>
        <v>0</v>
      </c>
      <c r="K42" s="969">
        <f>Stat.!AR73</f>
        <v>0</v>
      </c>
      <c r="L42" s="3">
        <f>Stat.!BF73</f>
        <v>0</v>
      </c>
      <c r="M42" s="5">
        <f>Stat.!BT73</f>
        <v>0</v>
      </c>
      <c r="N42" s="6">
        <f>Stat.!BU73</f>
        <v>0</v>
      </c>
      <c r="O42" s="965">
        <f t="shared" si="0"/>
        <v>0</v>
      </c>
      <c r="P42" s="4">
        <f t="shared" si="1"/>
        <v>20</v>
      </c>
      <c r="Q42" s="956">
        <f t="shared" si="2"/>
        <v>0</v>
      </c>
      <c r="R42" s="4">
        <f t="shared" si="3"/>
        <v>0</v>
      </c>
      <c r="S42" s="6">
        <f t="shared" si="4"/>
        <v>0</v>
      </c>
      <c r="T42" s="2">
        <f>Stat.!BU32+Stat.!BU73</f>
        <v>0</v>
      </c>
      <c r="U42" s="967">
        <f t="shared" si="5"/>
        <v>0</v>
      </c>
      <c r="V42" s="6"/>
      <c r="W42" s="6"/>
      <c r="X42" s="6"/>
    </row>
    <row r="43" spans="1:24" s="1" customFormat="1" ht="15" customHeight="1" x14ac:dyDescent="0.2">
      <c r="A43" s="989">
        <v>35</v>
      </c>
      <c r="B43" s="987" t="str">
        <f>Stat.!B33</f>
        <v>Přívětivý Tomáš</v>
      </c>
      <c r="C43" s="6">
        <f>Stat.!P33</f>
        <v>0</v>
      </c>
      <c r="D43" s="4">
        <f>Stat.!AD33</f>
        <v>0</v>
      </c>
      <c r="E43" s="956">
        <f>Stat.!AR33</f>
        <v>0</v>
      </c>
      <c r="F43" s="4">
        <f>Stat.!BF33</f>
        <v>0</v>
      </c>
      <c r="G43" s="6">
        <f>Stat.!BT33</f>
        <v>0</v>
      </c>
      <c r="H43" s="6">
        <f>Stat.!BU33</f>
        <v>0</v>
      </c>
      <c r="I43" s="962">
        <f>Stat.!P74</f>
        <v>0</v>
      </c>
      <c r="J43" s="3">
        <f>Stat.!AD74</f>
        <v>45</v>
      </c>
      <c r="K43" s="969">
        <f>Stat.!AR74</f>
        <v>0</v>
      </c>
      <c r="L43" s="3">
        <f>Stat.!BF74</f>
        <v>0</v>
      </c>
      <c r="M43" s="5">
        <f>Stat.!BT74</f>
        <v>0</v>
      </c>
      <c r="N43" s="6">
        <f>Stat.!BU74</f>
        <v>0</v>
      </c>
      <c r="O43" s="965">
        <f t="shared" si="0"/>
        <v>0</v>
      </c>
      <c r="P43" s="4">
        <f t="shared" si="1"/>
        <v>45</v>
      </c>
      <c r="Q43" s="956">
        <f t="shared" si="2"/>
        <v>0</v>
      </c>
      <c r="R43" s="4">
        <f t="shared" si="3"/>
        <v>0</v>
      </c>
      <c r="S43" s="6">
        <f t="shared" si="4"/>
        <v>0</v>
      </c>
      <c r="T43" s="2">
        <f>Stat.!BU33+Stat.!BU74</f>
        <v>0</v>
      </c>
      <c r="U43" s="967">
        <f t="shared" si="5"/>
        <v>0</v>
      </c>
      <c r="V43" s="6"/>
      <c r="W43" s="6"/>
      <c r="X43" s="6"/>
    </row>
    <row r="44" spans="1:24" s="1" customFormat="1" ht="15" customHeight="1" x14ac:dyDescent="0.2">
      <c r="A44" s="989">
        <v>36</v>
      </c>
      <c r="B44" s="987" t="str">
        <f>Stat.!B34</f>
        <v>Šmahel Michal</v>
      </c>
      <c r="C44" s="6">
        <f>Stat.!P34</f>
        <v>0</v>
      </c>
      <c r="D44" s="4">
        <f>Stat.!AD34</f>
        <v>11</v>
      </c>
      <c r="E44" s="956">
        <f>Stat.!AR34</f>
        <v>0</v>
      </c>
      <c r="F44" s="4">
        <f>Stat.!BF34</f>
        <v>0</v>
      </c>
      <c r="G44" s="6">
        <f>Stat.!BT34</f>
        <v>0</v>
      </c>
      <c r="H44" s="6">
        <f>Stat.!BU34</f>
        <v>0</v>
      </c>
      <c r="I44" s="962">
        <f>Stat.!P75</f>
        <v>0</v>
      </c>
      <c r="J44" s="3">
        <f>Stat.!AD75</f>
        <v>0</v>
      </c>
      <c r="K44" s="969">
        <f>Stat.!AR75</f>
        <v>0</v>
      </c>
      <c r="L44" s="3">
        <f>Stat.!BF75</f>
        <v>0</v>
      </c>
      <c r="M44" s="5">
        <f>Stat.!BT75</f>
        <v>0</v>
      </c>
      <c r="N44" s="6">
        <f>Stat.!BU75</f>
        <v>0</v>
      </c>
      <c r="O44" s="965">
        <f t="shared" si="0"/>
        <v>0</v>
      </c>
      <c r="P44" s="4">
        <f t="shared" si="1"/>
        <v>11</v>
      </c>
      <c r="Q44" s="956">
        <f t="shared" si="2"/>
        <v>0</v>
      </c>
      <c r="R44" s="4">
        <f t="shared" si="3"/>
        <v>0</v>
      </c>
      <c r="S44" s="6">
        <f t="shared" si="4"/>
        <v>0</v>
      </c>
      <c r="T44" s="2">
        <f>Stat.!BU34+Stat.!BU75</f>
        <v>0</v>
      </c>
      <c r="U44" s="967">
        <f t="shared" si="5"/>
        <v>0</v>
      </c>
      <c r="V44" s="6"/>
      <c r="W44" s="6"/>
      <c r="X44" s="6"/>
    </row>
    <row r="45" spans="1:24" s="1" customFormat="1" ht="15" customHeight="1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0"/>
        <v>90</v>
      </c>
      <c r="P45" s="961">
        <f t="shared" si="1"/>
        <v>0</v>
      </c>
      <c r="Q45" s="957">
        <f t="shared" si="2"/>
        <v>0</v>
      </c>
      <c r="R45" s="961">
        <f t="shared" si="3"/>
        <v>0</v>
      </c>
      <c r="S45" s="958">
        <f t="shared" si="4"/>
        <v>0</v>
      </c>
      <c r="T45" s="960">
        <f>Stat.!BU40+Stat.!BU81</f>
        <v>0</v>
      </c>
      <c r="U45" s="968">
        <f t="shared" si="5"/>
        <v>0</v>
      </c>
      <c r="V45" s="6"/>
      <c r="W45" s="6"/>
      <c r="X45" s="6"/>
    </row>
    <row r="46" spans="1:24" s="1" customFormat="1" ht="15" customHeight="1" x14ac:dyDescent="0.2">
      <c r="A46" s="1046" t="s">
        <v>10</v>
      </c>
      <c r="B46" s="1047"/>
      <c r="C46" s="971">
        <f t="shared" ref="C46:T46" si="6">SUM(C9:C45)</f>
        <v>11118</v>
      </c>
      <c r="D46" s="971">
        <f t="shared" si="6"/>
        <v>762</v>
      </c>
      <c r="E46" s="971">
        <f t="shared" si="6"/>
        <v>27</v>
      </c>
      <c r="F46" s="971">
        <f t="shared" si="6"/>
        <v>22</v>
      </c>
      <c r="G46" s="971">
        <f t="shared" si="6"/>
        <v>18</v>
      </c>
      <c r="H46" s="971">
        <f t="shared" si="6"/>
        <v>0</v>
      </c>
      <c r="I46" s="971">
        <f t="shared" si="6"/>
        <v>11029</v>
      </c>
      <c r="J46" s="971">
        <f t="shared" si="6"/>
        <v>824</v>
      </c>
      <c r="K46" s="971">
        <f t="shared" si="6"/>
        <v>27</v>
      </c>
      <c r="L46" s="971">
        <f t="shared" si="6"/>
        <v>26</v>
      </c>
      <c r="M46" s="971">
        <f t="shared" si="6"/>
        <v>18</v>
      </c>
      <c r="N46" s="971">
        <f t="shared" si="6"/>
        <v>1</v>
      </c>
      <c r="O46" s="971">
        <f t="shared" si="6"/>
        <v>22147</v>
      </c>
      <c r="P46" s="971">
        <f t="shared" si="6"/>
        <v>1586</v>
      </c>
      <c r="Q46" s="971">
        <f t="shared" si="6"/>
        <v>54</v>
      </c>
      <c r="R46" s="971">
        <f t="shared" si="6"/>
        <v>48</v>
      </c>
      <c r="S46" s="971">
        <f t="shared" si="6"/>
        <v>36</v>
      </c>
      <c r="T46" s="972">
        <f t="shared" si="6"/>
        <v>1</v>
      </c>
      <c r="U46" s="621">
        <f t="shared" ref="U46" si="7">Q46+R46</f>
        <v>102</v>
      </c>
      <c r="V46" s="6"/>
      <c r="W46" s="6"/>
      <c r="X46" s="6"/>
    </row>
    <row r="47" spans="1:24" s="42" customFormat="1" ht="11.25" x14ac:dyDescent="0.2">
      <c r="I47" s="339"/>
      <c r="J47" s="339"/>
      <c r="K47" s="339"/>
      <c r="L47" s="339"/>
      <c r="M47" s="339"/>
    </row>
    <row r="48" spans="1:24" s="249" customFormat="1" ht="11.25" x14ac:dyDescent="0.2">
      <c r="I48" s="85"/>
      <c r="J48" s="85"/>
      <c r="K48" s="85"/>
      <c r="L48" s="85"/>
      <c r="M48" s="85"/>
    </row>
    <row r="49" spans="9:17" s="42" customFormat="1" ht="11.25" x14ac:dyDescent="0.2">
      <c r="I49" s="339"/>
      <c r="J49" s="339"/>
      <c r="K49" s="339"/>
      <c r="L49" s="339"/>
      <c r="M49" s="339"/>
      <c r="O49" s="85"/>
      <c r="P49" s="339"/>
      <c r="Q49" s="339"/>
    </row>
  </sheetData>
  <sortState ref="B9:U45">
    <sortCondition descending="1" ref="R9:R45"/>
  </sortState>
  <mergeCells count="15">
    <mergeCell ref="O8:U8"/>
    <mergeCell ref="A46:B46"/>
    <mergeCell ref="A1:U4"/>
    <mergeCell ref="E6:F6"/>
    <mergeCell ref="K6:L6"/>
    <mergeCell ref="Q6:R6"/>
    <mergeCell ref="A7:B7"/>
    <mergeCell ref="C6:D6"/>
    <mergeCell ref="G6:H6"/>
    <mergeCell ref="I6:J6"/>
    <mergeCell ref="M6:N6"/>
    <mergeCell ref="O6:P6"/>
    <mergeCell ref="S6:T6"/>
    <mergeCell ref="C8:H8"/>
    <mergeCell ref="I8:N8"/>
  </mergeCells>
  <pageMargins left="3.937007874015748E-2" right="3.937007874015748E-2" top="0.74803149606299213" bottom="0.74803149606299213" header="0.31496062992125984" footer="0.31496062992125984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</sheetPr>
  <dimension ref="A1:AO84"/>
  <sheetViews>
    <sheetView topLeftCell="C1" zoomScale="85" zoomScaleNormal="85" workbookViewId="0">
      <selection activeCell="X14" sqref="X14"/>
    </sheetView>
  </sheetViews>
  <sheetFormatPr defaultRowHeight="12.75" x14ac:dyDescent="0.2"/>
  <cols>
    <col min="1" max="1" width="2.85546875" customWidth="1"/>
    <col min="2" max="2" width="18.42578125" customWidth="1"/>
    <col min="3" max="3" width="6.140625" customWidth="1"/>
    <col min="4" max="4" width="4.28515625" customWidth="1"/>
    <col min="5" max="7" width="3.7109375" customWidth="1"/>
    <col min="8" max="8" width="3" customWidth="1"/>
    <col min="9" max="9" width="5.14062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6.2851562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30" max="32" width="8.7109375" customWidth="1"/>
    <col min="33" max="34" width="5.140625" style="46" customWidth="1"/>
    <col min="35" max="35" width="14" style="46" customWidth="1"/>
    <col min="36" max="36" width="16" style="518" customWidth="1"/>
    <col min="37" max="37" width="7.28515625" style="519" customWidth="1"/>
    <col min="38" max="38" width="15.85546875" style="48" customWidth="1"/>
    <col min="39" max="39" width="5.5703125" style="520" customWidth="1"/>
    <col min="40" max="40" width="10.85546875" style="520" customWidth="1"/>
    <col min="41" max="41" width="7" style="346" customWidth="1"/>
    <col min="42" max="1025" width="8.7109375" customWidth="1"/>
  </cols>
  <sheetData>
    <row r="1" spans="1:41" ht="12.75" customHeight="1" x14ac:dyDescent="0.2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  <c r="Z1" s="46"/>
      <c r="AA1" s="46"/>
      <c r="AB1" s="518"/>
      <c r="AC1" s="519"/>
      <c r="AD1" s="48"/>
      <c r="AE1" s="520"/>
      <c r="AF1" s="346"/>
    </row>
    <row r="2" spans="1:41" ht="12.75" customHeight="1" x14ac:dyDescent="0.2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  <c r="Z2" s="46"/>
      <c r="AA2" s="46"/>
      <c r="AB2" s="518"/>
      <c r="AC2" s="519"/>
      <c r="AD2" s="48"/>
      <c r="AE2" s="520"/>
      <c r="AF2" s="346"/>
    </row>
    <row r="3" spans="1:41" ht="12.75" customHeight="1" x14ac:dyDescent="0.2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  <c r="Z3" s="46"/>
      <c r="AA3" s="46"/>
      <c r="AB3" s="518"/>
      <c r="AC3" s="519"/>
      <c r="AD3" s="48"/>
      <c r="AE3" s="520"/>
      <c r="AF3" s="346"/>
    </row>
    <row r="4" spans="1:41" ht="12.75" customHeight="1" x14ac:dyDescent="0.2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Z4" s="46"/>
      <c r="AA4" s="46"/>
      <c r="AB4" s="711"/>
      <c r="AC4" s="712" t="s">
        <v>720</v>
      </c>
      <c r="AD4" s="712"/>
      <c r="AE4" s="520"/>
      <c r="AF4" s="346"/>
    </row>
    <row r="5" spans="1:41" ht="20.100000000000001" customHeight="1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Z5" s="521" t="s">
        <v>722</v>
      </c>
      <c r="AA5" s="522" t="s">
        <v>24</v>
      </c>
      <c r="AB5" s="523" t="s">
        <v>723</v>
      </c>
      <c r="AC5" s="524" t="s">
        <v>703</v>
      </c>
      <c r="AD5" s="525" t="s">
        <v>724</v>
      </c>
      <c r="AE5" s="526" t="s">
        <v>725</v>
      </c>
      <c r="AF5" s="527" t="s">
        <v>726</v>
      </c>
      <c r="AG5" s="526" t="s">
        <v>1930</v>
      </c>
      <c r="AH5" s="526"/>
    </row>
    <row r="6" spans="1:41" ht="39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Z6" s="528"/>
      <c r="AA6" s="46"/>
      <c r="AB6" s="518"/>
      <c r="AC6" s="520"/>
      <c r="AD6" s="529"/>
      <c r="AE6" s="520" t="s">
        <v>727</v>
      </c>
      <c r="AF6" s="346" t="s">
        <v>727</v>
      </c>
    </row>
    <row r="7" spans="1:41" ht="48.75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Z7" s="528"/>
      <c r="AA7" s="274"/>
      <c r="AB7" s="518"/>
      <c r="AC7" s="518"/>
      <c r="AD7" s="531"/>
      <c r="AE7" s="520"/>
      <c r="AF7" s="346"/>
    </row>
    <row r="8" spans="1:41" s="1" customFormat="1" ht="1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Z8" s="528"/>
      <c r="AA8" s="274"/>
      <c r="AB8" s="518"/>
      <c r="AC8" s="518"/>
      <c r="AD8" s="531"/>
      <c r="AE8" s="520"/>
      <c r="AF8" s="346"/>
      <c r="AJ8" s="75" t="s">
        <v>728</v>
      </c>
      <c r="AK8" s="530" t="s">
        <v>712</v>
      </c>
      <c r="AL8" s="735" t="s">
        <v>729</v>
      </c>
      <c r="AM8" s="736" t="s">
        <v>712</v>
      </c>
      <c r="AN8" s="737" t="s">
        <v>730</v>
      </c>
      <c r="AO8" s="737" t="s">
        <v>712</v>
      </c>
    </row>
    <row r="9" spans="1:41" s="1" customFormat="1" ht="15" customHeight="1" thickTop="1" x14ac:dyDescent="0.2">
      <c r="A9" s="989">
        <v>1</v>
      </c>
      <c r="B9" s="987" t="str">
        <f>Stat.!B4</f>
        <v>Bastl Pavel</v>
      </c>
      <c r="C9" s="6">
        <f>Stat.!P4</f>
        <v>543</v>
      </c>
      <c r="D9" s="4">
        <f>Stat.!AD4</f>
        <v>29</v>
      </c>
      <c r="E9" s="956">
        <f>Stat.!AR4</f>
        <v>1</v>
      </c>
      <c r="F9" s="4">
        <f>Stat.!BF4</f>
        <v>1</v>
      </c>
      <c r="G9" s="6">
        <f>Stat.!BT4</f>
        <v>1</v>
      </c>
      <c r="H9" s="6">
        <f>Stat.!BU4</f>
        <v>0</v>
      </c>
      <c r="I9" s="962">
        <f>Stat.!P45</f>
        <v>360</v>
      </c>
      <c r="J9" s="3">
        <f>Stat.!AD45</f>
        <v>5</v>
      </c>
      <c r="K9" s="969">
        <f>Stat.!AR45</f>
        <v>0</v>
      </c>
      <c r="L9" s="3">
        <f>Stat.!BF45</f>
        <v>1</v>
      </c>
      <c r="M9" s="5">
        <f>Stat.!BT45</f>
        <v>0</v>
      </c>
      <c r="N9" s="6">
        <f>Stat.!BU45</f>
        <v>0</v>
      </c>
      <c r="O9" s="965">
        <f t="shared" ref="O9:S24" si="0">C9+I9</f>
        <v>903</v>
      </c>
      <c r="P9" s="4">
        <f t="shared" si="0"/>
        <v>34</v>
      </c>
      <c r="Q9" s="956">
        <f t="shared" si="0"/>
        <v>1</v>
      </c>
      <c r="R9" s="4">
        <f t="shared" si="0"/>
        <v>2</v>
      </c>
      <c r="S9" s="6">
        <f t="shared" si="0"/>
        <v>1</v>
      </c>
      <c r="T9" s="2">
        <f>Stat.!BU4+Stat.!BU45</f>
        <v>0</v>
      </c>
      <c r="U9" s="967">
        <f t="shared" ref="U9:U46" si="1">Q9+R9</f>
        <v>3</v>
      </c>
      <c r="Z9" s="528">
        <f t="shared" ref="Z9:Z44" si="2">O9+P9</f>
        <v>937</v>
      </c>
      <c r="AA9" s="274" t="str">
        <f t="shared" ref="AA9:AA44" si="3">B9</f>
        <v>Bastl Pavel</v>
      </c>
      <c r="AB9" s="518">
        <f>IF(Q9=0,,(AG9/Q9))</f>
        <v>937</v>
      </c>
      <c r="AC9" s="518">
        <f>IF(R9=0,,(AG9/R9))</f>
        <v>468.5</v>
      </c>
      <c r="AD9" s="531">
        <f>IF(U9=0,,AG9/U9)</f>
        <v>312.33333333333331</v>
      </c>
      <c r="AE9" s="520">
        <f t="shared" ref="AE9:AE44" si="4">SUM(C9:D9)</f>
        <v>572</v>
      </c>
      <c r="AF9" s="346">
        <f t="shared" ref="AF9:AF44" si="5">SUM(I9:J9)</f>
        <v>365</v>
      </c>
      <c r="AG9" s="346">
        <f>SUM(O9:P9)</f>
        <v>937</v>
      </c>
      <c r="AH9" s="346"/>
      <c r="AJ9" s="274" t="s">
        <v>35</v>
      </c>
      <c r="AK9" s="518">
        <v>94.166666666666671</v>
      </c>
      <c r="AL9" s="738" t="s">
        <v>39</v>
      </c>
      <c r="AM9" s="738">
        <v>121</v>
      </c>
      <c r="AN9" s="738" t="s">
        <v>35</v>
      </c>
      <c r="AO9" s="738">
        <v>77.045454545454547</v>
      </c>
    </row>
    <row r="10" spans="1:41" s="1" customFormat="1" ht="15" customHeight="1" x14ac:dyDescent="0.2">
      <c r="A10" s="989">
        <v>2</v>
      </c>
      <c r="B10" s="987" t="str">
        <f>Stat.!B5</f>
        <v>Bastl Vojta</v>
      </c>
      <c r="C10" s="6">
        <f>Stat.!P5</f>
        <v>960</v>
      </c>
      <c r="D10" s="4">
        <f>Stat.!AD5</f>
        <v>5</v>
      </c>
      <c r="E10" s="956">
        <f>Stat.!AR5</f>
        <v>2</v>
      </c>
      <c r="F10" s="4">
        <f>Stat.!BF5</f>
        <v>5</v>
      </c>
      <c r="G10" s="6">
        <f>Stat.!BT5</f>
        <v>1</v>
      </c>
      <c r="H10" s="6">
        <f>Stat.!BU5</f>
        <v>0</v>
      </c>
      <c r="I10" s="962">
        <f>Stat.!P46</f>
        <v>797</v>
      </c>
      <c r="J10" s="3">
        <f>Stat.!AD46</f>
        <v>0</v>
      </c>
      <c r="K10" s="969">
        <f>Stat.!AR46</f>
        <v>1</v>
      </c>
      <c r="L10" s="3">
        <f>Stat.!BF46</f>
        <v>3</v>
      </c>
      <c r="M10" s="5">
        <f>Stat.!BT46</f>
        <v>0</v>
      </c>
      <c r="N10" s="6">
        <f>Stat.!BU46</f>
        <v>0</v>
      </c>
      <c r="O10" s="965">
        <f t="shared" si="0"/>
        <v>1757</v>
      </c>
      <c r="P10" s="4">
        <f t="shared" si="0"/>
        <v>5</v>
      </c>
      <c r="Q10" s="956">
        <f t="shared" si="0"/>
        <v>3</v>
      </c>
      <c r="R10" s="4">
        <f t="shared" si="0"/>
        <v>8</v>
      </c>
      <c r="S10" s="6">
        <f t="shared" si="0"/>
        <v>1</v>
      </c>
      <c r="T10" s="2">
        <f>Stat.!BU5+Stat.!BU46</f>
        <v>0</v>
      </c>
      <c r="U10" s="967">
        <f t="shared" si="1"/>
        <v>11</v>
      </c>
      <c r="Z10" s="528">
        <f t="shared" si="2"/>
        <v>1762</v>
      </c>
      <c r="AA10" s="274" t="str">
        <f t="shared" si="3"/>
        <v>Bastl Vojta</v>
      </c>
      <c r="AB10" s="518">
        <f t="shared" ref="AB10:AB44" si="6">IF(Q10=0,,(AG10/Q10))</f>
        <v>587.33333333333337</v>
      </c>
      <c r="AC10" s="518">
        <f t="shared" ref="AC10:AC44" si="7">IF(R10=0,,(AG10/R10))</f>
        <v>220.25</v>
      </c>
      <c r="AD10" s="531">
        <f t="shared" ref="AD10:AD44" si="8">IF(U10=0,,AG10/U10)</f>
        <v>160.18181818181819</v>
      </c>
      <c r="AE10" s="520">
        <f t="shared" si="4"/>
        <v>965</v>
      </c>
      <c r="AF10" s="346">
        <f t="shared" si="5"/>
        <v>797</v>
      </c>
      <c r="AG10" s="346">
        <f t="shared" ref="AG10:AG44" si="9">SUM(O10:P10)</f>
        <v>1762</v>
      </c>
      <c r="AH10" s="346"/>
      <c r="AJ10" s="274" t="s">
        <v>56</v>
      </c>
      <c r="AK10" s="518">
        <v>167.11111111111111</v>
      </c>
      <c r="AL10" s="738" t="s">
        <v>45</v>
      </c>
      <c r="AM10" s="738">
        <v>209.5</v>
      </c>
      <c r="AN10" s="738" t="s">
        <v>56</v>
      </c>
      <c r="AO10" s="738">
        <v>115.69230769230769</v>
      </c>
    </row>
    <row r="11" spans="1:41" s="1" customFormat="1" ht="15" customHeight="1" x14ac:dyDescent="0.2">
      <c r="A11" s="989">
        <v>3</v>
      </c>
      <c r="B11" s="987" t="str">
        <f>Stat.!B6</f>
        <v>Černý Jiří</v>
      </c>
      <c r="C11" s="6">
        <f>Stat.!P6</f>
        <v>990</v>
      </c>
      <c r="D11" s="4">
        <f>Stat.!AD6</f>
        <v>0</v>
      </c>
      <c r="E11" s="956">
        <f>Stat.!AR6</f>
        <v>0</v>
      </c>
      <c r="F11" s="4">
        <f>Stat.!BF6</f>
        <v>0</v>
      </c>
      <c r="G11" s="6">
        <f>Stat.!BT6</f>
        <v>2</v>
      </c>
      <c r="H11" s="6">
        <f>Stat.!BU6</f>
        <v>0</v>
      </c>
      <c r="I11" s="962">
        <f>Stat.!P47</f>
        <v>540</v>
      </c>
      <c r="J11" s="3">
        <f>Stat.!AD47</f>
        <v>0</v>
      </c>
      <c r="K11" s="969">
        <f>Stat.!AR47</f>
        <v>0</v>
      </c>
      <c r="L11" s="3">
        <f>Stat.!BF47</f>
        <v>0</v>
      </c>
      <c r="M11" s="5">
        <f>Stat.!BT47</f>
        <v>0</v>
      </c>
      <c r="N11" s="6">
        <f>Stat.!BU47</f>
        <v>0</v>
      </c>
      <c r="O11" s="965">
        <f t="shared" si="0"/>
        <v>1530</v>
      </c>
      <c r="P11" s="4">
        <f t="shared" si="0"/>
        <v>0</v>
      </c>
      <c r="Q11" s="956">
        <f t="shared" si="0"/>
        <v>0</v>
      </c>
      <c r="R11" s="4">
        <f t="shared" si="0"/>
        <v>0</v>
      </c>
      <c r="S11" s="6">
        <f t="shared" si="0"/>
        <v>2</v>
      </c>
      <c r="T11" s="2">
        <f>Stat.!BU6+Stat.!BU47</f>
        <v>0</v>
      </c>
      <c r="U11" s="967">
        <f t="shared" si="1"/>
        <v>0</v>
      </c>
      <c r="Z11" s="528">
        <f t="shared" si="2"/>
        <v>1530</v>
      </c>
      <c r="AA11" s="274" t="str">
        <f t="shared" si="3"/>
        <v>Černý Jiří</v>
      </c>
      <c r="AB11" s="518">
        <f t="shared" si="6"/>
        <v>0</v>
      </c>
      <c r="AC11" s="518">
        <f t="shared" si="7"/>
        <v>0</v>
      </c>
      <c r="AD11" s="531">
        <f t="shared" si="8"/>
        <v>0</v>
      </c>
      <c r="AE11" s="520">
        <f t="shared" si="4"/>
        <v>990</v>
      </c>
      <c r="AF11" s="346">
        <f t="shared" si="5"/>
        <v>540</v>
      </c>
      <c r="AG11" s="346">
        <f t="shared" si="9"/>
        <v>1530</v>
      </c>
      <c r="AH11" s="346"/>
      <c r="AJ11" s="274" t="s">
        <v>45</v>
      </c>
      <c r="AK11" s="518">
        <v>279.33333333333331</v>
      </c>
      <c r="AL11" s="738" t="s">
        <v>30</v>
      </c>
      <c r="AM11" s="738">
        <v>220.25</v>
      </c>
      <c r="AN11" s="738" t="s">
        <v>45</v>
      </c>
      <c r="AO11" s="738">
        <v>119.71428571428571</v>
      </c>
    </row>
    <row r="12" spans="1:41" s="1" customFormat="1" ht="15" customHeight="1" x14ac:dyDescent="0.2">
      <c r="A12" s="989">
        <v>4</v>
      </c>
      <c r="B12" s="987" t="str">
        <f>Stat.!B7</f>
        <v>Dolák Jan</v>
      </c>
      <c r="C12" s="6">
        <f>Stat.!P7</f>
        <v>169</v>
      </c>
      <c r="D12" s="4">
        <f>Stat.!AD7</f>
        <v>108</v>
      </c>
      <c r="E12" s="956">
        <f>Stat.!AR7</f>
        <v>2</v>
      </c>
      <c r="F12" s="4">
        <f>Stat.!BF7</f>
        <v>0</v>
      </c>
      <c r="G12" s="6">
        <f>Stat.!BT7</f>
        <v>0</v>
      </c>
      <c r="H12" s="6">
        <f>Stat.!BU7</f>
        <v>0</v>
      </c>
      <c r="I12" s="962">
        <f>Stat.!P48</f>
        <v>487</v>
      </c>
      <c r="J12" s="3">
        <f>Stat.!AD48</f>
        <v>126</v>
      </c>
      <c r="K12" s="969">
        <f>Stat.!AR48</f>
        <v>1</v>
      </c>
      <c r="L12" s="3">
        <f>Stat.!BF48</f>
        <v>0</v>
      </c>
      <c r="M12" s="5">
        <f>Stat.!BT48</f>
        <v>0</v>
      </c>
      <c r="N12" s="6">
        <f>Stat.!BU48</f>
        <v>0</v>
      </c>
      <c r="O12" s="965">
        <f t="shared" si="0"/>
        <v>656</v>
      </c>
      <c r="P12" s="4">
        <f t="shared" si="0"/>
        <v>234</v>
      </c>
      <c r="Q12" s="956">
        <f t="shared" si="0"/>
        <v>3</v>
      </c>
      <c r="R12" s="4">
        <f t="shared" si="0"/>
        <v>0</v>
      </c>
      <c r="S12" s="6">
        <f t="shared" si="0"/>
        <v>0</v>
      </c>
      <c r="T12" s="2">
        <f>Stat.!BU7+Stat.!BU48</f>
        <v>0</v>
      </c>
      <c r="U12" s="967">
        <f t="shared" si="1"/>
        <v>3</v>
      </c>
      <c r="Z12" s="528">
        <f t="shared" si="2"/>
        <v>890</v>
      </c>
      <c r="AA12" s="274" t="str">
        <f t="shared" si="3"/>
        <v>Dolák Jan</v>
      </c>
      <c r="AB12" s="518">
        <f t="shared" si="6"/>
        <v>296.66666666666669</v>
      </c>
      <c r="AC12" s="518">
        <f t="shared" si="7"/>
        <v>0</v>
      </c>
      <c r="AD12" s="531">
        <f t="shared" si="8"/>
        <v>296.66666666666669</v>
      </c>
      <c r="AE12" s="520">
        <f t="shared" si="4"/>
        <v>277</v>
      </c>
      <c r="AF12" s="346">
        <f t="shared" si="5"/>
        <v>613</v>
      </c>
      <c r="AG12" s="346">
        <f t="shared" si="9"/>
        <v>890</v>
      </c>
      <c r="AH12" s="346"/>
      <c r="AJ12" s="274" t="s">
        <v>32</v>
      </c>
      <c r="AK12" s="518">
        <v>296.66666666666669</v>
      </c>
      <c r="AL12" s="738" t="s">
        <v>57</v>
      </c>
      <c r="AM12" s="738">
        <v>225.71428571428572</v>
      </c>
      <c r="AN12" s="738" t="s">
        <v>39</v>
      </c>
      <c r="AO12" s="738">
        <v>121</v>
      </c>
    </row>
    <row r="13" spans="1:41" s="1" customFormat="1" ht="15" customHeight="1" x14ac:dyDescent="0.2">
      <c r="A13" s="989">
        <v>5</v>
      </c>
      <c r="B13" s="987" t="str">
        <f>Stat.!B8</f>
        <v>Dostál Jakub</v>
      </c>
      <c r="C13" s="6">
        <f>Stat.!P8</f>
        <v>0</v>
      </c>
      <c r="D13" s="4">
        <f>Stat.!AD8</f>
        <v>0</v>
      </c>
      <c r="E13" s="956">
        <f>Stat.!AR8</f>
        <v>0</v>
      </c>
      <c r="F13" s="4">
        <f>Stat.!BF8</f>
        <v>0</v>
      </c>
      <c r="G13" s="6">
        <f>Stat.!BT8</f>
        <v>0</v>
      </c>
      <c r="H13" s="6">
        <f>Stat.!BU8</f>
        <v>0</v>
      </c>
      <c r="I13" s="962">
        <f>Stat.!P49</f>
        <v>0</v>
      </c>
      <c r="J13" s="3">
        <f>Stat.!AD49</f>
        <v>15</v>
      </c>
      <c r="K13" s="969">
        <f>Stat.!AR49</f>
        <v>0</v>
      </c>
      <c r="L13" s="3">
        <f>Stat.!BF49</f>
        <v>0</v>
      </c>
      <c r="M13" s="5">
        <f>Stat.!BT49</f>
        <v>0</v>
      </c>
      <c r="N13" s="6">
        <f>Stat.!BU49</f>
        <v>0</v>
      </c>
      <c r="O13" s="965">
        <f t="shared" si="0"/>
        <v>0</v>
      </c>
      <c r="P13" s="4">
        <f t="shared" si="0"/>
        <v>15</v>
      </c>
      <c r="Q13" s="956">
        <f t="shared" si="0"/>
        <v>0</v>
      </c>
      <c r="R13" s="4">
        <f t="shared" si="0"/>
        <v>0</v>
      </c>
      <c r="S13" s="6">
        <f t="shared" si="0"/>
        <v>0</v>
      </c>
      <c r="T13" s="2">
        <f>Stat.!BU8+Stat.!BU49</f>
        <v>0</v>
      </c>
      <c r="U13" s="967">
        <f t="shared" si="1"/>
        <v>0</v>
      </c>
      <c r="Z13" s="528">
        <f t="shared" si="2"/>
        <v>15</v>
      </c>
      <c r="AA13" s="274" t="str">
        <f t="shared" si="3"/>
        <v>Dostál Jakub</v>
      </c>
      <c r="AB13" s="518">
        <f t="shared" si="6"/>
        <v>0</v>
      </c>
      <c r="AC13" s="518">
        <f t="shared" si="7"/>
        <v>0</v>
      </c>
      <c r="AD13" s="531">
        <f t="shared" si="8"/>
        <v>0</v>
      </c>
      <c r="AE13" s="520">
        <f t="shared" si="4"/>
        <v>0</v>
      </c>
      <c r="AF13" s="346">
        <f t="shared" si="5"/>
        <v>15</v>
      </c>
      <c r="AG13" s="346">
        <f t="shared" si="9"/>
        <v>15</v>
      </c>
      <c r="AH13" s="346"/>
      <c r="AJ13" s="274" t="s">
        <v>57</v>
      </c>
      <c r="AK13" s="518">
        <v>395</v>
      </c>
      <c r="AL13" s="738" t="s">
        <v>43</v>
      </c>
      <c r="AM13" s="738">
        <v>258.5</v>
      </c>
      <c r="AN13" s="738" t="s">
        <v>57</v>
      </c>
      <c r="AO13" s="738">
        <v>143.63636363636363</v>
      </c>
    </row>
    <row r="14" spans="1:41" s="1" customFormat="1" ht="15" customHeight="1" x14ac:dyDescent="0.2">
      <c r="A14" s="989">
        <v>6</v>
      </c>
      <c r="B14" s="987" t="str">
        <f>Stat.!B9</f>
        <v>Habr Jiří</v>
      </c>
      <c r="C14" s="6">
        <f>Stat.!P9</f>
        <v>0</v>
      </c>
      <c r="D14" s="4">
        <f>Stat.!AD9</f>
        <v>0</v>
      </c>
      <c r="E14" s="956">
        <f>Stat.!AR9</f>
        <v>0</v>
      </c>
      <c r="F14" s="4">
        <f>Stat.!BF9</f>
        <v>0</v>
      </c>
      <c r="G14" s="6">
        <f>Stat.!BT9</f>
        <v>0</v>
      </c>
      <c r="H14" s="6">
        <f>Stat.!BU9</f>
        <v>0</v>
      </c>
      <c r="I14" s="962">
        <f>Stat.!P50</f>
        <v>0</v>
      </c>
      <c r="J14" s="3">
        <f>Stat.!AD50</f>
        <v>0</v>
      </c>
      <c r="K14" s="969">
        <f>Stat.!AR50</f>
        <v>0</v>
      </c>
      <c r="L14" s="3">
        <f>Stat.!BF50</f>
        <v>0</v>
      </c>
      <c r="M14" s="5">
        <f>Stat.!BT50</f>
        <v>0</v>
      </c>
      <c r="N14" s="6">
        <f>Stat.!BU50</f>
        <v>0</v>
      </c>
      <c r="O14" s="965">
        <f t="shared" si="0"/>
        <v>0</v>
      </c>
      <c r="P14" s="4">
        <f t="shared" si="0"/>
        <v>0</v>
      </c>
      <c r="Q14" s="956">
        <f t="shared" si="0"/>
        <v>0</v>
      </c>
      <c r="R14" s="4">
        <f t="shared" si="0"/>
        <v>0</v>
      </c>
      <c r="S14" s="6">
        <f t="shared" si="0"/>
        <v>0</v>
      </c>
      <c r="T14" s="2">
        <f>Stat.!BU9+Stat.!BU50</f>
        <v>0</v>
      </c>
      <c r="U14" s="967">
        <f t="shared" si="1"/>
        <v>0</v>
      </c>
      <c r="Z14" s="528">
        <f t="shared" si="2"/>
        <v>0</v>
      </c>
      <c r="AA14" s="274" t="str">
        <f t="shared" si="3"/>
        <v>Habr Jiří</v>
      </c>
      <c r="AB14" s="518">
        <f t="shared" si="6"/>
        <v>0</v>
      </c>
      <c r="AC14" s="518">
        <f t="shared" si="7"/>
        <v>0</v>
      </c>
      <c r="AD14" s="531">
        <f t="shared" si="8"/>
        <v>0</v>
      </c>
      <c r="AE14" s="520">
        <f t="shared" si="4"/>
        <v>0</v>
      </c>
      <c r="AF14" s="346">
        <f t="shared" si="5"/>
        <v>0</v>
      </c>
      <c r="AG14" s="346">
        <f t="shared" si="9"/>
        <v>0</v>
      </c>
      <c r="AH14" s="346"/>
      <c r="AJ14" s="274" t="s">
        <v>53</v>
      </c>
      <c r="AK14" s="518">
        <v>397</v>
      </c>
      <c r="AL14" s="738" t="s">
        <v>58</v>
      </c>
      <c r="AM14" s="738">
        <v>347.33333333333331</v>
      </c>
      <c r="AN14" s="738" t="s">
        <v>30</v>
      </c>
      <c r="AO14" s="738">
        <v>160.18181818181819</v>
      </c>
    </row>
    <row r="15" spans="1:41" s="1" customFormat="1" ht="15" customHeight="1" x14ac:dyDescent="0.2">
      <c r="A15" s="989">
        <v>7</v>
      </c>
      <c r="B15" s="987" t="str">
        <f>Stat.!B10</f>
        <v>Habr Stanislav</v>
      </c>
      <c r="C15" s="6">
        <f>Stat.!P10</f>
        <v>333</v>
      </c>
      <c r="D15" s="4">
        <f>Stat.!AD10</f>
        <v>25</v>
      </c>
      <c r="E15" s="956">
        <f>Stat.!AR10</f>
        <v>0</v>
      </c>
      <c r="F15" s="4">
        <f>Stat.!BF10</f>
        <v>0</v>
      </c>
      <c r="G15" s="6">
        <f>Stat.!BT10</f>
        <v>1</v>
      </c>
      <c r="H15" s="6">
        <f>Stat.!BU10</f>
        <v>0</v>
      </c>
      <c r="I15" s="962">
        <f>Stat.!P51</f>
        <v>225</v>
      </c>
      <c r="J15" s="3">
        <f>Stat.!AD51</f>
        <v>0</v>
      </c>
      <c r="K15" s="969">
        <f>Stat.!AR51</f>
        <v>0</v>
      </c>
      <c r="L15" s="3">
        <f>Stat.!BF51</f>
        <v>0</v>
      </c>
      <c r="M15" s="5">
        <f>Stat.!BT51</f>
        <v>0</v>
      </c>
      <c r="N15" s="6">
        <f>Stat.!BU51</f>
        <v>0</v>
      </c>
      <c r="O15" s="965">
        <f t="shared" si="0"/>
        <v>558</v>
      </c>
      <c r="P15" s="4">
        <f t="shared" si="0"/>
        <v>25</v>
      </c>
      <c r="Q15" s="956">
        <f t="shared" si="0"/>
        <v>0</v>
      </c>
      <c r="R15" s="4">
        <f t="shared" si="0"/>
        <v>0</v>
      </c>
      <c r="S15" s="6">
        <f t="shared" si="0"/>
        <v>1</v>
      </c>
      <c r="T15" s="2">
        <f>Stat.!BU10+Stat.!BU51</f>
        <v>0</v>
      </c>
      <c r="U15" s="967">
        <f t="shared" si="1"/>
        <v>0</v>
      </c>
      <c r="Z15" s="528">
        <f t="shared" si="2"/>
        <v>583</v>
      </c>
      <c r="AA15" s="274" t="str">
        <f t="shared" si="3"/>
        <v>Habr Stanislav</v>
      </c>
      <c r="AB15" s="518">
        <f t="shared" si="6"/>
        <v>0</v>
      </c>
      <c r="AC15" s="518">
        <f t="shared" si="7"/>
        <v>0</v>
      </c>
      <c r="AD15" s="531">
        <f t="shared" si="8"/>
        <v>0</v>
      </c>
      <c r="AE15" s="520">
        <f t="shared" si="4"/>
        <v>358</v>
      </c>
      <c r="AF15" s="346">
        <f t="shared" si="5"/>
        <v>225</v>
      </c>
      <c r="AG15" s="346">
        <f t="shared" si="9"/>
        <v>583</v>
      </c>
      <c r="AH15" s="346"/>
      <c r="AJ15" s="274" t="s">
        <v>40</v>
      </c>
      <c r="AK15" s="518">
        <v>407.66666666666669</v>
      </c>
      <c r="AL15" s="738" t="s">
        <v>56</v>
      </c>
      <c r="AM15" s="738">
        <v>376</v>
      </c>
      <c r="AN15" s="738" t="s">
        <v>43</v>
      </c>
      <c r="AO15" s="738">
        <v>172.33333333333334</v>
      </c>
    </row>
    <row r="16" spans="1:41" s="1" customFormat="1" ht="15" customHeight="1" x14ac:dyDescent="0.2">
      <c r="A16" s="989">
        <v>8</v>
      </c>
      <c r="B16" s="987" t="str">
        <f>Stat.!B11</f>
        <v>Habr Vojta</v>
      </c>
      <c r="C16" s="6">
        <f>Stat.!P11</f>
        <v>898</v>
      </c>
      <c r="D16" s="4">
        <f>Stat.!AD11</f>
        <v>0</v>
      </c>
      <c r="E16" s="956">
        <f>Stat.!AR11</f>
        <v>12</v>
      </c>
      <c r="F16" s="4">
        <f>Stat.!BF11</f>
        <v>3</v>
      </c>
      <c r="G16" s="6">
        <f>Stat.!BT11</f>
        <v>2</v>
      </c>
      <c r="H16" s="6">
        <f>Stat.!BU11</f>
        <v>0</v>
      </c>
      <c r="I16" s="962">
        <f>Stat.!P52</f>
        <v>797</v>
      </c>
      <c r="J16" s="3">
        <f>Stat.!AD52</f>
        <v>0</v>
      </c>
      <c r="K16" s="969">
        <f>Stat.!AR52</f>
        <v>6</v>
      </c>
      <c r="L16" s="3">
        <f>Stat.!BF52</f>
        <v>1</v>
      </c>
      <c r="M16" s="5">
        <f>Stat.!BT52</f>
        <v>3</v>
      </c>
      <c r="N16" s="6">
        <f>Stat.!BU52</f>
        <v>0</v>
      </c>
      <c r="O16" s="965">
        <f t="shared" si="0"/>
        <v>1695</v>
      </c>
      <c r="P16" s="4">
        <f t="shared" si="0"/>
        <v>0</v>
      </c>
      <c r="Q16" s="956">
        <f t="shared" si="0"/>
        <v>18</v>
      </c>
      <c r="R16" s="4">
        <f t="shared" si="0"/>
        <v>4</v>
      </c>
      <c r="S16" s="6">
        <f t="shared" si="0"/>
        <v>5</v>
      </c>
      <c r="T16" s="2">
        <f>Stat.!BU11+Stat.!BU52</f>
        <v>0</v>
      </c>
      <c r="U16" s="967">
        <f t="shared" si="1"/>
        <v>22</v>
      </c>
      <c r="Z16" s="528">
        <f t="shared" si="2"/>
        <v>1695</v>
      </c>
      <c r="AA16" s="274" t="str">
        <f t="shared" si="3"/>
        <v>Habr Vojta</v>
      </c>
      <c r="AB16" s="518">
        <f t="shared" si="6"/>
        <v>94.166666666666671</v>
      </c>
      <c r="AC16" s="518">
        <f t="shared" si="7"/>
        <v>423.75</v>
      </c>
      <c r="AD16" s="531">
        <f t="shared" si="8"/>
        <v>77.045454545454547</v>
      </c>
      <c r="AE16" s="520">
        <f t="shared" si="4"/>
        <v>898</v>
      </c>
      <c r="AF16" s="346">
        <f t="shared" si="5"/>
        <v>797</v>
      </c>
      <c r="AG16" s="346">
        <f t="shared" si="9"/>
        <v>1695</v>
      </c>
      <c r="AH16" s="346"/>
      <c r="AJ16" s="274" t="s">
        <v>1551</v>
      </c>
      <c r="AK16" s="518">
        <v>449</v>
      </c>
      <c r="AL16" s="738" t="s">
        <v>36</v>
      </c>
      <c r="AM16" s="738">
        <v>408</v>
      </c>
      <c r="AN16" s="738" t="s">
        <v>58</v>
      </c>
      <c r="AO16" s="738">
        <v>260.5</v>
      </c>
    </row>
    <row r="17" spans="1:41" s="1" customFormat="1" ht="15" customHeight="1" x14ac:dyDescent="0.2">
      <c r="A17" s="989">
        <v>9</v>
      </c>
      <c r="B17" s="987" t="str">
        <f>Stat.!B12</f>
        <v>Havlík Martin</v>
      </c>
      <c r="C17" s="6">
        <f>Stat.!P12</f>
        <v>219</v>
      </c>
      <c r="D17" s="4">
        <f>Stat.!AD12</f>
        <v>0</v>
      </c>
      <c r="E17" s="956">
        <f>Stat.!AR12</f>
        <v>0</v>
      </c>
      <c r="F17" s="4">
        <f>Stat.!BF12</f>
        <v>0</v>
      </c>
      <c r="G17" s="6">
        <f>Stat.!BT12</f>
        <v>0</v>
      </c>
      <c r="H17" s="6">
        <f>Stat.!BU12</f>
        <v>0</v>
      </c>
      <c r="I17" s="962">
        <f>Stat.!P53</f>
        <v>158</v>
      </c>
      <c r="J17" s="3">
        <f>Stat.!AD53</f>
        <v>31</v>
      </c>
      <c r="K17" s="969">
        <f>Stat.!AR53</f>
        <v>0</v>
      </c>
      <c r="L17" s="3">
        <f>Stat.!BF53</f>
        <v>1</v>
      </c>
      <c r="M17" s="5">
        <f>Stat.!BT53</f>
        <v>0</v>
      </c>
      <c r="N17" s="6">
        <f>Stat.!BU53</f>
        <v>0</v>
      </c>
      <c r="O17" s="965">
        <f t="shared" si="0"/>
        <v>377</v>
      </c>
      <c r="P17" s="4">
        <f t="shared" si="0"/>
        <v>31</v>
      </c>
      <c r="Q17" s="956">
        <f t="shared" si="0"/>
        <v>0</v>
      </c>
      <c r="R17" s="4">
        <f t="shared" si="0"/>
        <v>1</v>
      </c>
      <c r="S17" s="6">
        <f t="shared" si="0"/>
        <v>0</v>
      </c>
      <c r="T17" s="2">
        <f>Stat.!BU12+Stat.!BU53</f>
        <v>0</v>
      </c>
      <c r="U17" s="967">
        <f t="shared" si="1"/>
        <v>1</v>
      </c>
      <c r="Z17" s="528">
        <f t="shared" si="2"/>
        <v>408</v>
      </c>
      <c r="AA17" s="274" t="str">
        <f t="shared" si="3"/>
        <v>Havlík Martin</v>
      </c>
      <c r="AB17" s="518">
        <f t="shared" si="6"/>
        <v>0</v>
      </c>
      <c r="AC17" s="518">
        <f t="shared" si="7"/>
        <v>408</v>
      </c>
      <c r="AD17" s="531">
        <f t="shared" si="8"/>
        <v>408</v>
      </c>
      <c r="AE17" s="520">
        <f t="shared" si="4"/>
        <v>219</v>
      </c>
      <c r="AF17" s="346">
        <f t="shared" si="5"/>
        <v>189</v>
      </c>
      <c r="AG17" s="346">
        <f t="shared" si="9"/>
        <v>408</v>
      </c>
      <c r="AH17" s="346"/>
      <c r="AJ17" s="274" t="s">
        <v>43</v>
      </c>
      <c r="AK17" s="518">
        <v>517</v>
      </c>
      <c r="AL17" s="738" t="s">
        <v>35</v>
      </c>
      <c r="AM17" s="738">
        <v>423.75</v>
      </c>
      <c r="AN17" s="738" t="s">
        <v>53</v>
      </c>
      <c r="AO17" s="738">
        <v>264.66666666666669</v>
      </c>
    </row>
    <row r="18" spans="1:41" s="1" customFormat="1" ht="15" customHeight="1" x14ac:dyDescent="0.2">
      <c r="A18" s="989">
        <v>10</v>
      </c>
      <c r="B18" s="987" t="str">
        <f>Stat.!B13</f>
        <v>Havlík Roman</v>
      </c>
      <c r="C18" s="6">
        <f>Stat.!P13</f>
        <v>45</v>
      </c>
      <c r="D18" s="4">
        <f>Stat.!AD13</f>
        <v>0</v>
      </c>
      <c r="E18" s="956">
        <f>Stat.!AR13</f>
        <v>0</v>
      </c>
      <c r="F18" s="4">
        <f>Stat.!BF13</f>
        <v>0</v>
      </c>
      <c r="G18" s="6">
        <f>Stat.!BT13</f>
        <v>0</v>
      </c>
      <c r="H18" s="6">
        <f>Stat.!BU13</f>
        <v>0</v>
      </c>
      <c r="I18" s="962">
        <f>Stat.!P54</f>
        <v>0</v>
      </c>
      <c r="J18" s="3">
        <f>Stat.!AD54</f>
        <v>0</v>
      </c>
      <c r="K18" s="969">
        <f>Stat.!AR54</f>
        <v>0</v>
      </c>
      <c r="L18" s="3">
        <f>Stat.!BF54</f>
        <v>0</v>
      </c>
      <c r="M18" s="5">
        <f>Stat.!BT54</f>
        <v>0</v>
      </c>
      <c r="N18" s="6">
        <f>Stat.!BU54</f>
        <v>0</v>
      </c>
      <c r="O18" s="965">
        <f t="shared" si="0"/>
        <v>45</v>
      </c>
      <c r="P18" s="4">
        <f t="shared" si="0"/>
        <v>0</v>
      </c>
      <c r="Q18" s="956">
        <f t="shared" si="0"/>
        <v>0</v>
      </c>
      <c r="R18" s="4">
        <f t="shared" si="0"/>
        <v>0</v>
      </c>
      <c r="S18" s="6">
        <f t="shared" si="0"/>
        <v>0</v>
      </c>
      <c r="T18" s="2">
        <f>Stat.!BU13+Stat.!BU54</f>
        <v>0</v>
      </c>
      <c r="U18" s="967">
        <f t="shared" si="1"/>
        <v>0</v>
      </c>
      <c r="Z18" s="528">
        <f t="shared" si="2"/>
        <v>45</v>
      </c>
      <c r="AA18" s="274" t="str">
        <f t="shared" si="3"/>
        <v>Havlík Roman</v>
      </c>
      <c r="AB18" s="518">
        <f t="shared" si="6"/>
        <v>0</v>
      </c>
      <c r="AC18" s="518">
        <f t="shared" si="7"/>
        <v>0</v>
      </c>
      <c r="AD18" s="531">
        <f t="shared" si="8"/>
        <v>0</v>
      </c>
      <c r="AE18" s="520">
        <f t="shared" si="4"/>
        <v>45</v>
      </c>
      <c r="AF18" s="346">
        <f t="shared" si="5"/>
        <v>0</v>
      </c>
      <c r="AG18" s="346">
        <f t="shared" si="9"/>
        <v>45</v>
      </c>
      <c r="AH18" s="346"/>
      <c r="AJ18" s="274" t="s">
        <v>41</v>
      </c>
      <c r="AK18" s="518">
        <v>540</v>
      </c>
      <c r="AL18" s="738" t="s">
        <v>29</v>
      </c>
      <c r="AM18" s="738">
        <v>468.5</v>
      </c>
      <c r="AN18" s="738" t="s">
        <v>41</v>
      </c>
      <c r="AO18" s="738">
        <v>270</v>
      </c>
    </row>
    <row r="19" spans="1:41" s="1" customFormat="1" ht="15" customHeight="1" x14ac:dyDescent="0.2">
      <c r="A19" s="989">
        <v>11</v>
      </c>
      <c r="B19" s="987" t="str">
        <f>Stat.!B14</f>
        <v>Chvátal Jan</v>
      </c>
      <c r="C19" s="6">
        <f>Stat.!P14</f>
        <v>0</v>
      </c>
      <c r="D19" s="4">
        <f>Stat.!AD14</f>
        <v>55</v>
      </c>
      <c r="E19" s="956">
        <f>Stat.!AR14</f>
        <v>0</v>
      </c>
      <c r="F19" s="4">
        <f>Stat.!BF14</f>
        <v>0</v>
      </c>
      <c r="G19" s="6">
        <f>Stat.!BT14</f>
        <v>0</v>
      </c>
      <c r="H19" s="6">
        <f>Stat.!BU14</f>
        <v>0</v>
      </c>
      <c r="I19" s="962">
        <f>Stat.!P55</f>
        <v>0</v>
      </c>
      <c r="J19" s="3">
        <f>Stat.!AD55</f>
        <v>0</v>
      </c>
      <c r="K19" s="969">
        <f>Stat.!AR55</f>
        <v>0</v>
      </c>
      <c r="L19" s="3">
        <f>Stat.!BF55</f>
        <v>0</v>
      </c>
      <c r="M19" s="5">
        <f>Stat.!BT55</f>
        <v>0</v>
      </c>
      <c r="N19" s="6">
        <f>Stat.!BU55</f>
        <v>0</v>
      </c>
      <c r="O19" s="965">
        <f t="shared" si="0"/>
        <v>0</v>
      </c>
      <c r="P19" s="4">
        <f t="shared" si="0"/>
        <v>55</v>
      </c>
      <c r="Q19" s="956">
        <f t="shared" si="0"/>
        <v>0</v>
      </c>
      <c r="R19" s="4">
        <f t="shared" si="0"/>
        <v>0</v>
      </c>
      <c r="S19" s="6">
        <f t="shared" si="0"/>
        <v>0</v>
      </c>
      <c r="T19" s="2">
        <f>Stat.!BU14+Stat.!BU55</f>
        <v>0</v>
      </c>
      <c r="U19" s="967">
        <f t="shared" si="1"/>
        <v>0</v>
      </c>
      <c r="Z19" s="528">
        <f t="shared" si="2"/>
        <v>55</v>
      </c>
      <c r="AA19" s="274" t="str">
        <f t="shared" si="3"/>
        <v>Chvátal Jan</v>
      </c>
      <c r="AB19" s="518">
        <f t="shared" si="6"/>
        <v>0</v>
      </c>
      <c r="AC19" s="518">
        <f t="shared" si="7"/>
        <v>0</v>
      </c>
      <c r="AD19" s="531">
        <f t="shared" si="8"/>
        <v>0</v>
      </c>
      <c r="AE19" s="520">
        <f t="shared" si="4"/>
        <v>55</v>
      </c>
      <c r="AF19" s="346">
        <f t="shared" si="5"/>
        <v>0</v>
      </c>
      <c r="AG19" s="346">
        <f t="shared" si="9"/>
        <v>55</v>
      </c>
      <c r="AH19" s="346"/>
      <c r="AJ19" s="274" t="s">
        <v>30</v>
      </c>
      <c r="AK19" s="518">
        <v>587.33333333333337</v>
      </c>
      <c r="AL19" s="738" t="s">
        <v>51</v>
      </c>
      <c r="AM19" s="738">
        <v>537</v>
      </c>
      <c r="AN19" s="738" t="s">
        <v>32</v>
      </c>
      <c r="AO19" s="738">
        <v>296.66666666666669</v>
      </c>
    </row>
    <row r="20" spans="1:41" s="1" customFormat="1" ht="15" customHeight="1" x14ac:dyDescent="0.2">
      <c r="A20" s="989">
        <v>12</v>
      </c>
      <c r="B20" s="987" t="str">
        <f>Stat.!B15</f>
        <v>Chvátal Patrik</v>
      </c>
      <c r="C20" s="6">
        <f>Stat.!P15</f>
        <v>0</v>
      </c>
      <c r="D20" s="4">
        <f>Stat.!AD15</f>
        <v>14</v>
      </c>
      <c r="E20" s="956">
        <f>Stat.!AR15</f>
        <v>0</v>
      </c>
      <c r="F20" s="4">
        <f>Stat.!BF15</f>
        <v>0</v>
      </c>
      <c r="G20" s="6">
        <f>Stat.!BT15</f>
        <v>0</v>
      </c>
      <c r="H20" s="6">
        <f>Stat.!BU15</f>
        <v>0</v>
      </c>
      <c r="I20" s="962">
        <f>Stat.!P56</f>
        <v>45</v>
      </c>
      <c r="J20" s="3">
        <f>Stat.!AD56</f>
        <v>62</v>
      </c>
      <c r="K20" s="969">
        <f>Stat.!AR56</f>
        <v>0</v>
      </c>
      <c r="L20" s="3">
        <f>Stat.!BF56</f>
        <v>1</v>
      </c>
      <c r="M20" s="5">
        <f>Stat.!BT56</f>
        <v>0</v>
      </c>
      <c r="N20" s="6">
        <f>Stat.!BU56</f>
        <v>0</v>
      </c>
      <c r="O20" s="965">
        <f t="shared" si="0"/>
        <v>45</v>
      </c>
      <c r="P20" s="4">
        <f t="shared" si="0"/>
        <v>76</v>
      </c>
      <c r="Q20" s="956">
        <f t="shared" si="0"/>
        <v>0</v>
      </c>
      <c r="R20" s="4">
        <f t="shared" si="0"/>
        <v>1</v>
      </c>
      <c r="S20" s="6">
        <f t="shared" si="0"/>
        <v>0</v>
      </c>
      <c r="T20" s="2">
        <f>Stat.!BU15+Stat.!BU56</f>
        <v>0</v>
      </c>
      <c r="U20" s="967">
        <f t="shared" si="1"/>
        <v>1</v>
      </c>
      <c r="Z20" s="528">
        <f t="shared" si="2"/>
        <v>121</v>
      </c>
      <c r="AA20" s="274" t="str">
        <f t="shared" si="3"/>
        <v>Chvátal Patrik</v>
      </c>
      <c r="AB20" s="518">
        <f t="shared" si="6"/>
        <v>0</v>
      </c>
      <c r="AC20" s="518">
        <f t="shared" si="7"/>
        <v>121</v>
      </c>
      <c r="AD20" s="531">
        <f t="shared" si="8"/>
        <v>121</v>
      </c>
      <c r="AE20" s="520">
        <f t="shared" si="4"/>
        <v>14</v>
      </c>
      <c r="AF20" s="346">
        <f t="shared" si="5"/>
        <v>107</v>
      </c>
      <c r="AG20" s="346">
        <f t="shared" si="9"/>
        <v>121</v>
      </c>
      <c r="AH20" s="346"/>
      <c r="AJ20" s="274" t="s">
        <v>50</v>
      </c>
      <c r="AK20" s="518">
        <v>842</v>
      </c>
      <c r="AL20" s="738" t="s">
        <v>41</v>
      </c>
      <c r="AM20" s="738">
        <v>540</v>
      </c>
      <c r="AN20" s="738" t="s">
        <v>40</v>
      </c>
      <c r="AO20" s="738">
        <v>305.75</v>
      </c>
    </row>
    <row r="21" spans="1:41" s="1" customFormat="1" ht="15" customHeight="1" x14ac:dyDescent="0.2">
      <c r="A21" s="989">
        <v>13</v>
      </c>
      <c r="B21" s="987" t="str">
        <f>Stat.!B16</f>
        <v>Chvátal Tomáš</v>
      </c>
      <c r="C21" s="6">
        <f>Stat.!P16</f>
        <v>720</v>
      </c>
      <c r="D21" s="4">
        <f>Stat.!AD16</f>
        <v>0</v>
      </c>
      <c r="E21" s="956">
        <f>Stat.!AR16</f>
        <v>1</v>
      </c>
      <c r="F21" s="4">
        <f>Stat.!BF16</f>
        <v>1</v>
      </c>
      <c r="G21" s="6">
        <f>Stat.!BT16</f>
        <v>1</v>
      </c>
      <c r="H21" s="6">
        <f>Stat.!BU16</f>
        <v>0</v>
      </c>
      <c r="I21" s="962">
        <f>Stat.!P57</f>
        <v>503</v>
      </c>
      <c r="J21" s="3">
        <f>Stat.!AD57</f>
        <v>0</v>
      </c>
      <c r="K21" s="969">
        <f>Stat.!AR57</f>
        <v>2</v>
      </c>
      <c r="L21" s="3">
        <f>Stat.!BF57</f>
        <v>0</v>
      </c>
      <c r="M21" s="5">
        <f>Stat.!BT57</f>
        <v>2</v>
      </c>
      <c r="N21" s="6">
        <f>Stat.!BU57</f>
        <v>0</v>
      </c>
      <c r="O21" s="965">
        <f t="shared" si="0"/>
        <v>1223</v>
      </c>
      <c r="P21" s="4">
        <f t="shared" si="0"/>
        <v>0</v>
      </c>
      <c r="Q21" s="956">
        <f t="shared" si="0"/>
        <v>3</v>
      </c>
      <c r="R21" s="4">
        <f t="shared" si="0"/>
        <v>1</v>
      </c>
      <c r="S21" s="6">
        <f t="shared" si="0"/>
        <v>3</v>
      </c>
      <c r="T21" s="2">
        <f>Stat.!BU16+Stat.!BU57</f>
        <v>0</v>
      </c>
      <c r="U21" s="967">
        <f t="shared" si="1"/>
        <v>4</v>
      </c>
      <c r="Z21" s="528">
        <f t="shared" si="2"/>
        <v>1223</v>
      </c>
      <c r="AA21" s="274" t="str">
        <f t="shared" si="3"/>
        <v>Chvátal Tomáš</v>
      </c>
      <c r="AB21" s="518">
        <f t="shared" si="6"/>
        <v>407.66666666666669</v>
      </c>
      <c r="AC21" s="518">
        <f t="shared" si="7"/>
        <v>1223</v>
      </c>
      <c r="AD21" s="531">
        <f t="shared" si="8"/>
        <v>305.75</v>
      </c>
      <c r="AE21" s="520">
        <f t="shared" si="4"/>
        <v>720</v>
      </c>
      <c r="AF21" s="346">
        <f t="shared" si="5"/>
        <v>503</v>
      </c>
      <c r="AG21" s="346">
        <f t="shared" si="9"/>
        <v>1223</v>
      </c>
      <c r="AH21" s="346"/>
      <c r="AJ21" s="274" t="s">
        <v>29</v>
      </c>
      <c r="AK21" s="518">
        <v>937</v>
      </c>
      <c r="AL21" s="738" t="s">
        <v>59</v>
      </c>
      <c r="AM21" s="738">
        <v>583</v>
      </c>
      <c r="AN21" s="738" t="s">
        <v>29</v>
      </c>
      <c r="AO21" s="738">
        <v>312.33333333333331</v>
      </c>
    </row>
    <row r="22" spans="1:41" s="1" customFormat="1" ht="15" customHeight="1" x14ac:dyDescent="0.2">
      <c r="A22" s="989">
        <v>14</v>
      </c>
      <c r="B22" s="987" t="str">
        <f>Stat.!B17</f>
        <v>Kelbler Martin</v>
      </c>
      <c r="C22" s="6">
        <f>Stat.!P17</f>
        <v>540</v>
      </c>
      <c r="D22" s="4">
        <f>Stat.!AD17</f>
        <v>0</v>
      </c>
      <c r="E22" s="956">
        <f>Stat.!AR17</f>
        <v>1</v>
      </c>
      <c r="F22" s="4">
        <f>Stat.!BF17</f>
        <v>1</v>
      </c>
      <c r="G22" s="6">
        <f>Stat.!BT17</f>
        <v>1</v>
      </c>
      <c r="H22" s="6">
        <f>Stat.!BU17</f>
        <v>0</v>
      </c>
      <c r="I22" s="962">
        <f>Stat.!P58</f>
        <v>0</v>
      </c>
      <c r="J22" s="3">
        <f>Stat.!AD58</f>
        <v>0</v>
      </c>
      <c r="K22" s="969">
        <f>Stat.!AR58</f>
        <v>0</v>
      </c>
      <c r="L22" s="3">
        <f>Stat.!BF58</f>
        <v>0</v>
      </c>
      <c r="M22" s="5">
        <f>Stat.!BT58</f>
        <v>0</v>
      </c>
      <c r="N22" s="6">
        <f>Stat.!BU58</f>
        <v>0</v>
      </c>
      <c r="O22" s="965">
        <f t="shared" si="0"/>
        <v>540</v>
      </c>
      <c r="P22" s="4">
        <f t="shared" si="0"/>
        <v>0</v>
      </c>
      <c r="Q22" s="956">
        <f t="shared" si="0"/>
        <v>1</v>
      </c>
      <c r="R22" s="4">
        <f t="shared" si="0"/>
        <v>1</v>
      </c>
      <c r="S22" s="6">
        <f t="shared" si="0"/>
        <v>1</v>
      </c>
      <c r="T22" s="2">
        <f>Stat.!BU17+Stat.!BU58</f>
        <v>0</v>
      </c>
      <c r="U22" s="967">
        <f t="shared" si="1"/>
        <v>2</v>
      </c>
      <c r="Z22" s="528">
        <f t="shared" si="2"/>
        <v>540</v>
      </c>
      <c r="AA22" s="274" t="str">
        <f t="shared" si="3"/>
        <v>Kelbler Martin</v>
      </c>
      <c r="AB22" s="518">
        <f t="shared" si="6"/>
        <v>540</v>
      </c>
      <c r="AC22" s="518">
        <f t="shared" si="7"/>
        <v>540</v>
      </c>
      <c r="AD22" s="531">
        <f t="shared" si="8"/>
        <v>270</v>
      </c>
      <c r="AE22" s="520">
        <f t="shared" si="4"/>
        <v>540</v>
      </c>
      <c r="AF22" s="346">
        <f t="shared" si="5"/>
        <v>0</v>
      </c>
      <c r="AG22" s="346">
        <f t="shared" si="9"/>
        <v>540</v>
      </c>
      <c r="AH22" s="346"/>
      <c r="AJ22" s="274" t="s">
        <v>58</v>
      </c>
      <c r="AK22" s="518">
        <v>1042</v>
      </c>
      <c r="AL22" s="738" t="s">
        <v>60</v>
      </c>
      <c r="AM22" s="738">
        <v>737</v>
      </c>
      <c r="AN22" s="738" t="s">
        <v>36</v>
      </c>
      <c r="AO22" s="738">
        <v>408</v>
      </c>
    </row>
    <row r="23" spans="1:41" s="1" customFormat="1" ht="15" customHeight="1" x14ac:dyDescent="0.2">
      <c r="A23" s="989">
        <v>15</v>
      </c>
      <c r="B23" s="987" t="str">
        <f>Stat.!B18</f>
        <v>Kapinus Radek</v>
      </c>
      <c r="C23" s="6">
        <f>Stat.!P18</f>
        <v>90</v>
      </c>
      <c r="D23" s="4">
        <f>Stat.!AD18</f>
        <v>0</v>
      </c>
      <c r="E23" s="956">
        <f>Stat.!AR18</f>
        <v>0</v>
      </c>
      <c r="F23" s="4">
        <f>Stat.!BF18</f>
        <v>0</v>
      </c>
      <c r="G23" s="6">
        <f>Stat.!BT18</f>
        <v>0</v>
      </c>
      <c r="H23" s="6">
        <f>Stat.!BU18</f>
        <v>0</v>
      </c>
      <c r="I23" s="962">
        <f>Stat.!P59</f>
        <v>0</v>
      </c>
      <c r="J23" s="3">
        <f>Stat.!AD59</f>
        <v>0</v>
      </c>
      <c r="K23" s="969">
        <f>Stat.!AR59</f>
        <v>0</v>
      </c>
      <c r="L23" s="3">
        <f>Stat.!BF59</f>
        <v>0</v>
      </c>
      <c r="M23" s="5">
        <f>Stat.!BT59</f>
        <v>0</v>
      </c>
      <c r="N23" s="6">
        <f>Stat.!BU59</f>
        <v>0</v>
      </c>
      <c r="O23" s="965">
        <f t="shared" si="0"/>
        <v>90</v>
      </c>
      <c r="P23" s="4">
        <f t="shared" si="0"/>
        <v>0</v>
      </c>
      <c r="Q23" s="956">
        <f t="shared" si="0"/>
        <v>0</v>
      </c>
      <c r="R23" s="4">
        <f t="shared" si="0"/>
        <v>0</v>
      </c>
      <c r="S23" s="6">
        <f t="shared" si="0"/>
        <v>0</v>
      </c>
      <c r="T23" s="2">
        <f>Stat.!BU18+Stat.!BU59</f>
        <v>0</v>
      </c>
      <c r="U23" s="967">
        <f t="shared" si="1"/>
        <v>0</v>
      </c>
      <c r="Z23" s="528">
        <f t="shared" si="2"/>
        <v>90</v>
      </c>
      <c r="AA23" s="274" t="str">
        <f t="shared" si="3"/>
        <v>Kapinus Radek</v>
      </c>
      <c r="AB23" s="518">
        <f t="shared" si="6"/>
        <v>0</v>
      </c>
      <c r="AC23" s="518">
        <f t="shared" si="7"/>
        <v>0</v>
      </c>
      <c r="AD23" s="531">
        <f t="shared" si="8"/>
        <v>0</v>
      </c>
      <c r="AE23" s="520">
        <f t="shared" si="4"/>
        <v>90</v>
      </c>
      <c r="AF23" s="346">
        <f t="shared" si="5"/>
        <v>0</v>
      </c>
      <c r="AG23" s="346">
        <f t="shared" si="9"/>
        <v>90</v>
      </c>
      <c r="AH23" s="346"/>
      <c r="AJ23" s="274"/>
      <c r="AK23" s="518"/>
      <c r="AL23" s="738" t="s">
        <v>53</v>
      </c>
      <c r="AM23" s="738">
        <v>794</v>
      </c>
      <c r="AN23" s="738" t="s">
        <v>50</v>
      </c>
      <c r="AO23" s="738">
        <v>421</v>
      </c>
    </row>
    <row r="24" spans="1:41" s="1" customFormat="1" ht="15" customHeight="1" x14ac:dyDescent="0.2">
      <c r="A24" s="989">
        <v>16</v>
      </c>
      <c r="B24" s="987" t="str">
        <f>Stat.!B19</f>
        <v>Kelbler David</v>
      </c>
      <c r="C24" s="6">
        <f>Stat.!P19</f>
        <v>0</v>
      </c>
      <c r="D24" s="4">
        <f>Stat.!AD19</f>
        <v>49</v>
      </c>
      <c r="E24" s="956">
        <f>Stat.!AR19</f>
        <v>0</v>
      </c>
      <c r="F24" s="4">
        <f>Stat.!BF19</f>
        <v>0</v>
      </c>
      <c r="G24" s="6">
        <f>Stat.!BT19</f>
        <v>0</v>
      </c>
      <c r="H24" s="6">
        <f>Stat.!BU19</f>
        <v>0</v>
      </c>
      <c r="I24" s="962">
        <f>Stat.!P60</f>
        <v>332</v>
      </c>
      <c r="J24" s="3">
        <f>Stat.!AD60</f>
        <v>136</v>
      </c>
      <c r="K24" s="969">
        <f>Stat.!AR60</f>
        <v>1</v>
      </c>
      <c r="L24" s="3">
        <f>Stat.!BF60</f>
        <v>2</v>
      </c>
      <c r="M24" s="5">
        <f>Stat.!BT60</f>
        <v>0</v>
      </c>
      <c r="N24" s="6">
        <f>Stat.!BU60</f>
        <v>0</v>
      </c>
      <c r="O24" s="965">
        <f t="shared" si="0"/>
        <v>332</v>
      </c>
      <c r="P24" s="4">
        <f t="shared" si="0"/>
        <v>185</v>
      </c>
      <c r="Q24" s="956">
        <f t="shared" si="0"/>
        <v>1</v>
      </c>
      <c r="R24" s="4">
        <f t="shared" si="0"/>
        <v>2</v>
      </c>
      <c r="S24" s="6">
        <f t="shared" si="0"/>
        <v>0</v>
      </c>
      <c r="T24" s="2">
        <f>Stat.!BU19+Stat.!BU60</f>
        <v>0</v>
      </c>
      <c r="U24" s="967">
        <f t="shared" si="1"/>
        <v>3</v>
      </c>
      <c r="Z24" s="528">
        <f t="shared" si="2"/>
        <v>517</v>
      </c>
      <c r="AA24" s="274" t="str">
        <f t="shared" si="3"/>
        <v>Kelbler David</v>
      </c>
      <c r="AB24" s="518">
        <f t="shared" si="6"/>
        <v>517</v>
      </c>
      <c r="AC24" s="518">
        <f t="shared" si="7"/>
        <v>258.5</v>
      </c>
      <c r="AD24" s="531">
        <f t="shared" si="8"/>
        <v>172.33333333333334</v>
      </c>
      <c r="AE24" s="520">
        <f t="shared" si="4"/>
        <v>49</v>
      </c>
      <c r="AF24" s="346">
        <f t="shared" si="5"/>
        <v>468</v>
      </c>
      <c r="AG24" s="346">
        <f t="shared" si="9"/>
        <v>517</v>
      </c>
      <c r="AH24" s="346"/>
      <c r="AJ24" s="274"/>
      <c r="AK24" s="518"/>
      <c r="AL24" s="738" t="s">
        <v>50</v>
      </c>
      <c r="AM24" s="738">
        <v>842</v>
      </c>
      <c r="AN24" s="738" t="s">
        <v>1551</v>
      </c>
      <c r="AO24" s="738">
        <v>449</v>
      </c>
    </row>
    <row r="25" spans="1:41" s="1" customFormat="1" ht="15" customHeight="1" x14ac:dyDescent="0.2">
      <c r="A25" s="989">
        <v>17</v>
      </c>
      <c r="B25" s="987" t="str">
        <f>Stat.!B20</f>
        <v>Kelbler Marek</v>
      </c>
      <c r="C25" s="6">
        <f>Stat.!P20</f>
        <v>0</v>
      </c>
      <c r="D25" s="4">
        <f>Stat.!AD20</f>
        <v>0</v>
      </c>
      <c r="E25" s="956">
        <f>Stat.!AR20</f>
        <v>0</v>
      </c>
      <c r="F25" s="4">
        <f>Stat.!BF20</f>
        <v>0</v>
      </c>
      <c r="G25" s="6">
        <f>Stat.!BT20</f>
        <v>0</v>
      </c>
      <c r="H25" s="6">
        <f>Stat.!BU20</f>
        <v>0</v>
      </c>
      <c r="I25" s="962">
        <f>Stat.!P61</f>
        <v>0</v>
      </c>
      <c r="J25" s="3">
        <f>Stat.!AD61</f>
        <v>0</v>
      </c>
      <c r="K25" s="969">
        <f>Stat.!AR61</f>
        <v>0</v>
      </c>
      <c r="L25" s="3">
        <f>Stat.!BF61</f>
        <v>0</v>
      </c>
      <c r="M25" s="5">
        <f>Stat.!BT61</f>
        <v>0</v>
      </c>
      <c r="N25" s="6">
        <f>Stat.!BU61</f>
        <v>0</v>
      </c>
      <c r="O25" s="965">
        <f t="shared" ref="O25:S45" si="10">C25+I25</f>
        <v>0</v>
      </c>
      <c r="P25" s="4">
        <f t="shared" si="10"/>
        <v>0</v>
      </c>
      <c r="Q25" s="956">
        <f t="shared" si="10"/>
        <v>0</v>
      </c>
      <c r="R25" s="4">
        <f t="shared" si="10"/>
        <v>0</v>
      </c>
      <c r="S25" s="6">
        <f t="shared" si="10"/>
        <v>0</v>
      </c>
      <c r="T25" s="2">
        <f>Stat.!BU20+Stat.!BU61</f>
        <v>0</v>
      </c>
      <c r="U25" s="967">
        <f t="shared" si="1"/>
        <v>0</v>
      </c>
      <c r="Z25" s="528">
        <f t="shared" si="2"/>
        <v>0</v>
      </c>
      <c r="AA25" s="274" t="str">
        <f t="shared" si="3"/>
        <v>Kelbler Marek</v>
      </c>
      <c r="AB25" s="518">
        <f t="shared" si="6"/>
        <v>0</v>
      </c>
      <c r="AC25" s="518">
        <f t="shared" si="7"/>
        <v>0</v>
      </c>
      <c r="AD25" s="531">
        <f t="shared" si="8"/>
        <v>0</v>
      </c>
      <c r="AE25" s="520">
        <f t="shared" si="4"/>
        <v>0</v>
      </c>
      <c r="AF25" s="346">
        <f t="shared" si="5"/>
        <v>0</v>
      </c>
      <c r="AG25" s="346">
        <f t="shared" si="9"/>
        <v>0</v>
      </c>
      <c r="AH25" s="346"/>
      <c r="AJ25" s="274"/>
      <c r="AK25" s="518"/>
      <c r="AL25" s="738" t="s">
        <v>40</v>
      </c>
      <c r="AM25" s="738">
        <v>1223</v>
      </c>
      <c r="AN25" s="738" t="s">
        <v>51</v>
      </c>
      <c r="AO25" s="738">
        <v>537</v>
      </c>
    </row>
    <row r="26" spans="1:41" s="1" customFormat="1" ht="15" customHeight="1" x14ac:dyDescent="0.2">
      <c r="A26" s="989">
        <v>18</v>
      </c>
      <c r="B26" s="987" t="str">
        <f>Stat.!B21</f>
        <v>Kelbler Petr</v>
      </c>
      <c r="C26" s="6">
        <f>Stat.!P21</f>
        <v>639</v>
      </c>
      <c r="D26" s="4">
        <f>Stat.!AD21</f>
        <v>45</v>
      </c>
      <c r="E26" s="956">
        <f>Stat.!AR21</f>
        <v>1</v>
      </c>
      <c r="F26" s="4">
        <f>Stat.!BF21</f>
        <v>2</v>
      </c>
      <c r="G26" s="6">
        <f>Stat.!BT21</f>
        <v>2</v>
      </c>
      <c r="H26" s="6">
        <f>Stat.!BU21</f>
        <v>0</v>
      </c>
      <c r="I26" s="962">
        <f>Stat.!P62</f>
        <v>992</v>
      </c>
      <c r="J26" s="3">
        <f>Stat.!AD62</f>
        <v>0</v>
      </c>
      <c r="K26" s="969">
        <f>Stat.!AR62</f>
        <v>5</v>
      </c>
      <c r="L26" s="3">
        <f>Stat.!BF62</f>
        <v>6</v>
      </c>
      <c r="M26" s="5">
        <f>Stat.!BT62</f>
        <v>1</v>
      </c>
      <c r="N26" s="6">
        <f>Stat.!BU62</f>
        <v>0</v>
      </c>
      <c r="O26" s="965">
        <f t="shared" si="10"/>
        <v>1631</v>
      </c>
      <c r="P26" s="4">
        <f t="shared" si="10"/>
        <v>45</v>
      </c>
      <c r="Q26" s="956">
        <f t="shared" si="10"/>
        <v>6</v>
      </c>
      <c r="R26" s="4">
        <f t="shared" si="10"/>
        <v>8</v>
      </c>
      <c r="S26" s="6">
        <f t="shared" si="10"/>
        <v>3</v>
      </c>
      <c r="T26" s="2">
        <f>Stat.!BU21+Stat.!BU62</f>
        <v>0</v>
      </c>
      <c r="U26" s="967">
        <f t="shared" si="1"/>
        <v>14</v>
      </c>
      <c r="Z26" s="528">
        <f t="shared" si="2"/>
        <v>1676</v>
      </c>
      <c r="AA26" s="274" t="str">
        <f t="shared" si="3"/>
        <v>Kelbler Petr</v>
      </c>
      <c r="AB26" s="518">
        <f t="shared" si="6"/>
        <v>279.33333333333331</v>
      </c>
      <c r="AC26" s="518">
        <f t="shared" si="7"/>
        <v>209.5</v>
      </c>
      <c r="AD26" s="531">
        <f t="shared" si="8"/>
        <v>119.71428571428571</v>
      </c>
      <c r="AE26" s="520">
        <f t="shared" si="4"/>
        <v>684</v>
      </c>
      <c r="AF26" s="346">
        <f t="shared" si="5"/>
        <v>992</v>
      </c>
      <c r="AG26" s="346">
        <f t="shared" si="9"/>
        <v>1676</v>
      </c>
      <c r="AH26" s="346"/>
      <c r="AJ26" s="274"/>
      <c r="AK26" s="518"/>
      <c r="AL26" s="738"/>
      <c r="AM26" s="738"/>
      <c r="AN26" s="738" t="s">
        <v>59</v>
      </c>
      <c r="AO26" s="738">
        <v>583</v>
      </c>
    </row>
    <row r="27" spans="1:41" s="1" customFormat="1" ht="15" customHeight="1" x14ac:dyDescent="0.2">
      <c r="A27" s="989">
        <v>19</v>
      </c>
      <c r="B27" s="987" t="str">
        <f>Stat.!B22</f>
        <v>Koupil Petr</v>
      </c>
      <c r="C27" s="6">
        <f>Stat.!P22</f>
        <v>900</v>
      </c>
      <c r="D27" s="4">
        <f>Stat.!AD22</f>
        <v>0</v>
      </c>
      <c r="E27" s="956">
        <f>Stat.!AR22</f>
        <v>0</v>
      </c>
      <c r="F27" s="4">
        <f>Stat.!BF22</f>
        <v>0</v>
      </c>
      <c r="G27" s="6">
        <f>Stat.!BT22</f>
        <v>1</v>
      </c>
      <c r="H27" s="6">
        <f>Stat.!BU22</f>
        <v>0</v>
      </c>
      <c r="I27" s="962">
        <f>Stat.!P63</f>
        <v>990</v>
      </c>
      <c r="J27" s="3">
        <f>Stat.!AD63</f>
        <v>0</v>
      </c>
      <c r="K27" s="969">
        <f>Stat.!AR63</f>
        <v>0</v>
      </c>
      <c r="L27" s="3">
        <f>Stat.!BF63</f>
        <v>0</v>
      </c>
      <c r="M27" s="5">
        <f>Stat.!BT63</f>
        <v>1</v>
      </c>
      <c r="N27" s="6">
        <f>Stat.!BU63</f>
        <v>0</v>
      </c>
      <c r="O27" s="965">
        <f t="shared" si="10"/>
        <v>1890</v>
      </c>
      <c r="P27" s="4">
        <f t="shared" si="10"/>
        <v>0</v>
      </c>
      <c r="Q27" s="956">
        <f t="shared" si="10"/>
        <v>0</v>
      </c>
      <c r="R27" s="4">
        <f t="shared" si="10"/>
        <v>0</v>
      </c>
      <c r="S27" s="6">
        <f t="shared" si="10"/>
        <v>2</v>
      </c>
      <c r="T27" s="2">
        <f>Stat.!BU22+Stat.!BU63</f>
        <v>0</v>
      </c>
      <c r="U27" s="967">
        <f t="shared" si="1"/>
        <v>0</v>
      </c>
      <c r="Z27" s="528">
        <f t="shared" si="2"/>
        <v>1890</v>
      </c>
      <c r="AA27" s="274" t="str">
        <f t="shared" si="3"/>
        <v>Koupil Petr</v>
      </c>
      <c r="AB27" s="518">
        <f t="shared" si="6"/>
        <v>0</v>
      </c>
      <c r="AC27" s="518">
        <f t="shared" si="7"/>
        <v>0</v>
      </c>
      <c r="AD27" s="531">
        <f t="shared" si="8"/>
        <v>0</v>
      </c>
      <c r="AE27" s="520">
        <f t="shared" si="4"/>
        <v>900</v>
      </c>
      <c r="AF27" s="346">
        <f t="shared" si="5"/>
        <v>990</v>
      </c>
      <c r="AG27" s="346">
        <f t="shared" si="9"/>
        <v>1890</v>
      </c>
      <c r="AH27" s="346"/>
      <c r="AJ27" s="274"/>
      <c r="AK27" s="518"/>
      <c r="AL27" s="738"/>
      <c r="AM27" s="738"/>
      <c r="AN27" s="738" t="s">
        <v>60</v>
      </c>
      <c r="AO27" s="738">
        <v>737</v>
      </c>
    </row>
    <row r="28" spans="1:41" s="1" customFormat="1" ht="15" customHeight="1" x14ac:dyDescent="0.2">
      <c r="A28" s="989">
        <v>20</v>
      </c>
      <c r="B28" s="987" t="str">
        <f>Stat.!B23</f>
        <v>Krejčí Miroslav</v>
      </c>
      <c r="C28" s="6">
        <f>Stat.!P23</f>
        <v>180</v>
      </c>
      <c r="D28" s="4">
        <f>Stat.!AD23</f>
        <v>0</v>
      </c>
      <c r="E28" s="956">
        <f>Stat.!AR23</f>
        <v>0</v>
      </c>
      <c r="F28" s="4">
        <f>Stat.!BF23</f>
        <v>0</v>
      </c>
      <c r="G28" s="6">
        <f>Stat.!BT23</f>
        <v>0</v>
      </c>
      <c r="H28" s="6">
        <f>Stat.!BU23</f>
        <v>0</v>
      </c>
      <c r="I28" s="962">
        <f>Stat.!P64</f>
        <v>534</v>
      </c>
      <c r="J28" s="3">
        <f>Stat.!AD64</f>
        <v>37</v>
      </c>
      <c r="K28" s="969">
        <f>Stat.!AR64</f>
        <v>0</v>
      </c>
      <c r="L28" s="3">
        <f>Stat.!BF64</f>
        <v>0</v>
      </c>
      <c r="M28" s="5">
        <f>Stat.!BT64</f>
        <v>0</v>
      </c>
      <c r="N28" s="6">
        <f>Stat.!BU64</f>
        <v>0</v>
      </c>
      <c r="O28" s="965">
        <f t="shared" si="10"/>
        <v>714</v>
      </c>
      <c r="P28" s="4">
        <f t="shared" si="10"/>
        <v>37</v>
      </c>
      <c r="Q28" s="956">
        <f t="shared" si="10"/>
        <v>0</v>
      </c>
      <c r="R28" s="4">
        <f t="shared" si="10"/>
        <v>0</v>
      </c>
      <c r="S28" s="6">
        <f t="shared" si="10"/>
        <v>0</v>
      </c>
      <c r="T28" s="2">
        <f>Stat.!BU23+Stat.!BU64</f>
        <v>0</v>
      </c>
      <c r="U28" s="967">
        <f t="shared" si="1"/>
        <v>0</v>
      </c>
      <c r="Z28" s="528">
        <f t="shared" si="2"/>
        <v>751</v>
      </c>
      <c r="AA28" s="274" t="str">
        <f t="shared" si="3"/>
        <v>Krejčí Miroslav</v>
      </c>
      <c r="AB28" s="518">
        <f t="shared" si="6"/>
        <v>0</v>
      </c>
      <c r="AC28" s="518">
        <f t="shared" si="7"/>
        <v>0</v>
      </c>
      <c r="AD28" s="531">
        <f t="shared" si="8"/>
        <v>0</v>
      </c>
      <c r="AE28" s="520">
        <f t="shared" si="4"/>
        <v>180</v>
      </c>
      <c r="AF28" s="346">
        <f t="shared" si="5"/>
        <v>571</v>
      </c>
      <c r="AG28" s="346">
        <f t="shared" si="9"/>
        <v>751</v>
      </c>
      <c r="AH28" s="346"/>
      <c r="AJ28" s="274"/>
      <c r="AK28" s="518"/>
    </row>
    <row r="29" spans="1:41" s="1" customFormat="1" ht="15" customHeight="1" x14ac:dyDescent="0.2">
      <c r="A29" s="989">
        <v>21</v>
      </c>
      <c r="B29" s="987" t="str">
        <f>Stat.!B24</f>
        <v>Minh Cong Nquyen</v>
      </c>
      <c r="C29" s="6">
        <f>Stat.!P24</f>
        <v>0</v>
      </c>
      <c r="D29" s="4">
        <f>Stat.!AD24</f>
        <v>8</v>
      </c>
      <c r="E29" s="956">
        <f>Stat.!AR24</f>
        <v>0</v>
      </c>
      <c r="F29" s="4">
        <f>Stat.!BF24</f>
        <v>0</v>
      </c>
      <c r="G29" s="6">
        <f>Stat.!BT24</f>
        <v>0</v>
      </c>
      <c r="H29" s="6">
        <f>Stat.!BU24</f>
        <v>0</v>
      </c>
      <c r="I29" s="962">
        <f>Stat.!P65</f>
        <v>0</v>
      </c>
      <c r="J29" s="3">
        <f>Stat.!AD65</f>
        <v>7</v>
      </c>
      <c r="K29" s="969">
        <f>Stat.!AR65</f>
        <v>0</v>
      </c>
      <c r="L29" s="3">
        <f>Stat.!BF65</f>
        <v>0</v>
      </c>
      <c r="M29" s="5">
        <f>Stat.!BT65</f>
        <v>0</v>
      </c>
      <c r="N29" s="6">
        <f>Stat.!BU65</f>
        <v>0</v>
      </c>
      <c r="O29" s="965">
        <f t="shared" si="10"/>
        <v>0</v>
      </c>
      <c r="P29" s="4">
        <f t="shared" si="10"/>
        <v>15</v>
      </c>
      <c r="Q29" s="956">
        <f t="shared" si="10"/>
        <v>0</v>
      </c>
      <c r="R29" s="4">
        <f t="shared" si="10"/>
        <v>0</v>
      </c>
      <c r="S29" s="6">
        <f t="shared" si="10"/>
        <v>0</v>
      </c>
      <c r="T29" s="2">
        <f>Stat.!BU24+Stat.!BU65</f>
        <v>0</v>
      </c>
      <c r="U29" s="967">
        <f t="shared" si="1"/>
        <v>0</v>
      </c>
      <c r="Z29" s="528">
        <f t="shared" si="2"/>
        <v>15</v>
      </c>
      <c r="AA29" s="274" t="str">
        <f t="shared" si="3"/>
        <v>Minh Cong Nquyen</v>
      </c>
      <c r="AB29" s="518">
        <f t="shared" si="6"/>
        <v>0</v>
      </c>
      <c r="AC29" s="518">
        <f t="shared" si="7"/>
        <v>0</v>
      </c>
      <c r="AD29" s="531">
        <f t="shared" si="8"/>
        <v>0</v>
      </c>
      <c r="AE29" s="520">
        <f t="shared" si="4"/>
        <v>8</v>
      </c>
      <c r="AF29" s="346">
        <f t="shared" si="5"/>
        <v>7</v>
      </c>
      <c r="AG29" s="346">
        <f t="shared" si="9"/>
        <v>15</v>
      </c>
      <c r="AH29" s="346"/>
      <c r="AJ29" s="274"/>
      <c r="AK29" s="518"/>
    </row>
    <row r="30" spans="1:41" s="1" customFormat="1" ht="15" customHeight="1" x14ac:dyDescent="0.2">
      <c r="A30" s="989">
        <v>22</v>
      </c>
      <c r="B30" s="987" t="str">
        <f>Stat.!B25</f>
        <v>Nikrmajer Zdeněk</v>
      </c>
      <c r="C30" s="6">
        <f>Stat.!P25</f>
        <v>0</v>
      </c>
      <c r="D30" s="4">
        <f>Stat.!AD25</f>
        <v>0</v>
      </c>
      <c r="E30" s="956">
        <f>Stat.!AR25</f>
        <v>0</v>
      </c>
      <c r="F30" s="4">
        <f>Stat.!BF25</f>
        <v>0</v>
      </c>
      <c r="G30" s="6">
        <f>Stat.!BT25</f>
        <v>0</v>
      </c>
      <c r="H30" s="6">
        <f>Stat.!BU25</f>
        <v>0</v>
      </c>
      <c r="I30" s="962">
        <f>Stat.!P66</f>
        <v>232</v>
      </c>
      <c r="J30" s="3">
        <f>Stat.!AD66</f>
        <v>217</v>
      </c>
      <c r="K30" s="969">
        <f>Stat.!AR66</f>
        <v>1</v>
      </c>
      <c r="L30" s="3">
        <f>Stat.!BF66</f>
        <v>0</v>
      </c>
      <c r="M30" s="5">
        <f>Stat.!BT66</f>
        <v>1</v>
      </c>
      <c r="N30" s="6">
        <f>Stat.!BU66</f>
        <v>0</v>
      </c>
      <c r="O30" s="965">
        <f t="shared" si="10"/>
        <v>232</v>
      </c>
      <c r="P30" s="4">
        <f t="shared" si="10"/>
        <v>217</v>
      </c>
      <c r="Q30" s="956">
        <f t="shared" si="10"/>
        <v>1</v>
      </c>
      <c r="R30" s="4">
        <f t="shared" si="10"/>
        <v>0</v>
      </c>
      <c r="S30" s="6">
        <f t="shared" si="10"/>
        <v>1</v>
      </c>
      <c r="T30" s="2">
        <f>Stat.!BU25+Stat.!BU66</f>
        <v>0</v>
      </c>
      <c r="U30" s="967">
        <f t="shared" si="1"/>
        <v>1</v>
      </c>
      <c r="Z30" s="528">
        <f t="shared" si="2"/>
        <v>449</v>
      </c>
      <c r="AA30" s="274" t="str">
        <f t="shared" si="3"/>
        <v>Nikrmajer Zdeněk</v>
      </c>
      <c r="AB30" s="518">
        <f t="shared" si="6"/>
        <v>449</v>
      </c>
      <c r="AC30" s="518">
        <f t="shared" si="7"/>
        <v>0</v>
      </c>
      <c r="AD30" s="531">
        <f t="shared" si="8"/>
        <v>449</v>
      </c>
      <c r="AE30" s="520">
        <f t="shared" si="4"/>
        <v>0</v>
      </c>
      <c r="AF30" s="346">
        <f t="shared" si="5"/>
        <v>449</v>
      </c>
      <c r="AG30" s="346">
        <f t="shared" si="9"/>
        <v>449</v>
      </c>
      <c r="AH30" s="346"/>
      <c r="AJ30" s="274"/>
      <c r="AK30" s="518"/>
    </row>
    <row r="31" spans="1:41" s="1" customFormat="1" ht="15" customHeight="1" x14ac:dyDescent="0.2">
      <c r="A31" s="989">
        <v>23</v>
      </c>
      <c r="B31" s="987" t="str">
        <f>Stat.!B26</f>
        <v>Nedoma Václav</v>
      </c>
      <c r="C31" s="6">
        <f>Stat.!P26</f>
        <v>0</v>
      </c>
      <c r="D31" s="4">
        <f>Stat.!AD26</f>
        <v>0</v>
      </c>
      <c r="E31" s="956">
        <f>Stat.!AR26</f>
        <v>0</v>
      </c>
      <c r="F31" s="4">
        <f>Stat.!BF26</f>
        <v>0</v>
      </c>
      <c r="G31" s="6">
        <f>Stat.!BT26</f>
        <v>0</v>
      </c>
      <c r="H31" s="6">
        <f>Stat.!BU26</f>
        <v>0</v>
      </c>
      <c r="I31" s="962">
        <f>Stat.!P67</f>
        <v>0</v>
      </c>
      <c r="J31" s="3">
        <f>Stat.!AD67</f>
        <v>0</v>
      </c>
      <c r="K31" s="969">
        <f>Stat.!AR67</f>
        <v>0</v>
      </c>
      <c r="L31" s="3">
        <f>Stat.!BF67</f>
        <v>0</v>
      </c>
      <c r="M31" s="5">
        <f>Stat.!BT67</f>
        <v>0</v>
      </c>
      <c r="N31" s="6">
        <f>Stat.!BU67</f>
        <v>0</v>
      </c>
      <c r="O31" s="965">
        <f t="shared" si="10"/>
        <v>0</v>
      </c>
      <c r="P31" s="4">
        <f t="shared" si="10"/>
        <v>0</v>
      </c>
      <c r="Q31" s="956">
        <f t="shared" si="10"/>
        <v>0</v>
      </c>
      <c r="R31" s="4">
        <f t="shared" si="10"/>
        <v>0</v>
      </c>
      <c r="S31" s="6">
        <f t="shared" si="10"/>
        <v>0</v>
      </c>
      <c r="T31" s="2">
        <f>Stat.!BU26+Stat.!BU67</f>
        <v>0</v>
      </c>
      <c r="U31" s="967">
        <f t="shared" si="1"/>
        <v>0</v>
      </c>
      <c r="Z31" s="528">
        <f t="shared" si="2"/>
        <v>0</v>
      </c>
      <c r="AA31" s="274" t="str">
        <f t="shared" si="3"/>
        <v>Nedoma Václav</v>
      </c>
      <c r="AB31" s="518">
        <f t="shared" si="6"/>
        <v>0</v>
      </c>
      <c r="AC31" s="518">
        <f t="shared" si="7"/>
        <v>0</v>
      </c>
      <c r="AD31" s="531">
        <f t="shared" si="8"/>
        <v>0</v>
      </c>
      <c r="AE31" s="520">
        <f t="shared" si="4"/>
        <v>0</v>
      </c>
      <c r="AF31" s="346">
        <f t="shared" si="5"/>
        <v>0</v>
      </c>
      <c r="AG31" s="346">
        <f t="shared" si="9"/>
        <v>0</v>
      </c>
      <c r="AH31" s="346"/>
    </row>
    <row r="32" spans="1:41" s="1" customFormat="1" ht="15" customHeight="1" x14ac:dyDescent="0.2">
      <c r="A32" s="989">
        <v>24</v>
      </c>
      <c r="B32" s="987" t="str">
        <f>Stat.!B27</f>
        <v>Nehyba Filip</v>
      </c>
      <c r="C32" s="6">
        <f>Stat.!P27</f>
        <v>0</v>
      </c>
      <c r="D32" s="4">
        <f>Stat.!AD27</f>
        <v>0</v>
      </c>
      <c r="E32" s="956">
        <f>Stat.!AR27</f>
        <v>0</v>
      </c>
      <c r="F32" s="4">
        <f>Stat.!BF27</f>
        <v>0</v>
      </c>
      <c r="G32" s="6">
        <f>Stat.!BT27</f>
        <v>0</v>
      </c>
      <c r="H32" s="6">
        <f>Stat.!BU27</f>
        <v>0</v>
      </c>
      <c r="I32" s="962">
        <f>Stat.!P68</f>
        <v>0</v>
      </c>
      <c r="J32" s="3">
        <f>Stat.!AD68</f>
        <v>0</v>
      </c>
      <c r="K32" s="969">
        <f>Stat.!AR68</f>
        <v>0</v>
      </c>
      <c r="L32" s="3">
        <f>Stat.!BF68</f>
        <v>0</v>
      </c>
      <c r="M32" s="5">
        <f>Stat.!BT68</f>
        <v>0</v>
      </c>
      <c r="N32" s="6">
        <f>Stat.!BU68</f>
        <v>0</v>
      </c>
      <c r="O32" s="965">
        <f t="shared" si="10"/>
        <v>0</v>
      </c>
      <c r="P32" s="4">
        <f t="shared" si="10"/>
        <v>0</v>
      </c>
      <c r="Q32" s="956">
        <f t="shared" si="10"/>
        <v>0</v>
      </c>
      <c r="R32" s="4">
        <f t="shared" si="10"/>
        <v>0</v>
      </c>
      <c r="S32" s="6">
        <f t="shared" si="10"/>
        <v>0</v>
      </c>
      <c r="T32" s="2">
        <f>Stat.!BU27+Stat.!BU68</f>
        <v>0</v>
      </c>
      <c r="U32" s="967">
        <f t="shared" si="1"/>
        <v>0</v>
      </c>
      <c r="Z32" s="528">
        <f t="shared" si="2"/>
        <v>0</v>
      </c>
      <c r="AA32" s="274" t="str">
        <f t="shared" si="3"/>
        <v>Nehyba Filip</v>
      </c>
      <c r="AB32" s="518">
        <f t="shared" si="6"/>
        <v>0</v>
      </c>
      <c r="AC32" s="518">
        <f t="shared" si="7"/>
        <v>0</v>
      </c>
      <c r="AD32" s="531">
        <f t="shared" si="8"/>
        <v>0</v>
      </c>
      <c r="AE32" s="520">
        <f t="shared" si="4"/>
        <v>0</v>
      </c>
      <c r="AF32" s="346">
        <f t="shared" si="5"/>
        <v>0</v>
      </c>
      <c r="AG32" s="346">
        <f t="shared" si="9"/>
        <v>0</v>
      </c>
      <c r="AH32" s="346"/>
    </row>
    <row r="33" spans="1:41" s="1" customFormat="1" ht="15" customHeight="1" x14ac:dyDescent="0.2">
      <c r="A33" s="989">
        <v>25</v>
      </c>
      <c r="B33" s="987" t="str">
        <f>Stat.!B28</f>
        <v>Novák Bohumír</v>
      </c>
      <c r="C33" s="6">
        <f>Stat.!P28</f>
        <v>720</v>
      </c>
      <c r="D33" s="4">
        <f>Stat.!AD28</f>
        <v>32</v>
      </c>
      <c r="E33" s="956">
        <f>Stat.!AR28</f>
        <v>1</v>
      </c>
      <c r="F33" s="4">
        <f>Stat.!BF28</f>
        <v>1</v>
      </c>
      <c r="G33" s="6">
        <f>Stat.!BT28</f>
        <v>1</v>
      </c>
      <c r="H33" s="6">
        <f>Stat.!BU28</f>
        <v>0</v>
      </c>
      <c r="I33" s="962">
        <f>Stat.!P69</f>
        <v>90</v>
      </c>
      <c r="J33" s="3">
        <f>Stat.!AD69</f>
        <v>0</v>
      </c>
      <c r="K33" s="969">
        <f>Stat.!AR69</f>
        <v>0</v>
      </c>
      <c r="L33" s="3">
        <f>Stat.!BF69</f>
        <v>0</v>
      </c>
      <c r="M33" s="5">
        <f>Stat.!BT69</f>
        <v>0</v>
      </c>
      <c r="N33" s="6">
        <f>Stat.!BU69</f>
        <v>0</v>
      </c>
      <c r="O33" s="965">
        <f t="shared" si="10"/>
        <v>810</v>
      </c>
      <c r="P33" s="4">
        <f t="shared" si="10"/>
        <v>32</v>
      </c>
      <c r="Q33" s="956">
        <f t="shared" si="10"/>
        <v>1</v>
      </c>
      <c r="R33" s="4">
        <f t="shared" si="10"/>
        <v>1</v>
      </c>
      <c r="S33" s="6">
        <f t="shared" si="10"/>
        <v>1</v>
      </c>
      <c r="T33" s="2">
        <f>Stat.!BU28+Stat.!BU69</f>
        <v>0</v>
      </c>
      <c r="U33" s="967">
        <f t="shared" si="1"/>
        <v>2</v>
      </c>
      <c r="Z33" s="528">
        <f t="shared" si="2"/>
        <v>842</v>
      </c>
      <c r="AA33" s="274" t="str">
        <f t="shared" si="3"/>
        <v>Novák Bohumír</v>
      </c>
      <c r="AB33" s="518">
        <f t="shared" si="6"/>
        <v>842</v>
      </c>
      <c r="AC33" s="518">
        <f t="shared" si="7"/>
        <v>842</v>
      </c>
      <c r="AD33" s="531">
        <f t="shared" si="8"/>
        <v>421</v>
      </c>
      <c r="AE33" s="520">
        <f t="shared" si="4"/>
        <v>752</v>
      </c>
      <c r="AF33" s="346">
        <f t="shared" si="5"/>
        <v>90</v>
      </c>
      <c r="AG33" s="346">
        <f t="shared" si="9"/>
        <v>842</v>
      </c>
      <c r="AH33" s="346"/>
    </row>
    <row r="34" spans="1:41" s="1" customFormat="1" ht="15" customHeight="1" x14ac:dyDescent="0.2">
      <c r="A34" s="989">
        <v>26</v>
      </c>
      <c r="B34" s="987" t="str">
        <f>Stat.!B29</f>
        <v>Novák Vojta</v>
      </c>
      <c r="C34" s="6">
        <f>Stat.!P29</f>
        <v>488</v>
      </c>
      <c r="D34" s="4">
        <f>Stat.!AD29</f>
        <v>49</v>
      </c>
      <c r="E34" s="956">
        <f>Stat.!AR29</f>
        <v>0</v>
      </c>
      <c r="F34" s="4">
        <f>Stat.!BF29</f>
        <v>1</v>
      </c>
      <c r="G34" s="6">
        <f>Stat.!BT29</f>
        <v>2</v>
      </c>
      <c r="H34" s="6">
        <f>Stat.!BU29</f>
        <v>0</v>
      </c>
      <c r="I34" s="962">
        <f>Stat.!P70</f>
        <v>0</v>
      </c>
      <c r="J34" s="3">
        <f>Stat.!AD70</f>
        <v>0</v>
      </c>
      <c r="K34" s="969">
        <f>Stat.!AR70</f>
        <v>0</v>
      </c>
      <c r="L34" s="3">
        <f>Stat.!BF70</f>
        <v>0</v>
      </c>
      <c r="M34" s="5">
        <f>Stat.!BT70</f>
        <v>0</v>
      </c>
      <c r="N34" s="6">
        <f>Stat.!BU70</f>
        <v>0</v>
      </c>
      <c r="O34" s="965">
        <f t="shared" si="10"/>
        <v>488</v>
      </c>
      <c r="P34" s="4">
        <f t="shared" si="10"/>
        <v>49</v>
      </c>
      <c r="Q34" s="956">
        <f t="shared" si="10"/>
        <v>0</v>
      </c>
      <c r="R34" s="4">
        <f t="shared" si="10"/>
        <v>1</v>
      </c>
      <c r="S34" s="6">
        <f t="shared" si="10"/>
        <v>2</v>
      </c>
      <c r="T34" s="2">
        <f>Stat.!BU29+Stat.!BU70</f>
        <v>0</v>
      </c>
      <c r="U34" s="967">
        <f t="shared" si="1"/>
        <v>1</v>
      </c>
      <c r="Z34" s="528">
        <f t="shared" si="2"/>
        <v>537</v>
      </c>
      <c r="AA34" s="274" t="str">
        <f t="shared" si="3"/>
        <v>Novák Vojta</v>
      </c>
      <c r="AB34" s="518">
        <f t="shared" si="6"/>
        <v>0</v>
      </c>
      <c r="AC34" s="518">
        <f t="shared" si="7"/>
        <v>537</v>
      </c>
      <c r="AD34" s="531">
        <f t="shared" si="8"/>
        <v>537</v>
      </c>
      <c r="AE34" s="520">
        <f t="shared" si="4"/>
        <v>537</v>
      </c>
      <c r="AF34" s="346">
        <f t="shared" si="5"/>
        <v>0</v>
      </c>
      <c r="AG34" s="346">
        <f t="shared" si="9"/>
        <v>537</v>
      </c>
      <c r="AH34" s="346"/>
    </row>
    <row r="35" spans="1:41" s="1" customFormat="1" ht="15" customHeight="1" x14ac:dyDescent="0.2">
      <c r="A35" s="989">
        <v>27</v>
      </c>
      <c r="B35" s="987" t="str">
        <f>Stat.!B30</f>
        <v>Plachý Karel</v>
      </c>
      <c r="C35" s="6">
        <f>Stat.!P30</f>
        <v>0</v>
      </c>
      <c r="D35" s="4">
        <f>Stat.!AD30</f>
        <v>11</v>
      </c>
      <c r="E35" s="956">
        <f>Stat.!AR30</f>
        <v>0</v>
      </c>
      <c r="F35" s="4">
        <f>Stat.!BF30</f>
        <v>0</v>
      </c>
      <c r="G35" s="6">
        <f>Stat.!BT30</f>
        <v>0</v>
      </c>
      <c r="H35" s="6">
        <f>Stat.!BU30</f>
        <v>0</v>
      </c>
      <c r="I35" s="962">
        <f>Stat.!P71</f>
        <v>0</v>
      </c>
      <c r="J35" s="3">
        <f>Stat.!AD71</f>
        <v>8</v>
      </c>
      <c r="K35" s="969">
        <f>Stat.!AR71</f>
        <v>0</v>
      </c>
      <c r="L35" s="3">
        <f>Stat.!BF71</f>
        <v>0</v>
      </c>
      <c r="M35" s="5">
        <f>Stat.!BT71</f>
        <v>0</v>
      </c>
      <c r="N35" s="6">
        <f>Stat.!BU71</f>
        <v>0</v>
      </c>
      <c r="O35" s="965">
        <f t="shared" si="10"/>
        <v>0</v>
      </c>
      <c r="P35" s="4">
        <f t="shared" si="10"/>
        <v>19</v>
      </c>
      <c r="Q35" s="956">
        <f t="shared" si="10"/>
        <v>0</v>
      </c>
      <c r="R35" s="4">
        <f t="shared" si="10"/>
        <v>0</v>
      </c>
      <c r="S35" s="6">
        <f t="shared" si="10"/>
        <v>0</v>
      </c>
      <c r="T35" s="2">
        <f>Stat.!BU30+Stat.!BU71</f>
        <v>0</v>
      </c>
      <c r="U35" s="967">
        <f t="shared" si="1"/>
        <v>0</v>
      </c>
      <c r="Z35" s="528">
        <f t="shared" si="2"/>
        <v>19</v>
      </c>
      <c r="AA35" s="274" t="str">
        <f t="shared" si="3"/>
        <v>Plachý Karel</v>
      </c>
      <c r="AB35" s="518">
        <f t="shared" si="6"/>
        <v>0</v>
      </c>
      <c r="AC35" s="518">
        <f t="shared" si="7"/>
        <v>0</v>
      </c>
      <c r="AD35" s="531">
        <f t="shared" si="8"/>
        <v>0</v>
      </c>
      <c r="AE35" s="520">
        <f t="shared" si="4"/>
        <v>11</v>
      </c>
      <c r="AF35" s="346">
        <f t="shared" si="5"/>
        <v>8</v>
      </c>
      <c r="AG35" s="346">
        <f t="shared" si="9"/>
        <v>19</v>
      </c>
      <c r="AH35" s="346"/>
    </row>
    <row r="36" spans="1:41" s="1" customFormat="1" ht="15" customHeight="1" x14ac:dyDescent="0.2">
      <c r="A36" s="989">
        <v>28</v>
      </c>
      <c r="B36" s="987" t="str">
        <f>Stat.!B31</f>
        <v>Pokorný Václav</v>
      </c>
      <c r="C36" s="6">
        <f>Stat.!P31</f>
        <v>388</v>
      </c>
      <c r="D36" s="4">
        <f>Stat.!AD31</f>
        <v>195</v>
      </c>
      <c r="E36" s="956">
        <f>Stat.!AR31</f>
        <v>1</v>
      </c>
      <c r="F36" s="4">
        <f>Stat.!BF31</f>
        <v>1</v>
      </c>
      <c r="G36" s="6">
        <f>Stat.!BT31</f>
        <v>1</v>
      </c>
      <c r="H36" s="6">
        <f>Stat.!BU31</f>
        <v>0</v>
      </c>
      <c r="I36" s="962">
        <f>Stat.!P72</f>
        <v>211</v>
      </c>
      <c r="J36" s="3">
        <f>Stat.!AD72</f>
        <v>0</v>
      </c>
      <c r="K36" s="969">
        <f>Stat.!AR72</f>
        <v>1</v>
      </c>
      <c r="L36" s="3">
        <f>Stat.!BF72</f>
        <v>0</v>
      </c>
      <c r="M36" s="5">
        <f>Stat.!BT72</f>
        <v>1</v>
      </c>
      <c r="N36" s="6">
        <f>Stat.!BU72</f>
        <v>0</v>
      </c>
      <c r="O36" s="965">
        <f t="shared" si="10"/>
        <v>599</v>
      </c>
      <c r="P36" s="4">
        <f t="shared" si="10"/>
        <v>195</v>
      </c>
      <c r="Q36" s="956">
        <f t="shared" si="10"/>
        <v>2</v>
      </c>
      <c r="R36" s="4">
        <f t="shared" si="10"/>
        <v>1</v>
      </c>
      <c r="S36" s="6">
        <f t="shared" si="10"/>
        <v>2</v>
      </c>
      <c r="T36" s="2">
        <f>Stat.!BU31+Stat.!BU72</f>
        <v>0</v>
      </c>
      <c r="U36" s="967">
        <f t="shared" si="1"/>
        <v>3</v>
      </c>
      <c r="Z36" s="528">
        <f t="shared" si="2"/>
        <v>794</v>
      </c>
      <c r="AA36" s="274" t="str">
        <f t="shared" si="3"/>
        <v>Pokorný Václav</v>
      </c>
      <c r="AB36" s="518">
        <f t="shared" si="6"/>
        <v>397</v>
      </c>
      <c r="AC36" s="518">
        <f t="shared" si="7"/>
        <v>794</v>
      </c>
      <c r="AD36" s="531">
        <f t="shared" si="8"/>
        <v>264.66666666666669</v>
      </c>
      <c r="AE36" s="520">
        <f t="shared" si="4"/>
        <v>583</v>
      </c>
      <c r="AF36" s="346">
        <f t="shared" si="5"/>
        <v>211</v>
      </c>
      <c r="AG36" s="346">
        <f t="shared" si="9"/>
        <v>794</v>
      </c>
      <c r="AH36" s="346"/>
    </row>
    <row r="37" spans="1:41" s="1" customFormat="1" ht="15" customHeight="1" x14ac:dyDescent="0.2">
      <c r="A37" s="989">
        <v>29</v>
      </c>
      <c r="B37" s="987" t="str">
        <f>Stat.!B32</f>
        <v>Pospíchal Tomáš</v>
      </c>
      <c r="C37" s="6">
        <f>Stat.!P32</f>
        <v>0</v>
      </c>
      <c r="D37" s="4">
        <f>Stat.!AD32</f>
        <v>20</v>
      </c>
      <c r="E37" s="956">
        <f>Stat.!AR32</f>
        <v>0</v>
      </c>
      <c r="F37" s="4">
        <f>Stat.!BF32</f>
        <v>0</v>
      </c>
      <c r="G37" s="6">
        <f>Stat.!BT32</f>
        <v>0</v>
      </c>
      <c r="H37" s="6">
        <f>Stat.!BU32</f>
        <v>0</v>
      </c>
      <c r="I37" s="962">
        <f>Stat.!P73</f>
        <v>0</v>
      </c>
      <c r="J37" s="3">
        <f>Stat.!AD73</f>
        <v>0</v>
      </c>
      <c r="K37" s="969">
        <f>Stat.!AR73</f>
        <v>0</v>
      </c>
      <c r="L37" s="3">
        <f>Stat.!BF73</f>
        <v>0</v>
      </c>
      <c r="M37" s="5">
        <f>Stat.!BT73</f>
        <v>0</v>
      </c>
      <c r="N37" s="6">
        <f>Stat.!BU73</f>
        <v>0</v>
      </c>
      <c r="O37" s="965">
        <f t="shared" si="10"/>
        <v>0</v>
      </c>
      <c r="P37" s="4">
        <f t="shared" si="10"/>
        <v>20</v>
      </c>
      <c r="Q37" s="956">
        <f t="shared" si="10"/>
        <v>0</v>
      </c>
      <c r="R37" s="4">
        <f t="shared" si="10"/>
        <v>0</v>
      </c>
      <c r="S37" s="6">
        <f t="shared" si="10"/>
        <v>0</v>
      </c>
      <c r="T37" s="2">
        <f>Stat.!BU32+Stat.!BU73</f>
        <v>0</v>
      </c>
      <c r="U37" s="967">
        <f t="shared" si="1"/>
        <v>0</v>
      </c>
      <c r="Z37" s="528">
        <f t="shared" si="2"/>
        <v>20</v>
      </c>
      <c r="AA37" s="274" t="str">
        <f t="shared" si="3"/>
        <v>Pospíchal Tomáš</v>
      </c>
      <c r="AB37" s="518">
        <f t="shared" si="6"/>
        <v>0</v>
      </c>
      <c r="AC37" s="518">
        <f t="shared" si="7"/>
        <v>0</v>
      </c>
      <c r="AD37" s="531">
        <f t="shared" si="8"/>
        <v>0</v>
      </c>
      <c r="AE37" s="520">
        <f t="shared" si="4"/>
        <v>20</v>
      </c>
      <c r="AF37" s="346">
        <f t="shared" si="5"/>
        <v>0</v>
      </c>
      <c r="AG37" s="346">
        <f t="shared" si="9"/>
        <v>20</v>
      </c>
      <c r="AH37" s="346"/>
    </row>
    <row r="38" spans="1:41" s="1" customFormat="1" ht="15" customHeight="1" x14ac:dyDescent="0.2">
      <c r="A38" s="989">
        <v>30</v>
      </c>
      <c r="B38" s="987" t="str">
        <f>Stat.!B33</f>
        <v>Přívětivý Tomáš</v>
      </c>
      <c r="C38" s="6">
        <f>Stat.!P33</f>
        <v>0</v>
      </c>
      <c r="D38" s="4">
        <f>Stat.!AD33</f>
        <v>0</v>
      </c>
      <c r="E38" s="956">
        <f>Stat.!AR33</f>
        <v>0</v>
      </c>
      <c r="F38" s="4">
        <f>Stat.!BF33</f>
        <v>0</v>
      </c>
      <c r="G38" s="6">
        <f>Stat.!BT33</f>
        <v>0</v>
      </c>
      <c r="H38" s="6">
        <f>Stat.!BU33</f>
        <v>0</v>
      </c>
      <c r="I38" s="962">
        <f>Stat.!P74</f>
        <v>0</v>
      </c>
      <c r="J38" s="3">
        <f>Stat.!AD74</f>
        <v>45</v>
      </c>
      <c r="K38" s="969">
        <f>Stat.!AR74</f>
        <v>0</v>
      </c>
      <c r="L38" s="3">
        <f>Stat.!BF74</f>
        <v>0</v>
      </c>
      <c r="M38" s="5">
        <f>Stat.!BT74</f>
        <v>0</v>
      </c>
      <c r="N38" s="6">
        <f>Stat.!BU74</f>
        <v>0</v>
      </c>
      <c r="O38" s="965">
        <f t="shared" si="10"/>
        <v>0</v>
      </c>
      <c r="P38" s="4">
        <f t="shared" si="10"/>
        <v>45</v>
      </c>
      <c r="Q38" s="956">
        <f t="shared" si="10"/>
        <v>0</v>
      </c>
      <c r="R38" s="4">
        <f t="shared" si="10"/>
        <v>0</v>
      </c>
      <c r="S38" s="6">
        <f t="shared" si="10"/>
        <v>0</v>
      </c>
      <c r="T38" s="2">
        <f>Stat.!BU33+Stat.!BU74</f>
        <v>0</v>
      </c>
      <c r="U38" s="967">
        <f t="shared" si="1"/>
        <v>0</v>
      </c>
      <c r="Z38" s="528">
        <f t="shared" si="2"/>
        <v>45</v>
      </c>
      <c r="AA38" s="274" t="str">
        <f t="shared" si="3"/>
        <v>Přívětivý Tomáš</v>
      </c>
      <c r="AB38" s="518">
        <f t="shared" si="6"/>
        <v>0</v>
      </c>
      <c r="AC38" s="518">
        <f t="shared" si="7"/>
        <v>0</v>
      </c>
      <c r="AD38" s="531">
        <f t="shared" si="8"/>
        <v>0</v>
      </c>
      <c r="AE38" s="520">
        <f t="shared" si="4"/>
        <v>0</v>
      </c>
      <c r="AF38" s="346">
        <f t="shared" si="5"/>
        <v>45</v>
      </c>
      <c r="AG38" s="346">
        <f t="shared" si="9"/>
        <v>45</v>
      </c>
      <c r="AH38" s="346"/>
    </row>
    <row r="39" spans="1:41" s="1" customFormat="1" ht="15" customHeight="1" x14ac:dyDescent="0.2">
      <c r="A39" s="989">
        <v>31</v>
      </c>
      <c r="B39" s="987" t="str">
        <f>Stat.!B34</f>
        <v>Šmahel Michal</v>
      </c>
      <c r="C39" s="6">
        <f>Stat.!P34</f>
        <v>0</v>
      </c>
      <c r="D39" s="4">
        <f>Stat.!AD34</f>
        <v>11</v>
      </c>
      <c r="E39" s="956">
        <f>Stat.!AR34</f>
        <v>0</v>
      </c>
      <c r="F39" s="4">
        <f>Stat.!BF34</f>
        <v>0</v>
      </c>
      <c r="G39" s="6">
        <f>Stat.!BT34</f>
        <v>0</v>
      </c>
      <c r="H39" s="6">
        <f>Stat.!BU34</f>
        <v>0</v>
      </c>
      <c r="I39" s="962">
        <f>Stat.!P75</f>
        <v>0</v>
      </c>
      <c r="J39" s="3">
        <f>Stat.!AD75</f>
        <v>0</v>
      </c>
      <c r="K39" s="969">
        <f>Stat.!AR75</f>
        <v>0</v>
      </c>
      <c r="L39" s="3">
        <f>Stat.!BF75</f>
        <v>0</v>
      </c>
      <c r="M39" s="5">
        <f>Stat.!BT75</f>
        <v>0</v>
      </c>
      <c r="N39" s="6">
        <f>Stat.!BU75</f>
        <v>0</v>
      </c>
      <c r="O39" s="965">
        <f t="shared" si="10"/>
        <v>0</v>
      </c>
      <c r="P39" s="4">
        <f t="shared" si="10"/>
        <v>11</v>
      </c>
      <c r="Q39" s="956">
        <f t="shared" si="10"/>
        <v>0</v>
      </c>
      <c r="R39" s="4">
        <f t="shared" si="10"/>
        <v>0</v>
      </c>
      <c r="S39" s="6">
        <f t="shared" si="10"/>
        <v>0</v>
      </c>
      <c r="T39" s="2">
        <f>Stat.!BU34+Stat.!BU75</f>
        <v>0</v>
      </c>
      <c r="U39" s="967">
        <f t="shared" si="1"/>
        <v>0</v>
      </c>
      <c r="Z39" s="528">
        <f t="shared" si="2"/>
        <v>11</v>
      </c>
      <c r="AA39" s="274" t="str">
        <f t="shared" si="3"/>
        <v>Šmahel Michal</v>
      </c>
      <c r="AB39" s="518">
        <f t="shared" si="6"/>
        <v>0</v>
      </c>
      <c r="AC39" s="518">
        <f t="shared" si="7"/>
        <v>0</v>
      </c>
      <c r="AD39" s="531">
        <f t="shared" si="8"/>
        <v>0</v>
      </c>
      <c r="AE39" s="520">
        <f t="shared" si="4"/>
        <v>11</v>
      </c>
      <c r="AF39" s="346">
        <f t="shared" si="5"/>
        <v>0</v>
      </c>
      <c r="AG39" s="346">
        <f t="shared" si="9"/>
        <v>11</v>
      </c>
      <c r="AH39" s="346"/>
    </row>
    <row r="40" spans="1:41" s="1" customFormat="1" ht="15" customHeight="1" x14ac:dyDescent="0.2">
      <c r="A40" s="989">
        <v>32</v>
      </c>
      <c r="B40" s="987" t="str">
        <f>Stat.!B35</f>
        <v>Šťastný Martin</v>
      </c>
      <c r="C40" s="6">
        <f>Stat.!P35</f>
        <v>539</v>
      </c>
      <c r="D40" s="4">
        <f>Stat.!AD35</f>
        <v>26</v>
      </c>
      <c r="E40" s="956">
        <f>Stat.!AR35</f>
        <v>5</v>
      </c>
      <c r="F40" s="4">
        <f>Stat.!BF35</f>
        <v>0</v>
      </c>
      <c r="G40" s="6">
        <f>Stat.!BT35</f>
        <v>1</v>
      </c>
      <c r="H40" s="6">
        <f>Stat.!BU35</f>
        <v>0</v>
      </c>
      <c r="I40" s="962">
        <f>Stat.!P76</f>
        <v>900</v>
      </c>
      <c r="J40" s="3">
        <f>Stat.!AD76</f>
        <v>39</v>
      </c>
      <c r="K40" s="969">
        <f>Stat.!AR76</f>
        <v>4</v>
      </c>
      <c r="L40" s="3">
        <f>Stat.!BF76</f>
        <v>4</v>
      </c>
      <c r="M40" s="5">
        <f>Stat.!BT76</f>
        <v>3</v>
      </c>
      <c r="N40" s="6">
        <f>Stat.!BU76</f>
        <v>0</v>
      </c>
      <c r="O40" s="965">
        <f t="shared" si="10"/>
        <v>1439</v>
      </c>
      <c r="P40" s="4">
        <f t="shared" si="10"/>
        <v>65</v>
      </c>
      <c r="Q40" s="956">
        <f t="shared" si="10"/>
        <v>9</v>
      </c>
      <c r="R40" s="4">
        <f t="shared" si="10"/>
        <v>4</v>
      </c>
      <c r="S40" s="6">
        <f t="shared" si="10"/>
        <v>4</v>
      </c>
      <c r="T40" s="2">
        <f>Stat.!BU35+Stat.!BU76</f>
        <v>0</v>
      </c>
      <c r="U40" s="967">
        <f t="shared" si="1"/>
        <v>13</v>
      </c>
      <c r="Z40" s="528">
        <f t="shared" si="2"/>
        <v>1504</v>
      </c>
      <c r="AA40" s="274" t="str">
        <f t="shared" si="3"/>
        <v>Šťastný Martin</v>
      </c>
      <c r="AB40" s="518">
        <f t="shared" si="6"/>
        <v>167.11111111111111</v>
      </c>
      <c r="AC40" s="518">
        <f t="shared" si="7"/>
        <v>376</v>
      </c>
      <c r="AD40" s="531">
        <f t="shared" si="8"/>
        <v>115.69230769230769</v>
      </c>
      <c r="AE40" s="520">
        <f t="shared" si="4"/>
        <v>565</v>
      </c>
      <c r="AF40" s="346">
        <f t="shared" si="5"/>
        <v>939</v>
      </c>
      <c r="AG40" s="346">
        <f t="shared" si="9"/>
        <v>1504</v>
      </c>
      <c r="AH40" s="346"/>
    </row>
    <row r="41" spans="1:41" s="1" customFormat="1" ht="15" customHeight="1" x14ac:dyDescent="0.2">
      <c r="A41" s="989">
        <v>33</v>
      </c>
      <c r="B41" s="987" t="str">
        <f>Stat.!B36</f>
        <v>Švarc Petr</v>
      </c>
      <c r="C41" s="6">
        <f>Stat.!P36</f>
        <v>523</v>
      </c>
      <c r="D41" s="4">
        <f>Stat.!AD36</f>
        <v>0</v>
      </c>
      <c r="E41" s="956">
        <f>Stat.!AR36</f>
        <v>0</v>
      </c>
      <c r="F41" s="4">
        <f>Stat.!BF36</f>
        <v>4</v>
      </c>
      <c r="G41" s="6">
        <f>Stat.!BT36</f>
        <v>0</v>
      </c>
      <c r="H41" s="6">
        <f>Stat.!BU36</f>
        <v>0</v>
      </c>
      <c r="I41" s="962">
        <f>Stat.!P77</f>
        <v>1057</v>
      </c>
      <c r="J41" s="3">
        <f>Stat.!AD77</f>
        <v>0</v>
      </c>
      <c r="K41" s="969">
        <f>Stat.!AR77</f>
        <v>4</v>
      </c>
      <c r="L41" s="3">
        <f>Stat.!BF77</f>
        <v>3</v>
      </c>
      <c r="M41" s="5">
        <f>Stat.!BT77</f>
        <v>1</v>
      </c>
      <c r="N41" s="6">
        <f>Stat.!BU77</f>
        <v>0</v>
      </c>
      <c r="O41" s="965">
        <f t="shared" si="10"/>
        <v>1580</v>
      </c>
      <c r="P41" s="4">
        <f t="shared" si="10"/>
        <v>0</v>
      </c>
      <c r="Q41" s="956">
        <f t="shared" si="10"/>
        <v>4</v>
      </c>
      <c r="R41" s="4">
        <f t="shared" si="10"/>
        <v>7</v>
      </c>
      <c r="S41" s="6">
        <f t="shared" si="10"/>
        <v>1</v>
      </c>
      <c r="T41" s="2">
        <f>Stat.!BU36+Stat.!BU77</f>
        <v>0</v>
      </c>
      <c r="U41" s="967">
        <f t="shared" si="1"/>
        <v>11</v>
      </c>
      <c r="Z41" s="528">
        <f t="shared" si="2"/>
        <v>1580</v>
      </c>
      <c r="AA41" s="274" t="str">
        <f t="shared" si="3"/>
        <v>Švarc Petr</v>
      </c>
      <c r="AB41" s="518">
        <f t="shared" si="6"/>
        <v>395</v>
      </c>
      <c r="AC41" s="518">
        <f t="shared" si="7"/>
        <v>225.71428571428572</v>
      </c>
      <c r="AD41" s="531">
        <f t="shared" si="8"/>
        <v>143.63636363636363</v>
      </c>
      <c r="AE41" s="520">
        <f t="shared" si="4"/>
        <v>523</v>
      </c>
      <c r="AF41" s="346">
        <f t="shared" si="5"/>
        <v>1057</v>
      </c>
      <c r="AG41" s="346">
        <f t="shared" si="9"/>
        <v>1580</v>
      </c>
      <c r="AH41" s="346"/>
    </row>
    <row r="42" spans="1:41" s="1" customFormat="1" ht="15" customHeight="1" x14ac:dyDescent="0.2">
      <c r="A42" s="989">
        <v>34</v>
      </c>
      <c r="B42" s="987" t="str">
        <f>Stat.!B37</f>
        <v>Tříletý Radim</v>
      </c>
      <c r="C42" s="6">
        <f>Stat.!P37</f>
        <v>346</v>
      </c>
      <c r="D42" s="4">
        <f>Stat.!AD37</f>
        <v>0</v>
      </c>
      <c r="E42" s="956">
        <f>Stat.!AR37</f>
        <v>0</v>
      </c>
      <c r="F42" s="4">
        <f>Stat.!BF37</f>
        <v>1</v>
      </c>
      <c r="G42" s="6">
        <f>Stat.!BT37</f>
        <v>0</v>
      </c>
      <c r="H42" s="6">
        <f>Stat.!BU37</f>
        <v>0</v>
      </c>
      <c r="I42" s="962">
        <f>Stat.!P78</f>
        <v>616</v>
      </c>
      <c r="J42" s="3">
        <f>Stat.!AD78</f>
        <v>80</v>
      </c>
      <c r="K42" s="969">
        <f>Stat.!AR78</f>
        <v>1</v>
      </c>
      <c r="L42" s="3">
        <f>Stat.!BF78</f>
        <v>2</v>
      </c>
      <c r="M42" s="5">
        <f>Stat.!BT78</f>
        <v>1</v>
      </c>
      <c r="N42" s="6">
        <f>Stat.!BU78</f>
        <v>0</v>
      </c>
      <c r="O42" s="965">
        <f t="shared" si="10"/>
        <v>962</v>
      </c>
      <c r="P42" s="4">
        <f t="shared" si="10"/>
        <v>80</v>
      </c>
      <c r="Q42" s="956">
        <f t="shared" si="10"/>
        <v>1</v>
      </c>
      <c r="R42" s="4">
        <f t="shared" si="10"/>
        <v>3</v>
      </c>
      <c r="S42" s="6">
        <f t="shared" si="10"/>
        <v>1</v>
      </c>
      <c r="T42" s="2">
        <f>Stat.!BU37+Stat.!BU78</f>
        <v>0</v>
      </c>
      <c r="U42" s="967">
        <f t="shared" si="1"/>
        <v>4</v>
      </c>
      <c r="Z42" s="528">
        <f t="shared" si="2"/>
        <v>1042</v>
      </c>
      <c r="AA42" s="274" t="str">
        <f t="shared" si="3"/>
        <v>Tříletý Radim</v>
      </c>
      <c r="AB42" s="518">
        <f t="shared" si="6"/>
        <v>1042</v>
      </c>
      <c r="AC42" s="518">
        <f t="shared" si="7"/>
        <v>347.33333333333331</v>
      </c>
      <c r="AD42" s="531">
        <f t="shared" si="8"/>
        <v>260.5</v>
      </c>
      <c r="AE42" s="520">
        <f t="shared" si="4"/>
        <v>346</v>
      </c>
      <c r="AF42" s="346">
        <f t="shared" si="5"/>
        <v>696</v>
      </c>
      <c r="AG42" s="346">
        <f t="shared" si="9"/>
        <v>1042</v>
      </c>
      <c r="AH42" s="346"/>
    </row>
    <row r="43" spans="1:41" s="1" customFormat="1" ht="15" customHeight="1" x14ac:dyDescent="0.2">
      <c r="A43" s="989">
        <v>35</v>
      </c>
      <c r="B43" s="987" t="str">
        <f>Stat.!B38</f>
        <v>Urbánek Pavel</v>
      </c>
      <c r="C43" s="6">
        <f>Stat.!P38</f>
        <v>270</v>
      </c>
      <c r="D43" s="4">
        <f>Stat.!AD38</f>
        <v>27</v>
      </c>
      <c r="E43" s="956">
        <f>Stat.!AR38</f>
        <v>0</v>
      </c>
      <c r="F43" s="4">
        <f>Stat.!BF38</f>
        <v>0</v>
      </c>
      <c r="G43" s="6">
        <f>Stat.!BT38</f>
        <v>0</v>
      </c>
      <c r="H43" s="6">
        <f>Stat.!BU38</f>
        <v>0</v>
      </c>
      <c r="I43" s="962">
        <f>Stat.!P79</f>
        <v>270</v>
      </c>
      <c r="J43" s="3">
        <f>Stat.!AD79</f>
        <v>16</v>
      </c>
      <c r="K43" s="969">
        <f>Stat.!AR79</f>
        <v>0</v>
      </c>
      <c r="L43" s="3">
        <f>Stat.!BF79</f>
        <v>1</v>
      </c>
      <c r="M43" s="5">
        <f>Stat.!BT79</f>
        <v>1</v>
      </c>
      <c r="N43" s="6">
        <f>Stat.!BU79</f>
        <v>0</v>
      </c>
      <c r="O43" s="965">
        <f t="shared" si="10"/>
        <v>540</v>
      </c>
      <c r="P43" s="4">
        <f t="shared" si="10"/>
        <v>43</v>
      </c>
      <c r="Q43" s="956">
        <f t="shared" si="10"/>
        <v>0</v>
      </c>
      <c r="R43" s="4">
        <f t="shared" si="10"/>
        <v>1</v>
      </c>
      <c r="S43" s="6">
        <f t="shared" si="10"/>
        <v>1</v>
      </c>
      <c r="T43" s="2">
        <f>Stat.!BU38+Stat.!BU79</f>
        <v>0</v>
      </c>
      <c r="U43" s="967">
        <f t="shared" si="1"/>
        <v>1</v>
      </c>
      <c r="Z43" s="528">
        <f t="shared" si="2"/>
        <v>583</v>
      </c>
      <c r="AA43" s="274" t="str">
        <f t="shared" si="3"/>
        <v>Urbánek Pavel</v>
      </c>
      <c r="AB43" s="518">
        <f t="shared" si="6"/>
        <v>0</v>
      </c>
      <c r="AC43" s="518">
        <f t="shared" si="7"/>
        <v>583</v>
      </c>
      <c r="AD43" s="531">
        <f t="shared" si="8"/>
        <v>583</v>
      </c>
      <c r="AE43" s="520">
        <f t="shared" si="4"/>
        <v>297</v>
      </c>
      <c r="AF43" s="346">
        <f t="shared" si="5"/>
        <v>286</v>
      </c>
      <c r="AG43" s="346">
        <f t="shared" si="9"/>
        <v>583</v>
      </c>
      <c r="AH43" s="346"/>
    </row>
    <row r="44" spans="1:41" s="1" customFormat="1" ht="15" customHeight="1" x14ac:dyDescent="0.2">
      <c r="A44" s="989">
        <v>36</v>
      </c>
      <c r="B44" s="987" t="str">
        <f>Stat.!B39</f>
        <v>Zejda Tomáš</v>
      </c>
      <c r="C44" s="6">
        <f>Stat.!P39</f>
        <v>528</v>
      </c>
      <c r="D44" s="4">
        <f>Stat.!AD39</f>
        <v>53</v>
      </c>
      <c r="E44" s="956">
        <f>Stat.!AR39</f>
        <v>0</v>
      </c>
      <c r="F44" s="4">
        <f>Stat.!BF39</f>
        <v>1</v>
      </c>
      <c r="G44" s="6">
        <f>Stat.!BT39</f>
        <v>1</v>
      </c>
      <c r="H44" s="6">
        <f>Stat.!BU39</f>
        <v>0</v>
      </c>
      <c r="I44" s="962">
        <f>Stat.!P80</f>
        <v>893</v>
      </c>
      <c r="J44" s="3">
        <f>Stat.!AD80</f>
        <v>0</v>
      </c>
      <c r="K44" s="969">
        <f>Stat.!AR80</f>
        <v>0</v>
      </c>
      <c r="L44" s="3">
        <f>Stat.!BF80</f>
        <v>1</v>
      </c>
      <c r="M44" s="5">
        <f>Stat.!BT80</f>
        <v>3</v>
      </c>
      <c r="N44" s="6">
        <f>Stat.!BU80</f>
        <v>1</v>
      </c>
      <c r="O44" s="965">
        <f t="shared" si="10"/>
        <v>1421</v>
      </c>
      <c r="P44" s="4">
        <f t="shared" si="10"/>
        <v>53</v>
      </c>
      <c r="Q44" s="956">
        <f t="shared" si="10"/>
        <v>0</v>
      </c>
      <c r="R44" s="4">
        <f t="shared" si="10"/>
        <v>2</v>
      </c>
      <c r="S44" s="6">
        <f t="shared" si="10"/>
        <v>4</v>
      </c>
      <c r="T44" s="2">
        <f>Stat.!BU39+Stat.!BU80</f>
        <v>1</v>
      </c>
      <c r="U44" s="967">
        <f t="shared" si="1"/>
        <v>2</v>
      </c>
      <c r="Z44" s="528">
        <f t="shared" si="2"/>
        <v>1474</v>
      </c>
      <c r="AA44" s="274" t="str">
        <f t="shared" si="3"/>
        <v>Zejda Tomáš</v>
      </c>
      <c r="AB44" s="518">
        <f t="shared" si="6"/>
        <v>0</v>
      </c>
      <c r="AC44" s="518">
        <f t="shared" si="7"/>
        <v>737</v>
      </c>
      <c r="AD44" s="531">
        <f t="shared" si="8"/>
        <v>737</v>
      </c>
      <c r="AE44" s="520">
        <f t="shared" si="4"/>
        <v>581</v>
      </c>
      <c r="AF44" s="346">
        <f t="shared" si="5"/>
        <v>893</v>
      </c>
      <c r="AG44" s="346">
        <f t="shared" si="9"/>
        <v>1474</v>
      </c>
      <c r="AH44" s="346"/>
    </row>
    <row r="45" spans="1:41" s="1" customFormat="1" ht="15" customHeight="1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10"/>
        <v>90</v>
      </c>
      <c r="P45" s="961">
        <f t="shared" si="10"/>
        <v>0</v>
      </c>
      <c r="Q45" s="957">
        <f t="shared" si="10"/>
        <v>0</v>
      </c>
      <c r="R45" s="961">
        <f t="shared" si="10"/>
        <v>0</v>
      </c>
      <c r="S45" s="958">
        <f t="shared" si="10"/>
        <v>0</v>
      </c>
      <c r="T45" s="960">
        <f>Stat.!BU40+Stat.!BU81</f>
        <v>0</v>
      </c>
      <c r="U45" s="968">
        <f t="shared" si="1"/>
        <v>0</v>
      </c>
      <c r="AG45" s="46"/>
      <c r="AH45" s="46"/>
      <c r="AI45" s="42"/>
      <c r="AJ45" s="738"/>
      <c r="AK45" s="738"/>
      <c r="AL45" s="738"/>
      <c r="AM45" s="738"/>
      <c r="AN45" s="738"/>
      <c r="AO45" s="738"/>
    </row>
    <row r="46" spans="1:41" s="42" customFormat="1" x14ac:dyDescent="0.2">
      <c r="A46" s="1046" t="s">
        <v>10</v>
      </c>
      <c r="B46" s="1047"/>
      <c r="C46" s="971">
        <f t="shared" ref="C46:T46" si="11">SUM(C9:C45)</f>
        <v>11118</v>
      </c>
      <c r="D46" s="971">
        <f t="shared" si="11"/>
        <v>762</v>
      </c>
      <c r="E46" s="971">
        <f t="shared" si="11"/>
        <v>27</v>
      </c>
      <c r="F46" s="971">
        <f t="shared" si="11"/>
        <v>22</v>
      </c>
      <c r="G46" s="971">
        <f t="shared" si="11"/>
        <v>18</v>
      </c>
      <c r="H46" s="971">
        <f t="shared" si="11"/>
        <v>0</v>
      </c>
      <c r="I46" s="971">
        <f t="shared" si="11"/>
        <v>11029</v>
      </c>
      <c r="J46" s="971">
        <f t="shared" si="11"/>
        <v>824</v>
      </c>
      <c r="K46" s="971">
        <f t="shared" si="11"/>
        <v>27</v>
      </c>
      <c r="L46" s="971">
        <f t="shared" si="11"/>
        <v>26</v>
      </c>
      <c r="M46" s="971">
        <f t="shared" si="11"/>
        <v>18</v>
      </c>
      <c r="N46" s="971">
        <f t="shared" si="11"/>
        <v>1</v>
      </c>
      <c r="O46" s="971">
        <f t="shared" si="11"/>
        <v>22147</v>
      </c>
      <c r="P46" s="971">
        <f t="shared" si="11"/>
        <v>1586</v>
      </c>
      <c r="Q46" s="971">
        <f t="shared" si="11"/>
        <v>54</v>
      </c>
      <c r="R46" s="971">
        <f t="shared" si="11"/>
        <v>48</v>
      </c>
      <c r="S46" s="971">
        <f t="shared" si="11"/>
        <v>36</v>
      </c>
      <c r="T46" s="972">
        <f t="shared" si="11"/>
        <v>1</v>
      </c>
      <c r="U46" s="621">
        <f t="shared" si="1"/>
        <v>102</v>
      </c>
      <c r="AG46" s="46"/>
      <c r="AH46" s="46"/>
      <c r="AJ46" s="518"/>
      <c r="AK46" s="533"/>
      <c r="AL46" s="320"/>
      <c r="AM46" s="534"/>
      <c r="AN46" s="520"/>
      <c r="AO46" s="346"/>
    </row>
    <row r="47" spans="1:41" s="249" customFormat="1" x14ac:dyDescent="0.2">
      <c r="A47" s="622"/>
      <c r="B47" s="623" t="s">
        <v>706</v>
      </c>
      <c r="C47" s="623"/>
      <c r="D47" s="624">
        <v>12</v>
      </c>
      <c r="E47" s="623"/>
      <c r="F47" s="623"/>
      <c r="G47" s="623"/>
      <c r="H47" s="623"/>
      <c r="I47" s="625"/>
      <c r="J47" s="626">
        <v>0</v>
      </c>
      <c r="K47" s="625"/>
      <c r="L47" s="625"/>
      <c r="M47" s="625"/>
      <c r="N47" s="623"/>
      <c r="O47" s="623"/>
      <c r="P47" s="627">
        <f>D47+J47</f>
        <v>12</v>
      </c>
      <c r="Q47" s="623"/>
      <c r="R47" s="623"/>
      <c r="S47" s="623"/>
      <c r="T47" s="623"/>
      <c r="U47" s="628"/>
      <c r="AG47" s="46"/>
      <c r="AH47" s="46"/>
      <c r="AI47" s="42"/>
      <c r="AJ47" s="518"/>
      <c r="AK47" s="533"/>
      <c r="AL47" s="320"/>
      <c r="AM47" s="534"/>
      <c r="AN47" s="520"/>
      <c r="AO47" s="346"/>
    </row>
    <row r="48" spans="1:41" s="42" customFormat="1" ht="11.25" x14ac:dyDescent="0.2">
      <c r="I48" s="339"/>
      <c r="J48" s="339"/>
      <c r="K48" s="339"/>
      <c r="L48" s="339"/>
      <c r="M48" s="339"/>
      <c r="AG48" s="46"/>
      <c r="AH48" s="46"/>
      <c r="AJ48" s="518"/>
      <c r="AK48" s="533"/>
      <c r="AL48" s="320"/>
      <c r="AM48" s="534"/>
      <c r="AN48" s="520"/>
      <c r="AO48" s="346"/>
    </row>
    <row r="49" spans="1:40" x14ac:dyDescent="0.2">
      <c r="A49" s="249"/>
      <c r="B49" s="249"/>
      <c r="C49" s="249"/>
      <c r="D49" s="249"/>
      <c r="E49" s="249"/>
      <c r="F49" s="249"/>
      <c r="G49" s="249"/>
      <c r="H49" s="249"/>
      <c r="I49" s="85"/>
      <c r="J49" s="85"/>
      <c r="K49" s="85"/>
      <c r="L49" s="85"/>
      <c r="M49" s="85"/>
      <c r="N49" s="249"/>
      <c r="O49" s="249"/>
      <c r="P49" s="249"/>
      <c r="Q49" s="249"/>
      <c r="R49" s="249"/>
      <c r="S49" s="249"/>
      <c r="T49" s="249"/>
      <c r="U49" s="249"/>
      <c r="AI49" s="42"/>
      <c r="AK49" s="533"/>
      <c r="AL49" s="320"/>
      <c r="AM49" s="534"/>
    </row>
    <row r="50" spans="1:40" x14ac:dyDescent="0.2">
      <c r="A50" s="42"/>
      <c r="B50" s="42"/>
      <c r="C50" s="42"/>
      <c r="D50" s="42"/>
      <c r="E50" s="42"/>
      <c r="F50" s="42"/>
      <c r="G50" s="42"/>
      <c r="H50" s="42"/>
      <c r="I50" s="339"/>
      <c r="J50" s="339"/>
      <c r="K50" s="339"/>
      <c r="L50" s="339"/>
      <c r="M50" s="339"/>
      <c r="N50" s="42"/>
      <c r="O50" s="85"/>
      <c r="P50" s="339"/>
      <c r="Q50" s="339"/>
      <c r="R50" s="42"/>
      <c r="S50" s="42"/>
      <c r="T50" s="42"/>
      <c r="U50" s="42"/>
      <c r="AI50" s="42"/>
      <c r="AK50" s="533"/>
      <c r="AL50" s="320"/>
      <c r="AM50" s="534"/>
    </row>
    <row r="51" spans="1:40" x14ac:dyDescent="0.2">
      <c r="AI51" s="42"/>
      <c r="AK51" s="533"/>
      <c r="AL51" s="320"/>
      <c r="AM51" s="534"/>
    </row>
    <row r="52" spans="1:40" x14ac:dyDescent="0.2">
      <c r="AI52" s="42"/>
      <c r="AK52" s="533"/>
      <c r="AL52" s="320"/>
      <c r="AM52" s="534"/>
    </row>
    <row r="53" spans="1:40" x14ac:dyDescent="0.2">
      <c r="AI53" s="42"/>
      <c r="AK53" s="533"/>
      <c r="AL53" s="320"/>
      <c r="AM53" s="534"/>
    </row>
    <row r="54" spans="1:40" x14ac:dyDescent="0.2">
      <c r="AI54" s="42"/>
      <c r="AK54" s="533"/>
      <c r="AL54" s="320"/>
      <c r="AM54" s="534"/>
    </row>
    <row r="55" spans="1:40" x14ac:dyDescent="0.2">
      <c r="AG55" s="42"/>
      <c r="AH55" s="42"/>
      <c r="AI55" s="42"/>
      <c r="AK55" s="533"/>
      <c r="AL55" s="320"/>
      <c r="AM55" s="534"/>
    </row>
    <row r="56" spans="1:40" x14ac:dyDescent="0.2">
      <c r="AG56" s="42"/>
      <c r="AH56" s="42"/>
      <c r="AI56" s="42"/>
      <c r="AK56" s="533"/>
      <c r="AL56" s="320"/>
      <c r="AM56" s="534"/>
    </row>
    <row r="57" spans="1:40" x14ac:dyDescent="0.2">
      <c r="AG57" s="42"/>
      <c r="AH57" s="42"/>
      <c r="AI57" s="42"/>
      <c r="AK57" s="533"/>
      <c r="AL57" s="320"/>
      <c r="AM57" s="534"/>
    </row>
    <row r="58" spans="1:40" x14ac:dyDescent="0.2">
      <c r="AG58" s="42"/>
      <c r="AH58" s="42"/>
      <c r="AI58" s="42"/>
      <c r="AK58" s="533"/>
      <c r="AL58" s="320"/>
      <c r="AM58" s="534"/>
    </row>
    <row r="59" spans="1:40" x14ac:dyDescent="0.2">
      <c r="AG59" s="42"/>
      <c r="AH59" s="42"/>
      <c r="AI59" s="42"/>
      <c r="AK59" s="533"/>
      <c r="AL59" s="320"/>
      <c r="AM59" s="534"/>
    </row>
    <row r="60" spans="1:40" x14ac:dyDescent="0.2">
      <c r="AG60" s="42"/>
      <c r="AH60" s="42"/>
      <c r="AI60" s="42"/>
      <c r="AK60" s="533"/>
      <c r="AL60" s="320"/>
      <c r="AM60" s="534"/>
    </row>
    <row r="61" spans="1:40" x14ac:dyDescent="0.2">
      <c r="AG61" s="42"/>
      <c r="AH61" s="42"/>
      <c r="AI61" s="42"/>
      <c r="AK61" s="533"/>
      <c r="AL61" s="320"/>
      <c r="AM61" s="534"/>
      <c r="AN61" s="534"/>
    </row>
    <row r="62" spans="1:40" x14ac:dyDescent="0.2">
      <c r="AG62" s="42"/>
      <c r="AH62" s="42"/>
      <c r="AI62" s="274"/>
      <c r="AK62" s="533"/>
      <c r="AL62" s="378"/>
      <c r="AM62" s="534"/>
      <c r="AN62" s="534"/>
    </row>
    <row r="63" spans="1:40" x14ac:dyDescent="0.2">
      <c r="AG63" s="42"/>
      <c r="AH63" s="42"/>
      <c r="AI63" s="274"/>
      <c r="AK63" s="533"/>
      <c r="AL63" s="378"/>
      <c r="AM63" s="534"/>
      <c r="AN63" s="534"/>
    </row>
    <row r="64" spans="1:40" x14ac:dyDescent="0.2">
      <c r="AG64" s="42"/>
      <c r="AH64" s="42"/>
      <c r="AI64" s="274"/>
      <c r="AK64" s="533"/>
      <c r="AL64" s="378"/>
      <c r="AM64" s="534"/>
      <c r="AN64" s="534"/>
    </row>
    <row r="65" spans="35:38" x14ac:dyDescent="0.2">
      <c r="AI65" s="40"/>
    </row>
    <row r="66" spans="35:38" x14ac:dyDescent="0.2">
      <c r="AI66" s="40"/>
      <c r="AL66" s="538"/>
    </row>
    <row r="67" spans="35:38" x14ac:dyDescent="0.2">
      <c r="AL67" s="538"/>
    </row>
    <row r="68" spans="35:38" x14ac:dyDescent="0.2">
      <c r="AI68" s="249"/>
      <c r="AL68" s="532"/>
    </row>
    <row r="69" spans="35:38" x14ac:dyDescent="0.2">
      <c r="AK69" s="520"/>
      <c r="AL69" s="532"/>
    </row>
    <row r="70" spans="35:38" x14ac:dyDescent="0.2">
      <c r="AI70" s="537"/>
      <c r="AK70" s="520"/>
      <c r="AL70" s="539"/>
    </row>
    <row r="71" spans="35:38" x14ac:dyDescent="0.2">
      <c r="AI71" s="537"/>
      <c r="AK71" s="520"/>
      <c r="AL71" s="539"/>
    </row>
    <row r="72" spans="35:38" x14ac:dyDescent="0.2">
      <c r="AI72" s="537"/>
      <c r="AK72" s="520"/>
      <c r="AL72" s="539"/>
    </row>
    <row r="73" spans="35:38" x14ac:dyDescent="0.2">
      <c r="AI73" s="537"/>
      <c r="AK73" s="520"/>
      <c r="AL73" s="539"/>
    </row>
    <row r="74" spans="35:38" x14ac:dyDescent="0.2">
      <c r="AI74" s="537"/>
      <c r="AK74" s="520"/>
      <c r="AL74" s="539"/>
    </row>
    <row r="75" spans="35:38" x14ac:dyDescent="0.2">
      <c r="AI75" s="537"/>
      <c r="AK75" s="520"/>
      <c r="AL75" s="539"/>
    </row>
    <row r="76" spans="35:38" x14ac:dyDescent="0.2">
      <c r="AI76" s="537"/>
      <c r="AK76" s="520"/>
      <c r="AL76" s="539"/>
    </row>
    <row r="77" spans="35:38" x14ac:dyDescent="0.2">
      <c r="AI77" s="537"/>
      <c r="AK77" s="520"/>
      <c r="AL77" s="539"/>
    </row>
    <row r="78" spans="35:38" x14ac:dyDescent="0.2">
      <c r="AI78" s="537"/>
      <c r="AK78" s="520"/>
      <c r="AL78" s="539"/>
    </row>
    <row r="79" spans="35:38" x14ac:dyDescent="0.2">
      <c r="AI79" s="537"/>
      <c r="AK79" s="520"/>
      <c r="AL79" s="539"/>
    </row>
    <row r="80" spans="35:38" x14ac:dyDescent="0.2">
      <c r="AI80" s="537"/>
      <c r="AK80" s="520"/>
      <c r="AL80" s="539"/>
    </row>
    <row r="81" spans="35:38" x14ac:dyDescent="0.2">
      <c r="AI81" s="537"/>
      <c r="AK81" s="520"/>
      <c r="AL81" s="539"/>
    </row>
    <row r="82" spans="35:38" x14ac:dyDescent="0.2">
      <c r="AI82" s="537"/>
      <c r="AK82" s="520"/>
      <c r="AL82" s="539"/>
    </row>
    <row r="83" spans="35:38" x14ac:dyDescent="0.2">
      <c r="AI83" s="537"/>
      <c r="AK83" s="520"/>
      <c r="AL83" s="539"/>
    </row>
    <row r="84" spans="35:38" x14ac:dyDescent="0.2">
      <c r="AI84" s="537"/>
      <c r="AK84" s="520"/>
      <c r="AL84" s="539"/>
    </row>
  </sheetData>
  <sortState ref="AN9:AO44">
    <sortCondition ref="AO9:AO44"/>
  </sortState>
  <mergeCells count="15">
    <mergeCell ref="O8:U8"/>
    <mergeCell ref="A46:B46"/>
    <mergeCell ref="A1:U4"/>
    <mergeCell ref="E6:F6"/>
    <mergeCell ref="K6:L6"/>
    <mergeCell ref="Q6:R6"/>
    <mergeCell ref="A7:B7"/>
    <mergeCell ref="C6:D6"/>
    <mergeCell ref="G6:H6"/>
    <mergeCell ref="I6:J6"/>
    <mergeCell ref="M6:N6"/>
    <mergeCell ref="O6:P6"/>
    <mergeCell ref="S6:T6"/>
    <mergeCell ref="C8:H8"/>
    <mergeCell ref="I8:N8"/>
  </mergeCells>
  <pageMargins left="0.25" right="0.25" top="0.75" bottom="0.75" header="0.3" footer="0.3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AM50"/>
  <sheetViews>
    <sheetView zoomScale="85" zoomScaleNormal="85" workbookViewId="0">
      <selection activeCell="Z10" sqref="Z10"/>
    </sheetView>
  </sheetViews>
  <sheetFormatPr defaultRowHeight="12.75" x14ac:dyDescent="0.2"/>
  <cols>
    <col min="1" max="1" width="2.85546875" customWidth="1"/>
    <col min="2" max="2" width="18.42578125" customWidth="1"/>
    <col min="3" max="3" width="6.140625" customWidth="1"/>
    <col min="4" max="4" width="4.28515625" customWidth="1"/>
    <col min="5" max="7" width="3.7109375" customWidth="1"/>
    <col min="8" max="8" width="3" customWidth="1"/>
    <col min="9" max="9" width="5.140625" style="459" customWidth="1"/>
    <col min="10" max="10" width="4.140625" style="459" customWidth="1"/>
    <col min="11" max="13" width="3.7109375" style="459" customWidth="1"/>
    <col min="14" max="14" width="2.85546875" customWidth="1"/>
    <col min="15" max="15" width="6.28515625" style="159" customWidth="1"/>
    <col min="16" max="16" width="5.28515625" style="159" customWidth="1"/>
    <col min="17" max="19" width="3.7109375" style="159" customWidth="1"/>
    <col min="20" max="20" width="3.7109375" customWidth="1"/>
    <col min="21" max="21" width="5.28515625" style="159" customWidth="1"/>
    <col min="22" max="22" width="5.28515625" style="540" customWidth="1"/>
    <col min="23" max="23" width="6.7109375" style="46" customWidth="1"/>
    <col min="24" max="24" width="12.5703125" style="46" customWidth="1"/>
    <col min="25" max="25" width="5.7109375" style="541" customWidth="1"/>
    <col min="26" max="26" width="8" style="249" customWidth="1"/>
    <col min="27" max="27" width="7.42578125" style="42" customWidth="1"/>
    <col min="28" max="28" width="9.7109375" style="320" customWidth="1"/>
    <col min="29" max="29" width="8.7109375" customWidth="1"/>
    <col min="30" max="30" width="13.140625" customWidth="1"/>
    <col min="31" max="31" width="9.85546875" style="42" customWidth="1"/>
    <col min="32" max="32" width="5.7109375" style="42" customWidth="1"/>
    <col min="33" max="33" width="4.28515625" style="42" customWidth="1"/>
    <col min="34" max="36" width="4.140625" style="320" customWidth="1"/>
    <col min="37" max="37" width="4.140625" style="542" customWidth="1"/>
    <col min="38" max="38" width="5.28515625" style="543" customWidth="1"/>
    <col min="39" max="1019" width="8.7109375" customWidth="1"/>
  </cols>
  <sheetData>
    <row r="1" spans="1:39" ht="12.75" customHeight="1" x14ac:dyDescent="0.2">
      <c r="A1" s="1048" t="s">
        <v>1942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50"/>
    </row>
    <row r="2" spans="1:39" ht="12.75" customHeight="1" x14ac:dyDescent="0.2">
      <c r="A2" s="1051"/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3"/>
    </row>
    <row r="3" spans="1:39" ht="12.75" customHeight="1" x14ac:dyDescent="0.2">
      <c r="A3" s="1051"/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3"/>
    </row>
    <row r="4" spans="1:39" ht="6.75" customHeight="1" x14ac:dyDescent="0.2">
      <c r="A4" s="1051"/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3"/>
      <c r="V4" s="544"/>
      <c r="AF4" s="1068" t="s">
        <v>63</v>
      </c>
      <c r="AG4" s="1068"/>
      <c r="AI4" s="1067" t="s">
        <v>11</v>
      </c>
      <c r="AJ4" s="1067"/>
      <c r="AK4" s="1067"/>
    </row>
    <row r="5" spans="1:39" ht="9.9499999999999993" customHeight="1" x14ac:dyDescent="0.25">
      <c r="A5" s="709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10"/>
      <c r="V5" s="546"/>
      <c r="Y5" s="46"/>
      <c r="Z5" s="541"/>
      <c r="AA5" s="249"/>
      <c r="AB5" s="42"/>
      <c r="AC5" s="320"/>
      <c r="AD5" s="609"/>
      <c r="AE5"/>
      <c r="AH5" s="42"/>
      <c r="AK5" s="320"/>
      <c r="AL5" s="542"/>
      <c r="AM5" s="543"/>
    </row>
    <row r="6" spans="1:39" ht="44.25" customHeight="1" x14ac:dyDescent="0.25">
      <c r="A6" s="983"/>
      <c r="B6" s="984" t="str">
        <f>Stat.!B1</f>
        <v>2018/2019</v>
      </c>
      <c r="C6" s="1058" t="s">
        <v>697</v>
      </c>
      <c r="D6" s="1059"/>
      <c r="E6" s="1054" t="s">
        <v>4</v>
      </c>
      <c r="F6" s="1054"/>
      <c r="G6" s="1062" t="s">
        <v>6</v>
      </c>
      <c r="H6" s="1059"/>
      <c r="I6" s="1060" t="s">
        <v>697</v>
      </c>
      <c r="J6" s="1061"/>
      <c r="K6" s="1055" t="s">
        <v>4</v>
      </c>
      <c r="L6" s="1055"/>
      <c r="M6" s="1060" t="s">
        <v>6</v>
      </c>
      <c r="N6" s="1061"/>
      <c r="O6" s="1062" t="s">
        <v>697</v>
      </c>
      <c r="P6" s="1059"/>
      <c r="Q6" s="1054" t="s">
        <v>4</v>
      </c>
      <c r="R6" s="1054"/>
      <c r="S6" s="1062" t="s">
        <v>6</v>
      </c>
      <c r="T6" s="1059"/>
      <c r="U6" s="985" t="s">
        <v>698</v>
      </c>
      <c r="V6" s="545" t="s">
        <v>735</v>
      </c>
      <c r="W6" s="546" t="s">
        <v>736</v>
      </c>
      <c r="Z6" s="547"/>
      <c r="AB6" s="320" t="s">
        <v>150</v>
      </c>
      <c r="AC6" t="s">
        <v>185</v>
      </c>
      <c r="AF6" s="699" t="s">
        <v>704</v>
      </c>
      <c r="AG6" s="699" t="s">
        <v>306</v>
      </c>
      <c r="AH6" s="699" t="s">
        <v>13</v>
      </c>
      <c r="AI6" s="699" t="s">
        <v>704</v>
      </c>
      <c r="AJ6" s="699" t="s">
        <v>306</v>
      </c>
      <c r="AK6" s="699" t="s">
        <v>13</v>
      </c>
      <c r="AL6" s="700" t="s">
        <v>738</v>
      </c>
      <c r="AM6" t="s">
        <v>739</v>
      </c>
    </row>
    <row r="7" spans="1:39" ht="48.75" x14ac:dyDescent="0.2">
      <c r="A7" s="1056" t="s">
        <v>699</v>
      </c>
      <c r="B7" s="1057"/>
      <c r="C7" s="974" t="s">
        <v>700</v>
      </c>
      <c r="D7" s="975" t="s">
        <v>701</v>
      </c>
      <c r="E7" s="974" t="s">
        <v>702</v>
      </c>
      <c r="F7" s="976" t="s">
        <v>703</v>
      </c>
      <c r="G7" s="974" t="s">
        <v>704</v>
      </c>
      <c r="H7" s="977" t="s">
        <v>705</v>
      </c>
      <c r="I7" s="978" t="s">
        <v>700</v>
      </c>
      <c r="J7" s="979" t="s">
        <v>701</v>
      </c>
      <c r="K7" s="978" t="s">
        <v>702</v>
      </c>
      <c r="L7" s="980" t="str">
        <f>F7</f>
        <v>nahrávky</v>
      </c>
      <c r="M7" s="978" t="s">
        <v>704</v>
      </c>
      <c r="N7" s="977" t="s">
        <v>705</v>
      </c>
      <c r="O7" s="974" t="s">
        <v>700</v>
      </c>
      <c r="P7" s="975" t="s">
        <v>701</v>
      </c>
      <c r="Q7" s="974" t="s">
        <v>702</v>
      </c>
      <c r="R7" s="976" t="str">
        <f>F7</f>
        <v>nahrávky</v>
      </c>
      <c r="S7" s="981" t="s">
        <v>704</v>
      </c>
      <c r="T7" s="982" t="s">
        <v>705</v>
      </c>
      <c r="U7" s="981" t="s">
        <v>18</v>
      </c>
      <c r="V7" s="548"/>
      <c r="X7" s="46" t="s">
        <v>740</v>
      </c>
      <c r="Y7" s="46" t="s">
        <v>741</v>
      </c>
      <c r="Z7" s="541" t="s">
        <v>742</v>
      </c>
      <c r="AA7" s="249" t="s">
        <v>186</v>
      </c>
      <c r="AB7" s="42"/>
      <c r="AC7" s="320"/>
      <c r="AH7" s="42"/>
      <c r="AK7" s="320"/>
      <c r="AL7" s="542"/>
      <c r="AM7" s="543"/>
    </row>
    <row r="8" spans="1:39" s="1" customFormat="1" ht="15" customHeight="1" thickBot="1" x14ac:dyDescent="0.25">
      <c r="A8" s="467"/>
      <c r="B8" s="491"/>
      <c r="C8" s="1063" t="str">
        <f>Stat.!B2</f>
        <v>Podzim 2018</v>
      </c>
      <c r="D8" s="1044"/>
      <c r="E8" s="1044"/>
      <c r="F8" s="1044"/>
      <c r="G8" s="1044"/>
      <c r="H8" s="1045"/>
      <c r="I8" s="1064" t="str">
        <f>Stat.!B43</f>
        <v>Jaro 2019</v>
      </c>
      <c r="J8" s="1065"/>
      <c r="K8" s="1065"/>
      <c r="L8" s="1065"/>
      <c r="M8" s="1065"/>
      <c r="N8" s="1066"/>
      <c r="O8" s="1043" t="str">
        <f>Stat.!B1</f>
        <v>2018/2019</v>
      </c>
      <c r="P8" s="1044"/>
      <c r="Q8" s="1044"/>
      <c r="R8" s="1044"/>
      <c r="S8" s="1044"/>
      <c r="T8" s="1044"/>
      <c r="U8" s="1045"/>
      <c r="V8" s="540" t="str">
        <f>IF(Stat.!BU4="","",Stat.!BU4)</f>
        <v/>
      </c>
      <c r="W8" s="548" t="str">
        <f>IF(Stat.!BU45="","",Stat.!BU45)</f>
        <v/>
      </c>
      <c r="X8" s="46">
        <f>B8</f>
        <v>0</v>
      </c>
      <c r="Y8" s="46">
        <f>S8-T8</f>
        <v>0</v>
      </c>
      <c r="Z8" s="541">
        <f>T8</f>
        <v>0</v>
      </c>
      <c r="AA8" s="249">
        <f>S8</f>
        <v>0</v>
      </c>
      <c r="AB8" s="42">
        <f>IF(V8="",G8,G8-V8)</f>
        <v>0</v>
      </c>
      <c r="AC8" s="320">
        <f>IF(W8="",M8,M8-W8)</f>
        <v>0</v>
      </c>
      <c r="AD8"/>
      <c r="AE8" s="42">
        <f>B8</f>
        <v>0</v>
      </c>
      <c r="AF8" s="42">
        <f>M8</f>
        <v>0</v>
      </c>
      <c r="AG8" s="42">
        <f t="shared" ref="AG8" si="0">AF8-AH8</f>
        <v>0</v>
      </c>
      <c r="AH8" s="42">
        <f>N8</f>
        <v>0</v>
      </c>
      <c r="AI8" s="320">
        <f>G8</f>
        <v>0</v>
      </c>
      <c r="AJ8" s="320">
        <f t="shared" ref="AJ8" si="1">AI8-AK8</f>
        <v>0</v>
      </c>
      <c r="AK8" s="320">
        <f>H8</f>
        <v>0</v>
      </c>
      <c r="AL8" s="542"/>
      <c r="AM8" s="543"/>
    </row>
    <row r="9" spans="1:39" s="1" customFormat="1" ht="15" customHeight="1" thickTop="1" x14ac:dyDescent="0.2">
      <c r="A9" s="989">
        <v>1</v>
      </c>
      <c r="B9" s="987" t="str">
        <f>Stat.!B4</f>
        <v>Bastl Pavel</v>
      </c>
      <c r="C9" s="6">
        <f>Stat.!P4</f>
        <v>543</v>
      </c>
      <c r="D9" s="4">
        <f>Stat.!AD4</f>
        <v>29</v>
      </c>
      <c r="E9" s="956">
        <f>Stat.!AR4</f>
        <v>1</v>
      </c>
      <c r="F9" s="4">
        <f>Stat.!BF4</f>
        <v>1</v>
      </c>
      <c r="G9" s="6">
        <f>Stat.!BT4</f>
        <v>1</v>
      </c>
      <c r="H9" s="6">
        <f>Stat.!BU4</f>
        <v>0</v>
      </c>
      <c r="I9" s="962">
        <f>Stat.!P45</f>
        <v>360</v>
      </c>
      <c r="J9" s="3">
        <f>Stat.!AD45</f>
        <v>5</v>
      </c>
      <c r="K9" s="969">
        <f>Stat.!AR45</f>
        <v>0</v>
      </c>
      <c r="L9" s="3">
        <f>Stat.!BF45</f>
        <v>1</v>
      </c>
      <c r="M9" s="5">
        <f>Stat.!BT45</f>
        <v>0</v>
      </c>
      <c r="N9" s="6">
        <f>Stat.!BU45</f>
        <v>0</v>
      </c>
      <c r="O9" s="965">
        <f t="shared" ref="O9:S24" si="2">C9+I9</f>
        <v>903</v>
      </c>
      <c r="P9" s="4">
        <f t="shared" si="2"/>
        <v>34</v>
      </c>
      <c r="Q9" s="956">
        <f t="shared" si="2"/>
        <v>1</v>
      </c>
      <c r="R9" s="4">
        <f t="shared" si="2"/>
        <v>2</v>
      </c>
      <c r="S9" s="6">
        <f t="shared" si="2"/>
        <v>1</v>
      </c>
      <c r="T9" s="2">
        <f>Stat.!BU4+Stat.!BU45</f>
        <v>0</v>
      </c>
      <c r="U9" s="967">
        <f t="shared" ref="U9:U46" si="3">Q9+R9</f>
        <v>3</v>
      </c>
      <c r="V9" s="540" t="str">
        <f>IF(Stat.!BU5="","",Stat.!BU5)</f>
        <v/>
      </c>
      <c r="W9" s="548" t="str">
        <f>IF(Stat.!BU46="","",Stat.!BU46)</f>
        <v/>
      </c>
      <c r="X9" s="46" t="str">
        <f t="shared" ref="X9:X44" si="4">B9</f>
        <v>Bastl Pavel</v>
      </c>
      <c r="Y9" s="46">
        <f t="shared" ref="Y9:Y44" si="5">S9-T9</f>
        <v>1</v>
      </c>
      <c r="Z9" s="541">
        <f t="shared" ref="Z9:Z44" si="6">T9</f>
        <v>0</v>
      </c>
      <c r="AA9" s="249">
        <f t="shared" ref="AA9:AA44" si="7">S9</f>
        <v>1</v>
      </c>
      <c r="AB9" s="42">
        <f t="shared" ref="AB9:AB44" si="8">IF(V9="",G9,G9-V9)</f>
        <v>1</v>
      </c>
      <c r="AC9" s="320">
        <f t="shared" ref="AC9:AC44" si="9">IF(W9="",M9,M9-W9)</f>
        <v>0</v>
      </c>
      <c r="AD9"/>
      <c r="AE9" s="42" t="str">
        <f t="shared" ref="AE9:AE44" si="10">B9</f>
        <v>Bastl Pavel</v>
      </c>
      <c r="AF9" s="42">
        <f t="shared" ref="AF9:AF44" si="11">M9</f>
        <v>0</v>
      </c>
      <c r="AG9" s="42">
        <f t="shared" ref="AG9:AG44" si="12">AF9-AH9</f>
        <v>0</v>
      </c>
      <c r="AH9" s="42">
        <f t="shared" ref="AH9:AH44" si="13">N9</f>
        <v>0</v>
      </c>
      <c r="AI9" s="320">
        <f t="shared" ref="AI9:AI44" si="14">G9</f>
        <v>1</v>
      </c>
      <c r="AJ9" s="320">
        <f t="shared" ref="AJ9:AJ44" si="15">AI9-AK9</f>
        <v>1</v>
      </c>
      <c r="AK9" s="320">
        <f t="shared" ref="AK9:AK44" si="16">H9</f>
        <v>0</v>
      </c>
      <c r="AL9" s="542"/>
      <c r="AM9" s="543"/>
    </row>
    <row r="10" spans="1:39" s="1" customFormat="1" ht="15" customHeight="1" x14ac:dyDescent="0.2">
      <c r="A10" s="989">
        <v>2</v>
      </c>
      <c r="B10" s="987" t="str">
        <f>Stat.!B5</f>
        <v>Bastl Vojta</v>
      </c>
      <c r="C10" s="6">
        <f>Stat.!P5</f>
        <v>960</v>
      </c>
      <c r="D10" s="4">
        <f>Stat.!AD5</f>
        <v>5</v>
      </c>
      <c r="E10" s="956">
        <f>Stat.!AR5</f>
        <v>2</v>
      </c>
      <c r="F10" s="4">
        <f>Stat.!BF5</f>
        <v>5</v>
      </c>
      <c r="G10" s="6">
        <f>Stat.!BT5</f>
        <v>1</v>
      </c>
      <c r="H10" s="6">
        <f>Stat.!BU5</f>
        <v>0</v>
      </c>
      <c r="I10" s="962">
        <f>Stat.!P46</f>
        <v>797</v>
      </c>
      <c r="J10" s="3">
        <f>Stat.!AD46</f>
        <v>0</v>
      </c>
      <c r="K10" s="969">
        <f>Stat.!AR46</f>
        <v>1</v>
      </c>
      <c r="L10" s="3">
        <f>Stat.!BF46</f>
        <v>3</v>
      </c>
      <c r="M10" s="5">
        <f>Stat.!BT46</f>
        <v>0</v>
      </c>
      <c r="N10" s="6">
        <f>Stat.!BU46</f>
        <v>0</v>
      </c>
      <c r="O10" s="965">
        <f t="shared" si="2"/>
        <v>1757</v>
      </c>
      <c r="P10" s="4">
        <f t="shared" si="2"/>
        <v>5</v>
      </c>
      <c r="Q10" s="956">
        <f t="shared" si="2"/>
        <v>3</v>
      </c>
      <c r="R10" s="4">
        <f t="shared" si="2"/>
        <v>8</v>
      </c>
      <c r="S10" s="6">
        <f t="shared" si="2"/>
        <v>1</v>
      </c>
      <c r="T10" s="2">
        <f>Stat.!BU5+Stat.!BU46</f>
        <v>0</v>
      </c>
      <c r="U10" s="967">
        <f t="shared" si="3"/>
        <v>11</v>
      </c>
      <c r="V10" s="540" t="str">
        <f>IF(Stat.!BU6="","",Stat.!BU6)</f>
        <v/>
      </c>
      <c r="W10" s="548" t="str">
        <f>IF(Stat.!BU47="","",Stat.!BU47)</f>
        <v/>
      </c>
      <c r="X10" s="46" t="str">
        <f t="shared" si="4"/>
        <v>Bastl Vojta</v>
      </c>
      <c r="Y10" s="46">
        <f t="shared" si="5"/>
        <v>1</v>
      </c>
      <c r="Z10" s="541">
        <f t="shared" si="6"/>
        <v>0</v>
      </c>
      <c r="AA10" s="249">
        <f t="shared" si="7"/>
        <v>1</v>
      </c>
      <c r="AB10" s="42">
        <f t="shared" si="8"/>
        <v>1</v>
      </c>
      <c r="AC10" s="320">
        <f t="shared" si="9"/>
        <v>0</v>
      </c>
      <c r="AD10"/>
      <c r="AE10" s="42" t="str">
        <f t="shared" si="10"/>
        <v>Bastl Vojta</v>
      </c>
      <c r="AF10" s="42">
        <f t="shared" si="11"/>
        <v>0</v>
      </c>
      <c r="AG10" s="42">
        <f t="shared" si="12"/>
        <v>0</v>
      </c>
      <c r="AH10" s="42">
        <f t="shared" si="13"/>
        <v>0</v>
      </c>
      <c r="AI10" s="320">
        <f t="shared" si="14"/>
        <v>1</v>
      </c>
      <c r="AJ10" s="320">
        <f t="shared" si="15"/>
        <v>1</v>
      </c>
      <c r="AK10" s="320">
        <f t="shared" si="16"/>
        <v>0</v>
      </c>
      <c r="AL10" s="542"/>
      <c r="AM10" s="543"/>
    </row>
    <row r="11" spans="1:39" s="1" customFormat="1" ht="15" customHeight="1" x14ac:dyDescent="0.2">
      <c r="A11" s="989">
        <v>3</v>
      </c>
      <c r="B11" s="987" t="str">
        <f>Stat.!B6</f>
        <v>Černý Jiří</v>
      </c>
      <c r="C11" s="6">
        <f>Stat.!P6</f>
        <v>990</v>
      </c>
      <c r="D11" s="4">
        <f>Stat.!AD6</f>
        <v>0</v>
      </c>
      <c r="E11" s="956">
        <f>Stat.!AR6</f>
        <v>0</v>
      </c>
      <c r="F11" s="4">
        <f>Stat.!BF6</f>
        <v>0</v>
      </c>
      <c r="G11" s="6">
        <f>Stat.!BT6</f>
        <v>2</v>
      </c>
      <c r="H11" s="6">
        <f>Stat.!BU6</f>
        <v>0</v>
      </c>
      <c r="I11" s="962">
        <f>Stat.!P47</f>
        <v>540</v>
      </c>
      <c r="J11" s="3">
        <f>Stat.!AD47</f>
        <v>0</v>
      </c>
      <c r="K11" s="969">
        <f>Stat.!AR47</f>
        <v>0</v>
      </c>
      <c r="L11" s="3">
        <f>Stat.!BF47</f>
        <v>0</v>
      </c>
      <c r="M11" s="5">
        <f>Stat.!BT47</f>
        <v>0</v>
      </c>
      <c r="N11" s="6">
        <f>Stat.!BU47</f>
        <v>0</v>
      </c>
      <c r="O11" s="965">
        <f t="shared" si="2"/>
        <v>1530</v>
      </c>
      <c r="P11" s="4">
        <f t="shared" si="2"/>
        <v>0</v>
      </c>
      <c r="Q11" s="956">
        <f t="shared" si="2"/>
        <v>0</v>
      </c>
      <c r="R11" s="4">
        <f t="shared" si="2"/>
        <v>0</v>
      </c>
      <c r="S11" s="6">
        <f t="shared" si="2"/>
        <v>2</v>
      </c>
      <c r="T11" s="2">
        <f>Stat.!BU6+Stat.!BU47</f>
        <v>0</v>
      </c>
      <c r="U11" s="967">
        <f t="shared" si="3"/>
        <v>0</v>
      </c>
      <c r="V11" s="540" t="str">
        <f>IF(Stat.!BU7="","",Stat.!BU7)</f>
        <v/>
      </c>
      <c r="W11" s="548" t="str">
        <f>IF(Stat.!BU48="","",Stat.!BU48)</f>
        <v/>
      </c>
      <c r="X11" s="46" t="str">
        <f t="shared" si="4"/>
        <v>Černý Jiří</v>
      </c>
      <c r="Y11" s="46">
        <f t="shared" si="5"/>
        <v>2</v>
      </c>
      <c r="Z11" s="541">
        <f t="shared" si="6"/>
        <v>0</v>
      </c>
      <c r="AA11" s="249">
        <f t="shared" si="7"/>
        <v>2</v>
      </c>
      <c r="AB11" s="42">
        <f t="shared" si="8"/>
        <v>2</v>
      </c>
      <c r="AC11" s="320">
        <f t="shared" si="9"/>
        <v>0</v>
      </c>
      <c r="AD11"/>
      <c r="AE11" s="42" t="str">
        <f t="shared" si="10"/>
        <v>Černý Jiří</v>
      </c>
      <c r="AF11" s="42">
        <f t="shared" si="11"/>
        <v>0</v>
      </c>
      <c r="AG11" s="42">
        <f t="shared" si="12"/>
        <v>0</v>
      </c>
      <c r="AH11" s="42">
        <f t="shared" si="13"/>
        <v>0</v>
      </c>
      <c r="AI11" s="320">
        <f t="shared" si="14"/>
        <v>2</v>
      </c>
      <c r="AJ11" s="320">
        <f t="shared" si="15"/>
        <v>2</v>
      </c>
      <c r="AK11" s="320">
        <f t="shared" si="16"/>
        <v>0</v>
      </c>
      <c r="AL11" s="542"/>
      <c r="AM11" s="543"/>
    </row>
    <row r="12" spans="1:39" s="1" customFormat="1" ht="15" customHeight="1" x14ac:dyDescent="0.2">
      <c r="A12" s="989">
        <v>4</v>
      </c>
      <c r="B12" s="987" t="str">
        <f>Stat.!B7</f>
        <v>Dolák Jan</v>
      </c>
      <c r="C12" s="6">
        <f>Stat.!P7</f>
        <v>169</v>
      </c>
      <c r="D12" s="4">
        <f>Stat.!AD7</f>
        <v>108</v>
      </c>
      <c r="E12" s="956">
        <f>Stat.!AR7</f>
        <v>2</v>
      </c>
      <c r="F12" s="4">
        <f>Stat.!BF7</f>
        <v>0</v>
      </c>
      <c r="G12" s="6">
        <f>Stat.!BT7</f>
        <v>0</v>
      </c>
      <c r="H12" s="6">
        <f>Stat.!BU7</f>
        <v>0</v>
      </c>
      <c r="I12" s="962">
        <f>Stat.!P48</f>
        <v>487</v>
      </c>
      <c r="J12" s="3">
        <f>Stat.!AD48</f>
        <v>126</v>
      </c>
      <c r="K12" s="969">
        <f>Stat.!AR48</f>
        <v>1</v>
      </c>
      <c r="L12" s="3">
        <f>Stat.!BF48</f>
        <v>0</v>
      </c>
      <c r="M12" s="5">
        <f>Stat.!BT48</f>
        <v>0</v>
      </c>
      <c r="N12" s="6">
        <f>Stat.!BU48</f>
        <v>0</v>
      </c>
      <c r="O12" s="965">
        <f t="shared" si="2"/>
        <v>656</v>
      </c>
      <c r="P12" s="4">
        <f t="shared" si="2"/>
        <v>234</v>
      </c>
      <c r="Q12" s="956">
        <f t="shared" si="2"/>
        <v>3</v>
      </c>
      <c r="R12" s="4">
        <f t="shared" si="2"/>
        <v>0</v>
      </c>
      <c r="S12" s="6">
        <f t="shared" si="2"/>
        <v>0</v>
      </c>
      <c r="T12" s="2">
        <f>Stat.!BU7+Stat.!BU48</f>
        <v>0</v>
      </c>
      <c r="U12" s="967">
        <f t="shared" si="3"/>
        <v>3</v>
      </c>
      <c r="V12" s="540" t="str">
        <f>IF(Stat.!BU9="","",Stat.!BU9)</f>
        <v/>
      </c>
      <c r="W12" s="548" t="str">
        <f>IF(Stat.!BU50="","",Stat.!BU50)</f>
        <v/>
      </c>
      <c r="X12" s="46" t="str">
        <f t="shared" si="4"/>
        <v>Dolák Jan</v>
      </c>
      <c r="Y12" s="46">
        <f t="shared" si="5"/>
        <v>0</v>
      </c>
      <c r="Z12" s="541">
        <f t="shared" si="6"/>
        <v>0</v>
      </c>
      <c r="AA12" s="249">
        <f t="shared" si="7"/>
        <v>0</v>
      </c>
      <c r="AB12" s="42">
        <f t="shared" si="8"/>
        <v>0</v>
      </c>
      <c r="AC12" s="320">
        <f t="shared" si="9"/>
        <v>0</v>
      </c>
      <c r="AD12"/>
      <c r="AE12" s="42" t="str">
        <f t="shared" si="10"/>
        <v>Dolák Jan</v>
      </c>
      <c r="AF12" s="42">
        <f t="shared" si="11"/>
        <v>0</v>
      </c>
      <c r="AG12" s="42">
        <f t="shared" si="12"/>
        <v>0</v>
      </c>
      <c r="AH12" s="42">
        <f t="shared" si="13"/>
        <v>0</v>
      </c>
      <c r="AI12" s="320">
        <f t="shared" si="14"/>
        <v>0</v>
      </c>
      <c r="AJ12" s="320">
        <f t="shared" si="15"/>
        <v>0</v>
      </c>
      <c r="AK12" s="320">
        <f t="shared" si="16"/>
        <v>0</v>
      </c>
      <c r="AL12" s="542"/>
      <c r="AM12" s="543"/>
    </row>
    <row r="13" spans="1:39" s="1" customFormat="1" ht="15" customHeight="1" x14ac:dyDescent="0.2">
      <c r="A13" s="989">
        <v>5</v>
      </c>
      <c r="B13" s="987" t="str">
        <f>Stat.!B8</f>
        <v>Dostál Jakub</v>
      </c>
      <c r="C13" s="6">
        <f>Stat.!P8</f>
        <v>0</v>
      </c>
      <c r="D13" s="4">
        <f>Stat.!AD8</f>
        <v>0</v>
      </c>
      <c r="E13" s="956">
        <f>Stat.!AR8</f>
        <v>0</v>
      </c>
      <c r="F13" s="4">
        <f>Stat.!BF8</f>
        <v>0</v>
      </c>
      <c r="G13" s="6">
        <f>Stat.!BT8</f>
        <v>0</v>
      </c>
      <c r="H13" s="6">
        <f>Stat.!BU8</f>
        <v>0</v>
      </c>
      <c r="I13" s="962">
        <f>Stat.!P49</f>
        <v>0</v>
      </c>
      <c r="J13" s="3">
        <f>Stat.!AD49</f>
        <v>15</v>
      </c>
      <c r="K13" s="969">
        <f>Stat.!AR49</f>
        <v>0</v>
      </c>
      <c r="L13" s="3">
        <f>Stat.!BF49</f>
        <v>0</v>
      </c>
      <c r="M13" s="5">
        <f>Stat.!BT49</f>
        <v>0</v>
      </c>
      <c r="N13" s="6">
        <f>Stat.!BU49</f>
        <v>0</v>
      </c>
      <c r="O13" s="965">
        <f t="shared" si="2"/>
        <v>0</v>
      </c>
      <c r="P13" s="4">
        <f t="shared" si="2"/>
        <v>15</v>
      </c>
      <c r="Q13" s="956">
        <f t="shared" si="2"/>
        <v>0</v>
      </c>
      <c r="R13" s="4">
        <f t="shared" si="2"/>
        <v>0</v>
      </c>
      <c r="S13" s="6">
        <f t="shared" si="2"/>
        <v>0</v>
      </c>
      <c r="T13" s="2">
        <f>Stat.!BU8+Stat.!BU49</f>
        <v>0</v>
      </c>
      <c r="U13" s="967">
        <f t="shared" si="3"/>
        <v>0</v>
      </c>
      <c r="V13" s="540" t="str">
        <f>IF(Stat.!BU10="","",Stat.!BU10)</f>
        <v/>
      </c>
      <c r="W13" s="548" t="str">
        <f>IF(Stat.!BU51="","",Stat.!BU51)</f>
        <v/>
      </c>
      <c r="X13" s="46" t="str">
        <f t="shared" si="4"/>
        <v>Dostál Jakub</v>
      </c>
      <c r="Y13" s="46">
        <f t="shared" si="5"/>
        <v>0</v>
      </c>
      <c r="Z13" s="541">
        <f t="shared" si="6"/>
        <v>0</v>
      </c>
      <c r="AA13" s="249">
        <f t="shared" si="7"/>
        <v>0</v>
      </c>
      <c r="AB13" s="42">
        <f t="shared" si="8"/>
        <v>0</v>
      </c>
      <c r="AC13" s="320">
        <f t="shared" si="9"/>
        <v>0</v>
      </c>
      <c r="AD13"/>
      <c r="AE13" s="42" t="str">
        <f t="shared" si="10"/>
        <v>Dostál Jakub</v>
      </c>
      <c r="AF13" s="42">
        <f t="shared" si="11"/>
        <v>0</v>
      </c>
      <c r="AG13" s="42">
        <f t="shared" si="12"/>
        <v>0</v>
      </c>
      <c r="AH13" s="42">
        <f t="shared" si="13"/>
        <v>0</v>
      </c>
      <c r="AI13" s="320">
        <f t="shared" si="14"/>
        <v>0</v>
      </c>
      <c r="AJ13" s="320">
        <f t="shared" si="15"/>
        <v>0</v>
      </c>
      <c r="AK13" s="320">
        <f t="shared" si="16"/>
        <v>0</v>
      </c>
      <c r="AL13" s="542"/>
      <c r="AM13" s="543"/>
    </row>
    <row r="14" spans="1:39" s="1" customFormat="1" ht="15" customHeight="1" x14ac:dyDescent="0.2">
      <c r="A14" s="989">
        <v>6</v>
      </c>
      <c r="B14" s="987" t="str">
        <f>Stat.!B9</f>
        <v>Habr Jiří</v>
      </c>
      <c r="C14" s="6">
        <f>Stat.!P9</f>
        <v>0</v>
      </c>
      <c r="D14" s="4">
        <f>Stat.!AD9</f>
        <v>0</v>
      </c>
      <c r="E14" s="956">
        <f>Stat.!AR9</f>
        <v>0</v>
      </c>
      <c r="F14" s="4">
        <f>Stat.!BF9</f>
        <v>0</v>
      </c>
      <c r="G14" s="6">
        <f>Stat.!BT9</f>
        <v>0</v>
      </c>
      <c r="H14" s="6">
        <f>Stat.!BU9</f>
        <v>0</v>
      </c>
      <c r="I14" s="962">
        <f>Stat.!P50</f>
        <v>0</v>
      </c>
      <c r="J14" s="3">
        <f>Stat.!AD50</f>
        <v>0</v>
      </c>
      <c r="K14" s="969">
        <f>Stat.!AR50</f>
        <v>0</v>
      </c>
      <c r="L14" s="3">
        <f>Stat.!BF50</f>
        <v>0</v>
      </c>
      <c r="M14" s="5">
        <f>Stat.!BT50</f>
        <v>0</v>
      </c>
      <c r="N14" s="6">
        <f>Stat.!BU50</f>
        <v>0</v>
      </c>
      <c r="O14" s="965">
        <f t="shared" si="2"/>
        <v>0</v>
      </c>
      <c r="P14" s="4">
        <f t="shared" si="2"/>
        <v>0</v>
      </c>
      <c r="Q14" s="956">
        <f t="shared" si="2"/>
        <v>0</v>
      </c>
      <c r="R14" s="4">
        <f t="shared" si="2"/>
        <v>0</v>
      </c>
      <c r="S14" s="6">
        <f t="shared" si="2"/>
        <v>0</v>
      </c>
      <c r="T14" s="2">
        <f>Stat.!BU9+Stat.!BU50</f>
        <v>0</v>
      </c>
      <c r="U14" s="967">
        <f t="shared" si="3"/>
        <v>0</v>
      </c>
      <c r="V14" s="540" t="str">
        <f>IF(Stat.!BU11="","",Stat.!BU11)</f>
        <v/>
      </c>
      <c r="W14" s="548" t="str">
        <f>IF(Stat.!BU52="","",Stat.!BU52)</f>
        <v/>
      </c>
      <c r="X14" s="46" t="str">
        <f t="shared" si="4"/>
        <v>Habr Jiří</v>
      </c>
      <c r="Y14" s="46">
        <f t="shared" si="5"/>
        <v>0</v>
      </c>
      <c r="Z14" s="541">
        <f t="shared" si="6"/>
        <v>0</v>
      </c>
      <c r="AA14" s="249">
        <f t="shared" si="7"/>
        <v>0</v>
      </c>
      <c r="AB14" s="42">
        <f t="shared" si="8"/>
        <v>0</v>
      </c>
      <c r="AC14" s="320">
        <f t="shared" si="9"/>
        <v>0</v>
      </c>
      <c r="AD14"/>
      <c r="AE14" s="42" t="str">
        <f t="shared" si="10"/>
        <v>Habr Jiří</v>
      </c>
      <c r="AF14" s="42">
        <f t="shared" si="11"/>
        <v>0</v>
      </c>
      <c r="AG14" s="42">
        <f t="shared" si="12"/>
        <v>0</v>
      </c>
      <c r="AH14" s="42">
        <f t="shared" si="13"/>
        <v>0</v>
      </c>
      <c r="AI14" s="320">
        <f t="shared" si="14"/>
        <v>0</v>
      </c>
      <c r="AJ14" s="320">
        <f t="shared" si="15"/>
        <v>0</v>
      </c>
      <c r="AK14" s="320">
        <f t="shared" si="16"/>
        <v>0</v>
      </c>
      <c r="AL14" s="542"/>
      <c r="AM14" s="543"/>
    </row>
    <row r="15" spans="1:39" s="1" customFormat="1" ht="15" customHeight="1" x14ac:dyDescent="0.2">
      <c r="A15" s="989">
        <v>7</v>
      </c>
      <c r="B15" s="987" t="str">
        <f>Stat.!B10</f>
        <v>Habr Stanislav</v>
      </c>
      <c r="C15" s="6">
        <f>Stat.!P10</f>
        <v>333</v>
      </c>
      <c r="D15" s="4">
        <f>Stat.!AD10</f>
        <v>25</v>
      </c>
      <c r="E15" s="956">
        <f>Stat.!AR10</f>
        <v>0</v>
      </c>
      <c r="F15" s="4">
        <f>Stat.!BF10</f>
        <v>0</v>
      </c>
      <c r="G15" s="6">
        <f>Stat.!BT10</f>
        <v>1</v>
      </c>
      <c r="H15" s="6">
        <f>Stat.!BU10</f>
        <v>0</v>
      </c>
      <c r="I15" s="962">
        <f>Stat.!P51</f>
        <v>225</v>
      </c>
      <c r="J15" s="3">
        <f>Stat.!AD51</f>
        <v>0</v>
      </c>
      <c r="K15" s="969">
        <f>Stat.!AR51</f>
        <v>0</v>
      </c>
      <c r="L15" s="3">
        <f>Stat.!BF51</f>
        <v>0</v>
      </c>
      <c r="M15" s="5">
        <f>Stat.!BT51</f>
        <v>0</v>
      </c>
      <c r="N15" s="6">
        <f>Stat.!BU51</f>
        <v>0</v>
      </c>
      <c r="O15" s="965">
        <f t="shared" si="2"/>
        <v>558</v>
      </c>
      <c r="P15" s="4">
        <f t="shared" si="2"/>
        <v>25</v>
      </c>
      <c r="Q15" s="956">
        <f t="shared" si="2"/>
        <v>0</v>
      </c>
      <c r="R15" s="4">
        <f t="shared" si="2"/>
        <v>0</v>
      </c>
      <c r="S15" s="6">
        <f t="shared" si="2"/>
        <v>1</v>
      </c>
      <c r="T15" s="2">
        <f>Stat.!BU10+Stat.!BU51</f>
        <v>0</v>
      </c>
      <c r="U15" s="967">
        <f t="shared" si="3"/>
        <v>0</v>
      </c>
      <c r="V15" s="540" t="str">
        <f>IF(Stat.!BU12="","",Stat.!BU12)</f>
        <v/>
      </c>
      <c r="W15" s="548" t="str">
        <f>IF(Stat.!BU53="","",Stat.!BU53)</f>
        <v/>
      </c>
      <c r="X15" s="46" t="str">
        <f t="shared" si="4"/>
        <v>Habr Stanislav</v>
      </c>
      <c r="Y15" s="46">
        <f t="shared" si="5"/>
        <v>1</v>
      </c>
      <c r="Z15" s="541">
        <f t="shared" si="6"/>
        <v>0</v>
      </c>
      <c r="AA15" s="249">
        <f t="shared" si="7"/>
        <v>1</v>
      </c>
      <c r="AB15" s="42">
        <f t="shared" si="8"/>
        <v>1</v>
      </c>
      <c r="AC15" s="320">
        <f t="shared" si="9"/>
        <v>0</v>
      </c>
      <c r="AD15"/>
      <c r="AE15" s="42" t="str">
        <f t="shared" si="10"/>
        <v>Habr Stanislav</v>
      </c>
      <c r="AF15" s="42">
        <f t="shared" si="11"/>
        <v>0</v>
      </c>
      <c r="AG15" s="42">
        <f t="shared" si="12"/>
        <v>0</v>
      </c>
      <c r="AH15" s="42">
        <f t="shared" si="13"/>
        <v>0</v>
      </c>
      <c r="AI15" s="320">
        <f t="shared" si="14"/>
        <v>1</v>
      </c>
      <c r="AJ15" s="320">
        <f t="shared" si="15"/>
        <v>1</v>
      </c>
      <c r="AK15" s="320">
        <f t="shared" si="16"/>
        <v>0</v>
      </c>
      <c r="AL15" s="542"/>
      <c r="AM15" s="543"/>
    </row>
    <row r="16" spans="1:39" s="1" customFormat="1" ht="15" customHeight="1" x14ac:dyDescent="0.2">
      <c r="A16" s="989">
        <v>8</v>
      </c>
      <c r="B16" s="987" t="str">
        <f>Stat.!B11</f>
        <v>Habr Vojta</v>
      </c>
      <c r="C16" s="6">
        <f>Stat.!P11</f>
        <v>898</v>
      </c>
      <c r="D16" s="4">
        <f>Stat.!AD11</f>
        <v>0</v>
      </c>
      <c r="E16" s="956">
        <f>Stat.!AR11</f>
        <v>12</v>
      </c>
      <c r="F16" s="4">
        <f>Stat.!BF11</f>
        <v>3</v>
      </c>
      <c r="G16" s="6">
        <f>Stat.!BT11</f>
        <v>2</v>
      </c>
      <c r="H16" s="6">
        <f>Stat.!BU11</f>
        <v>0</v>
      </c>
      <c r="I16" s="962">
        <f>Stat.!P52</f>
        <v>797</v>
      </c>
      <c r="J16" s="3">
        <f>Stat.!AD52</f>
        <v>0</v>
      </c>
      <c r="K16" s="969">
        <f>Stat.!AR52</f>
        <v>6</v>
      </c>
      <c r="L16" s="3">
        <f>Stat.!BF52</f>
        <v>1</v>
      </c>
      <c r="M16" s="5">
        <f>Stat.!BT52</f>
        <v>3</v>
      </c>
      <c r="N16" s="6">
        <f>Stat.!BU52</f>
        <v>0</v>
      </c>
      <c r="O16" s="965">
        <f t="shared" si="2"/>
        <v>1695</v>
      </c>
      <c r="P16" s="4">
        <f t="shared" si="2"/>
        <v>0</v>
      </c>
      <c r="Q16" s="956">
        <f t="shared" si="2"/>
        <v>18</v>
      </c>
      <c r="R16" s="4">
        <f t="shared" si="2"/>
        <v>4</v>
      </c>
      <c r="S16" s="6">
        <f t="shared" si="2"/>
        <v>5</v>
      </c>
      <c r="T16" s="2">
        <f>Stat.!BU11+Stat.!BU52</f>
        <v>0</v>
      </c>
      <c r="U16" s="967">
        <f t="shared" si="3"/>
        <v>22</v>
      </c>
      <c r="V16" s="540" t="str">
        <f>IF(Stat.!BU13="","",Stat.!BU13)</f>
        <v/>
      </c>
      <c r="W16" s="548" t="str">
        <f>IF(Stat.!BU54="","",Stat.!BU54)</f>
        <v/>
      </c>
      <c r="X16" s="46" t="str">
        <f t="shared" si="4"/>
        <v>Habr Vojta</v>
      </c>
      <c r="Y16" s="46">
        <f t="shared" si="5"/>
        <v>5</v>
      </c>
      <c r="Z16" s="541">
        <f t="shared" si="6"/>
        <v>0</v>
      </c>
      <c r="AA16" s="249">
        <f t="shared" si="7"/>
        <v>5</v>
      </c>
      <c r="AB16" s="42">
        <f t="shared" si="8"/>
        <v>2</v>
      </c>
      <c r="AC16" s="320">
        <f t="shared" si="9"/>
        <v>3</v>
      </c>
      <c r="AD16"/>
      <c r="AE16" s="42" t="str">
        <f t="shared" si="10"/>
        <v>Habr Vojta</v>
      </c>
      <c r="AF16" s="42">
        <f t="shared" si="11"/>
        <v>3</v>
      </c>
      <c r="AG16" s="42">
        <f t="shared" si="12"/>
        <v>3</v>
      </c>
      <c r="AH16" s="42">
        <f t="shared" si="13"/>
        <v>0</v>
      </c>
      <c r="AI16" s="320">
        <f t="shared" si="14"/>
        <v>2</v>
      </c>
      <c r="AJ16" s="320">
        <f t="shared" si="15"/>
        <v>2</v>
      </c>
      <c r="AK16" s="320">
        <f t="shared" si="16"/>
        <v>0</v>
      </c>
      <c r="AL16" s="542"/>
      <c r="AM16" s="543"/>
    </row>
    <row r="17" spans="1:39" s="1" customFormat="1" ht="15" customHeight="1" x14ac:dyDescent="0.2">
      <c r="A17" s="989">
        <v>9</v>
      </c>
      <c r="B17" s="987" t="str">
        <f>Stat.!B12</f>
        <v>Havlík Martin</v>
      </c>
      <c r="C17" s="6">
        <f>Stat.!P12</f>
        <v>219</v>
      </c>
      <c r="D17" s="4">
        <f>Stat.!AD12</f>
        <v>0</v>
      </c>
      <c r="E17" s="956">
        <f>Stat.!AR12</f>
        <v>0</v>
      </c>
      <c r="F17" s="4">
        <f>Stat.!BF12</f>
        <v>0</v>
      </c>
      <c r="G17" s="6">
        <f>Stat.!BT12</f>
        <v>0</v>
      </c>
      <c r="H17" s="6">
        <f>Stat.!BU12</f>
        <v>0</v>
      </c>
      <c r="I17" s="962">
        <f>Stat.!P53</f>
        <v>158</v>
      </c>
      <c r="J17" s="3">
        <f>Stat.!AD53</f>
        <v>31</v>
      </c>
      <c r="K17" s="969">
        <f>Stat.!AR53</f>
        <v>0</v>
      </c>
      <c r="L17" s="3">
        <f>Stat.!BF53</f>
        <v>1</v>
      </c>
      <c r="M17" s="5">
        <f>Stat.!BT53</f>
        <v>0</v>
      </c>
      <c r="N17" s="6">
        <f>Stat.!BU53</f>
        <v>0</v>
      </c>
      <c r="O17" s="965">
        <f t="shared" si="2"/>
        <v>377</v>
      </c>
      <c r="P17" s="4">
        <f t="shared" si="2"/>
        <v>31</v>
      </c>
      <c r="Q17" s="956">
        <f t="shared" si="2"/>
        <v>0</v>
      </c>
      <c r="R17" s="4">
        <f t="shared" si="2"/>
        <v>1</v>
      </c>
      <c r="S17" s="6">
        <f t="shared" si="2"/>
        <v>0</v>
      </c>
      <c r="T17" s="2">
        <f>Stat.!BU12+Stat.!BU53</f>
        <v>0</v>
      </c>
      <c r="U17" s="967">
        <f t="shared" si="3"/>
        <v>1</v>
      </c>
      <c r="V17" s="540" t="str">
        <f>IF(Stat.!BU14="","",Stat.!BU14)</f>
        <v/>
      </c>
      <c r="W17" s="548" t="str">
        <f>IF(Stat.!BU55="","",Stat.!BU55)</f>
        <v/>
      </c>
      <c r="X17" s="46" t="str">
        <f t="shared" si="4"/>
        <v>Havlík Martin</v>
      </c>
      <c r="Y17" s="46">
        <f t="shared" si="5"/>
        <v>0</v>
      </c>
      <c r="Z17" s="541">
        <f t="shared" si="6"/>
        <v>0</v>
      </c>
      <c r="AA17" s="249">
        <f t="shared" si="7"/>
        <v>0</v>
      </c>
      <c r="AB17" s="42">
        <f t="shared" si="8"/>
        <v>0</v>
      </c>
      <c r="AC17" s="320">
        <f t="shared" si="9"/>
        <v>0</v>
      </c>
      <c r="AD17"/>
      <c r="AE17" s="42" t="str">
        <f t="shared" si="10"/>
        <v>Havlík Martin</v>
      </c>
      <c r="AF17" s="42">
        <f t="shared" si="11"/>
        <v>0</v>
      </c>
      <c r="AG17" s="42">
        <f t="shared" si="12"/>
        <v>0</v>
      </c>
      <c r="AH17" s="42">
        <f t="shared" si="13"/>
        <v>0</v>
      </c>
      <c r="AI17" s="320">
        <f t="shared" si="14"/>
        <v>0</v>
      </c>
      <c r="AJ17" s="320">
        <f t="shared" si="15"/>
        <v>0</v>
      </c>
      <c r="AK17" s="320">
        <f t="shared" si="16"/>
        <v>0</v>
      </c>
      <c r="AL17" s="542"/>
      <c r="AM17" s="543"/>
    </row>
    <row r="18" spans="1:39" s="1" customFormat="1" ht="15" customHeight="1" x14ac:dyDescent="0.2">
      <c r="A18" s="989">
        <v>10</v>
      </c>
      <c r="B18" s="987" t="str">
        <f>Stat.!B13</f>
        <v>Havlík Roman</v>
      </c>
      <c r="C18" s="6">
        <f>Stat.!P13</f>
        <v>45</v>
      </c>
      <c r="D18" s="4">
        <f>Stat.!AD13</f>
        <v>0</v>
      </c>
      <c r="E18" s="956">
        <f>Stat.!AR13</f>
        <v>0</v>
      </c>
      <c r="F18" s="4">
        <f>Stat.!BF13</f>
        <v>0</v>
      </c>
      <c r="G18" s="6">
        <f>Stat.!BT13</f>
        <v>0</v>
      </c>
      <c r="H18" s="6">
        <f>Stat.!BU13</f>
        <v>0</v>
      </c>
      <c r="I18" s="962">
        <f>Stat.!P54</f>
        <v>0</v>
      </c>
      <c r="J18" s="3">
        <f>Stat.!AD54</f>
        <v>0</v>
      </c>
      <c r="K18" s="969">
        <f>Stat.!AR54</f>
        <v>0</v>
      </c>
      <c r="L18" s="3">
        <f>Stat.!BF54</f>
        <v>0</v>
      </c>
      <c r="M18" s="5">
        <f>Stat.!BT54</f>
        <v>0</v>
      </c>
      <c r="N18" s="6">
        <f>Stat.!BU54</f>
        <v>0</v>
      </c>
      <c r="O18" s="965">
        <f t="shared" si="2"/>
        <v>45</v>
      </c>
      <c r="P18" s="4">
        <f t="shared" si="2"/>
        <v>0</v>
      </c>
      <c r="Q18" s="956">
        <f t="shared" si="2"/>
        <v>0</v>
      </c>
      <c r="R18" s="4">
        <f t="shared" si="2"/>
        <v>0</v>
      </c>
      <c r="S18" s="6">
        <f t="shared" si="2"/>
        <v>0</v>
      </c>
      <c r="T18" s="2">
        <f>Stat.!BU13+Stat.!BU54</f>
        <v>0</v>
      </c>
      <c r="U18" s="967">
        <f t="shared" si="3"/>
        <v>0</v>
      </c>
      <c r="V18" s="540" t="str">
        <f>IF(Stat.!BU15="","",Stat.!BU15)</f>
        <v/>
      </c>
      <c r="W18" s="548" t="str">
        <f>IF(Stat.!BU56="","",Stat.!BU56)</f>
        <v/>
      </c>
      <c r="X18" s="46" t="str">
        <f t="shared" si="4"/>
        <v>Havlík Roman</v>
      </c>
      <c r="Y18" s="46">
        <f t="shared" si="5"/>
        <v>0</v>
      </c>
      <c r="Z18" s="541">
        <f t="shared" si="6"/>
        <v>0</v>
      </c>
      <c r="AA18" s="249">
        <f t="shared" si="7"/>
        <v>0</v>
      </c>
      <c r="AB18" s="42">
        <f t="shared" si="8"/>
        <v>0</v>
      </c>
      <c r="AC18" s="320">
        <f t="shared" si="9"/>
        <v>0</v>
      </c>
      <c r="AD18"/>
      <c r="AE18" s="42" t="str">
        <f t="shared" si="10"/>
        <v>Havlík Roman</v>
      </c>
      <c r="AF18" s="42">
        <f t="shared" si="11"/>
        <v>0</v>
      </c>
      <c r="AG18" s="42">
        <f t="shared" si="12"/>
        <v>0</v>
      </c>
      <c r="AH18" s="42">
        <f t="shared" si="13"/>
        <v>0</v>
      </c>
      <c r="AI18" s="320">
        <f t="shared" si="14"/>
        <v>0</v>
      </c>
      <c r="AJ18" s="320">
        <f t="shared" si="15"/>
        <v>0</v>
      </c>
      <c r="AK18" s="320">
        <f t="shared" si="16"/>
        <v>0</v>
      </c>
      <c r="AL18" s="542"/>
      <c r="AM18" s="543"/>
    </row>
    <row r="19" spans="1:39" s="1" customFormat="1" ht="15" customHeight="1" x14ac:dyDescent="0.2">
      <c r="A19" s="989">
        <v>11</v>
      </c>
      <c r="B19" s="987" t="str">
        <f>Stat.!B14</f>
        <v>Chvátal Jan</v>
      </c>
      <c r="C19" s="6">
        <f>Stat.!P14</f>
        <v>0</v>
      </c>
      <c r="D19" s="4">
        <f>Stat.!AD14</f>
        <v>55</v>
      </c>
      <c r="E19" s="956">
        <f>Stat.!AR14</f>
        <v>0</v>
      </c>
      <c r="F19" s="4">
        <f>Stat.!BF14</f>
        <v>0</v>
      </c>
      <c r="G19" s="6">
        <f>Stat.!BT14</f>
        <v>0</v>
      </c>
      <c r="H19" s="6">
        <f>Stat.!BU14</f>
        <v>0</v>
      </c>
      <c r="I19" s="962">
        <f>Stat.!P55</f>
        <v>0</v>
      </c>
      <c r="J19" s="3">
        <f>Stat.!AD55</f>
        <v>0</v>
      </c>
      <c r="K19" s="969">
        <f>Stat.!AR55</f>
        <v>0</v>
      </c>
      <c r="L19" s="3">
        <f>Stat.!BF55</f>
        <v>0</v>
      </c>
      <c r="M19" s="5">
        <f>Stat.!BT55</f>
        <v>0</v>
      </c>
      <c r="N19" s="6">
        <f>Stat.!BU55</f>
        <v>0</v>
      </c>
      <c r="O19" s="965">
        <f t="shared" si="2"/>
        <v>0</v>
      </c>
      <c r="P19" s="4">
        <f t="shared" si="2"/>
        <v>55</v>
      </c>
      <c r="Q19" s="956">
        <f t="shared" si="2"/>
        <v>0</v>
      </c>
      <c r="R19" s="4">
        <f t="shared" si="2"/>
        <v>0</v>
      </c>
      <c r="S19" s="6">
        <f t="shared" si="2"/>
        <v>0</v>
      </c>
      <c r="T19" s="2">
        <f>Stat.!BU14+Stat.!BU55</f>
        <v>0</v>
      </c>
      <c r="U19" s="967">
        <f t="shared" si="3"/>
        <v>0</v>
      </c>
      <c r="V19" s="540" t="str">
        <f>IF(Stat.!BU16="","",Stat.!BU16)</f>
        <v/>
      </c>
      <c r="W19" s="548" t="str">
        <f>IF(Stat.!BU57="","",Stat.!BU57)</f>
        <v/>
      </c>
      <c r="X19" s="46" t="str">
        <f t="shared" si="4"/>
        <v>Chvátal Jan</v>
      </c>
      <c r="Y19" s="46">
        <f t="shared" si="5"/>
        <v>0</v>
      </c>
      <c r="Z19" s="541">
        <f t="shared" si="6"/>
        <v>0</v>
      </c>
      <c r="AA19" s="249">
        <f t="shared" si="7"/>
        <v>0</v>
      </c>
      <c r="AB19" s="42">
        <f t="shared" si="8"/>
        <v>0</v>
      </c>
      <c r="AC19" s="320">
        <f t="shared" si="9"/>
        <v>0</v>
      </c>
      <c r="AD19"/>
      <c r="AE19" s="42" t="str">
        <f t="shared" si="10"/>
        <v>Chvátal Jan</v>
      </c>
      <c r="AF19" s="42">
        <f t="shared" si="11"/>
        <v>0</v>
      </c>
      <c r="AG19" s="42">
        <f t="shared" si="12"/>
        <v>0</v>
      </c>
      <c r="AH19" s="42">
        <f t="shared" si="13"/>
        <v>0</v>
      </c>
      <c r="AI19" s="320">
        <f t="shared" si="14"/>
        <v>0</v>
      </c>
      <c r="AJ19" s="320">
        <f t="shared" si="15"/>
        <v>0</v>
      </c>
      <c r="AK19" s="320">
        <f t="shared" si="16"/>
        <v>0</v>
      </c>
      <c r="AL19" s="542"/>
      <c r="AM19" s="543"/>
    </row>
    <row r="20" spans="1:39" s="1" customFormat="1" ht="15" customHeight="1" x14ac:dyDescent="0.2">
      <c r="A20" s="989">
        <v>12</v>
      </c>
      <c r="B20" s="987" t="str">
        <f>Stat.!B15</f>
        <v>Chvátal Patrik</v>
      </c>
      <c r="C20" s="6">
        <f>Stat.!P15</f>
        <v>0</v>
      </c>
      <c r="D20" s="4">
        <f>Stat.!AD15</f>
        <v>14</v>
      </c>
      <c r="E20" s="956">
        <f>Stat.!AR15</f>
        <v>0</v>
      </c>
      <c r="F20" s="4">
        <f>Stat.!BF15</f>
        <v>0</v>
      </c>
      <c r="G20" s="6">
        <f>Stat.!BT15</f>
        <v>0</v>
      </c>
      <c r="H20" s="6">
        <f>Stat.!BU15</f>
        <v>0</v>
      </c>
      <c r="I20" s="962">
        <f>Stat.!P56</f>
        <v>45</v>
      </c>
      <c r="J20" s="3">
        <f>Stat.!AD56</f>
        <v>62</v>
      </c>
      <c r="K20" s="969">
        <f>Stat.!AR56</f>
        <v>0</v>
      </c>
      <c r="L20" s="3">
        <f>Stat.!BF56</f>
        <v>1</v>
      </c>
      <c r="M20" s="5">
        <f>Stat.!BT56</f>
        <v>0</v>
      </c>
      <c r="N20" s="6">
        <f>Stat.!BU56</f>
        <v>0</v>
      </c>
      <c r="O20" s="965">
        <f t="shared" si="2"/>
        <v>45</v>
      </c>
      <c r="P20" s="4">
        <f t="shared" si="2"/>
        <v>76</v>
      </c>
      <c r="Q20" s="956">
        <f t="shared" si="2"/>
        <v>0</v>
      </c>
      <c r="R20" s="4">
        <f t="shared" si="2"/>
        <v>1</v>
      </c>
      <c r="S20" s="6">
        <f t="shared" si="2"/>
        <v>0</v>
      </c>
      <c r="T20" s="2">
        <f>Stat.!BU15+Stat.!BU56</f>
        <v>0</v>
      </c>
      <c r="U20" s="967">
        <f t="shared" si="3"/>
        <v>1</v>
      </c>
      <c r="V20" s="540" t="str">
        <f>IF(Stat.!BU17="","",Stat.!BU17)</f>
        <v/>
      </c>
      <c r="W20" s="548" t="str">
        <f>IF(Stat.!BU58="","",Stat.!BU58)</f>
        <v/>
      </c>
      <c r="X20" s="46" t="str">
        <f t="shared" si="4"/>
        <v>Chvátal Patrik</v>
      </c>
      <c r="Y20" s="46">
        <f t="shared" si="5"/>
        <v>0</v>
      </c>
      <c r="Z20" s="541">
        <f t="shared" si="6"/>
        <v>0</v>
      </c>
      <c r="AA20" s="249">
        <f t="shared" si="7"/>
        <v>0</v>
      </c>
      <c r="AB20" s="42">
        <f t="shared" si="8"/>
        <v>0</v>
      </c>
      <c r="AC20" s="320">
        <f t="shared" si="9"/>
        <v>0</v>
      </c>
      <c r="AD20"/>
      <c r="AE20" s="42" t="str">
        <f t="shared" si="10"/>
        <v>Chvátal Patrik</v>
      </c>
      <c r="AF20" s="42">
        <f t="shared" si="11"/>
        <v>0</v>
      </c>
      <c r="AG20" s="42">
        <f t="shared" si="12"/>
        <v>0</v>
      </c>
      <c r="AH20" s="42">
        <f t="shared" si="13"/>
        <v>0</v>
      </c>
      <c r="AI20" s="320">
        <f t="shared" si="14"/>
        <v>0</v>
      </c>
      <c r="AJ20" s="320">
        <f t="shared" si="15"/>
        <v>0</v>
      </c>
      <c r="AK20" s="320">
        <f t="shared" si="16"/>
        <v>0</v>
      </c>
      <c r="AL20" s="542"/>
      <c r="AM20" s="543"/>
    </row>
    <row r="21" spans="1:39" s="1" customFormat="1" ht="15" customHeight="1" x14ac:dyDescent="0.2">
      <c r="A21" s="989">
        <v>13</v>
      </c>
      <c r="B21" s="987" t="str">
        <f>Stat.!B16</f>
        <v>Chvátal Tomáš</v>
      </c>
      <c r="C21" s="6">
        <f>Stat.!P16</f>
        <v>720</v>
      </c>
      <c r="D21" s="4">
        <f>Stat.!AD16</f>
        <v>0</v>
      </c>
      <c r="E21" s="956">
        <f>Stat.!AR16</f>
        <v>1</v>
      </c>
      <c r="F21" s="4">
        <f>Stat.!BF16</f>
        <v>1</v>
      </c>
      <c r="G21" s="6">
        <f>Stat.!BT16</f>
        <v>1</v>
      </c>
      <c r="H21" s="6">
        <f>Stat.!BU16</f>
        <v>0</v>
      </c>
      <c r="I21" s="962">
        <f>Stat.!P57</f>
        <v>503</v>
      </c>
      <c r="J21" s="3">
        <f>Stat.!AD57</f>
        <v>0</v>
      </c>
      <c r="K21" s="969">
        <f>Stat.!AR57</f>
        <v>2</v>
      </c>
      <c r="L21" s="3">
        <f>Stat.!BF57</f>
        <v>0</v>
      </c>
      <c r="M21" s="5">
        <f>Stat.!BT57</f>
        <v>2</v>
      </c>
      <c r="N21" s="6">
        <f>Stat.!BU57</f>
        <v>0</v>
      </c>
      <c r="O21" s="965">
        <f t="shared" si="2"/>
        <v>1223</v>
      </c>
      <c r="P21" s="4">
        <f t="shared" si="2"/>
        <v>0</v>
      </c>
      <c r="Q21" s="956">
        <f t="shared" si="2"/>
        <v>3</v>
      </c>
      <c r="R21" s="4">
        <f t="shared" si="2"/>
        <v>1</v>
      </c>
      <c r="S21" s="6">
        <f t="shared" si="2"/>
        <v>3</v>
      </c>
      <c r="T21" s="2">
        <f>Stat.!BU16+Stat.!BU57</f>
        <v>0</v>
      </c>
      <c r="U21" s="967">
        <f t="shared" si="3"/>
        <v>4</v>
      </c>
      <c r="V21" s="540" t="str">
        <f>IF(Stat.!BU18="","",Stat.!BU18)</f>
        <v/>
      </c>
      <c r="W21" s="548" t="str">
        <f>IF(Stat.!BU59="","",Stat.!BU59)</f>
        <v/>
      </c>
      <c r="X21" s="46" t="str">
        <f t="shared" si="4"/>
        <v>Chvátal Tomáš</v>
      </c>
      <c r="Y21" s="46">
        <f t="shared" si="5"/>
        <v>3</v>
      </c>
      <c r="Z21" s="541">
        <f t="shared" si="6"/>
        <v>0</v>
      </c>
      <c r="AA21" s="249">
        <f t="shared" si="7"/>
        <v>3</v>
      </c>
      <c r="AB21" s="42">
        <f t="shared" si="8"/>
        <v>1</v>
      </c>
      <c r="AC21" s="320">
        <f t="shared" si="9"/>
        <v>2</v>
      </c>
      <c r="AD21"/>
      <c r="AE21" s="42" t="str">
        <f t="shared" si="10"/>
        <v>Chvátal Tomáš</v>
      </c>
      <c r="AF21" s="42">
        <f t="shared" si="11"/>
        <v>2</v>
      </c>
      <c r="AG21" s="42">
        <f t="shared" si="12"/>
        <v>2</v>
      </c>
      <c r="AH21" s="42">
        <f t="shared" si="13"/>
        <v>0</v>
      </c>
      <c r="AI21" s="320">
        <f t="shared" si="14"/>
        <v>1</v>
      </c>
      <c r="AJ21" s="320">
        <f t="shared" si="15"/>
        <v>1</v>
      </c>
      <c r="AK21" s="320">
        <f t="shared" si="16"/>
        <v>0</v>
      </c>
      <c r="AL21" s="542"/>
      <c r="AM21" s="543"/>
    </row>
    <row r="22" spans="1:39" s="1" customFormat="1" ht="15" customHeight="1" x14ac:dyDescent="0.2">
      <c r="A22" s="989">
        <v>14</v>
      </c>
      <c r="B22" s="987" t="str">
        <f>Stat.!B17</f>
        <v>Kelbler Martin</v>
      </c>
      <c r="C22" s="6">
        <f>Stat.!P17</f>
        <v>540</v>
      </c>
      <c r="D22" s="4">
        <f>Stat.!AD17</f>
        <v>0</v>
      </c>
      <c r="E22" s="956">
        <f>Stat.!AR17</f>
        <v>1</v>
      </c>
      <c r="F22" s="4">
        <f>Stat.!BF17</f>
        <v>1</v>
      </c>
      <c r="G22" s="6">
        <f>Stat.!BT17</f>
        <v>1</v>
      </c>
      <c r="H22" s="6">
        <f>Stat.!BU17</f>
        <v>0</v>
      </c>
      <c r="I22" s="962">
        <f>Stat.!P58</f>
        <v>0</v>
      </c>
      <c r="J22" s="3">
        <f>Stat.!AD58</f>
        <v>0</v>
      </c>
      <c r="K22" s="969">
        <f>Stat.!AR58</f>
        <v>0</v>
      </c>
      <c r="L22" s="3">
        <f>Stat.!BF58</f>
        <v>0</v>
      </c>
      <c r="M22" s="5">
        <f>Stat.!BT58</f>
        <v>0</v>
      </c>
      <c r="N22" s="6">
        <f>Stat.!BU58</f>
        <v>0</v>
      </c>
      <c r="O22" s="965">
        <f t="shared" si="2"/>
        <v>540</v>
      </c>
      <c r="P22" s="4">
        <f t="shared" si="2"/>
        <v>0</v>
      </c>
      <c r="Q22" s="956">
        <f t="shared" si="2"/>
        <v>1</v>
      </c>
      <c r="R22" s="4">
        <f t="shared" si="2"/>
        <v>1</v>
      </c>
      <c r="S22" s="6">
        <f t="shared" si="2"/>
        <v>1</v>
      </c>
      <c r="T22" s="2">
        <f>Stat.!BU17+Stat.!BU58</f>
        <v>0</v>
      </c>
      <c r="U22" s="967">
        <f t="shared" si="3"/>
        <v>2</v>
      </c>
      <c r="V22" s="540" t="str">
        <f>IF(Stat.!BU19="","",Stat.!BU19)</f>
        <v/>
      </c>
      <c r="W22" s="548" t="str">
        <f>IF(Stat.!BU60="","",Stat.!BU60)</f>
        <v/>
      </c>
      <c r="X22" s="46" t="str">
        <f t="shared" si="4"/>
        <v>Kelbler Martin</v>
      </c>
      <c r="Y22" s="46">
        <f t="shared" si="5"/>
        <v>1</v>
      </c>
      <c r="Z22" s="541">
        <f t="shared" si="6"/>
        <v>0</v>
      </c>
      <c r="AA22" s="249">
        <f t="shared" si="7"/>
        <v>1</v>
      </c>
      <c r="AB22" s="42">
        <f t="shared" si="8"/>
        <v>1</v>
      </c>
      <c r="AC22" s="320">
        <f t="shared" si="9"/>
        <v>0</v>
      </c>
      <c r="AD22"/>
      <c r="AE22" s="42" t="str">
        <f t="shared" si="10"/>
        <v>Kelbler Martin</v>
      </c>
      <c r="AF22" s="42">
        <f t="shared" si="11"/>
        <v>0</v>
      </c>
      <c r="AG22" s="42">
        <f t="shared" si="12"/>
        <v>0</v>
      </c>
      <c r="AH22" s="42">
        <f t="shared" si="13"/>
        <v>0</v>
      </c>
      <c r="AI22" s="320">
        <f t="shared" si="14"/>
        <v>1</v>
      </c>
      <c r="AJ22" s="320">
        <f t="shared" si="15"/>
        <v>1</v>
      </c>
      <c r="AK22" s="320">
        <f t="shared" si="16"/>
        <v>0</v>
      </c>
      <c r="AL22" s="542"/>
      <c r="AM22" s="543"/>
    </row>
    <row r="23" spans="1:39" s="1" customFormat="1" ht="15" customHeight="1" x14ac:dyDescent="0.2">
      <c r="A23" s="989">
        <v>15</v>
      </c>
      <c r="B23" s="987" t="str">
        <f>Stat.!B18</f>
        <v>Kapinus Radek</v>
      </c>
      <c r="C23" s="6">
        <f>Stat.!P18</f>
        <v>90</v>
      </c>
      <c r="D23" s="4">
        <f>Stat.!AD18</f>
        <v>0</v>
      </c>
      <c r="E23" s="956">
        <f>Stat.!AR18</f>
        <v>0</v>
      </c>
      <c r="F23" s="4">
        <f>Stat.!BF18</f>
        <v>0</v>
      </c>
      <c r="G23" s="6">
        <f>Stat.!BT18</f>
        <v>0</v>
      </c>
      <c r="H23" s="6">
        <f>Stat.!BU18</f>
        <v>0</v>
      </c>
      <c r="I23" s="962">
        <f>Stat.!P59</f>
        <v>0</v>
      </c>
      <c r="J23" s="3">
        <f>Stat.!AD59</f>
        <v>0</v>
      </c>
      <c r="K23" s="969">
        <f>Stat.!AR59</f>
        <v>0</v>
      </c>
      <c r="L23" s="3">
        <f>Stat.!BF59</f>
        <v>0</v>
      </c>
      <c r="M23" s="5">
        <f>Stat.!BT59</f>
        <v>0</v>
      </c>
      <c r="N23" s="6">
        <f>Stat.!BU59</f>
        <v>0</v>
      </c>
      <c r="O23" s="965">
        <f t="shared" si="2"/>
        <v>90</v>
      </c>
      <c r="P23" s="4">
        <f t="shared" si="2"/>
        <v>0</v>
      </c>
      <c r="Q23" s="956">
        <f t="shared" si="2"/>
        <v>0</v>
      </c>
      <c r="R23" s="4">
        <f t="shared" si="2"/>
        <v>0</v>
      </c>
      <c r="S23" s="6">
        <f t="shared" si="2"/>
        <v>0</v>
      </c>
      <c r="T23" s="2">
        <f>Stat.!BU18+Stat.!BU59</f>
        <v>0</v>
      </c>
      <c r="U23" s="967">
        <f t="shared" si="3"/>
        <v>0</v>
      </c>
      <c r="V23" s="540" t="str">
        <f>IF(Stat.!BU20="","",Stat.!BU20)</f>
        <v/>
      </c>
      <c r="W23" s="548" t="str">
        <f>IF(Stat.!BU61="","",Stat.!BU61)</f>
        <v/>
      </c>
      <c r="X23" s="46" t="str">
        <f t="shared" si="4"/>
        <v>Kapinus Radek</v>
      </c>
      <c r="Y23" s="46">
        <f t="shared" si="5"/>
        <v>0</v>
      </c>
      <c r="Z23" s="541">
        <f t="shared" si="6"/>
        <v>0</v>
      </c>
      <c r="AA23" s="249">
        <f t="shared" si="7"/>
        <v>0</v>
      </c>
      <c r="AB23" s="42">
        <f t="shared" si="8"/>
        <v>0</v>
      </c>
      <c r="AC23" s="320">
        <f t="shared" si="9"/>
        <v>0</v>
      </c>
      <c r="AD23"/>
      <c r="AE23" s="42" t="str">
        <f t="shared" si="10"/>
        <v>Kapinus Radek</v>
      </c>
      <c r="AF23" s="42">
        <f t="shared" si="11"/>
        <v>0</v>
      </c>
      <c r="AG23" s="42">
        <f t="shared" si="12"/>
        <v>0</v>
      </c>
      <c r="AH23" s="42">
        <f t="shared" si="13"/>
        <v>0</v>
      </c>
      <c r="AI23" s="320">
        <f t="shared" si="14"/>
        <v>0</v>
      </c>
      <c r="AJ23" s="320">
        <f t="shared" si="15"/>
        <v>0</v>
      </c>
      <c r="AK23" s="320">
        <f t="shared" si="16"/>
        <v>0</v>
      </c>
      <c r="AL23" s="542"/>
      <c r="AM23" s="543"/>
    </row>
    <row r="24" spans="1:39" s="1" customFormat="1" ht="15" customHeight="1" x14ac:dyDescent="0.2">
      <c r="A24" s="989">
        <v>16</v>
      </c>
      <c r="B24" s="987" t="str">
        <f>Stat.!B19</f>
        <v>Kelbler David</v>
      </c>
      <c r="C24" s="6">
        <f>Stat.!P19</f>
        <v>0</v>
      </c>
      <c r="D24" s="4">
        <f>Stat.!AD19</f>
        <v>49</v>
      </c>
      <c r="E24" s="956">
        <f>Stat.!AR19</f>
        <v>0</v>
      </c>
      <c r="F24" s="4">
        <f>Stat.!BF19</f>
        <v>0</v>
      </c>
      <c r="G24" s="6">
        <f>Stat.!BT19</f>
        <v>0</v>
      </c>
      <c r="H24" s="6">
        <f>Stat.!BU19</f>
        <v>0</v>
      </c>
      <c r="I24" s="962">
        <f>Stat.!P60</f>
        <v>332</v>
      </c>
      <c r="J24" s="3">
        <f>Stat.!AD60</f>
        <v>136</v>
      </c>
      <c r="K24" s="969">
        <f>Stat.!AR60</f>
        <v>1</v>
      </c>
      <c r="L24" s="3">
        <f>Stat.!BF60</f>
        <v>2</v>
      </c>
      <c r="M24" s="5">
        <f>Stat.!BT60</f>
        <v>0</v>
      </c>
      <c r="N24" s="6">
        <f>Stat.!BU60</f>
        <v>0</v>
      </c>
      <c r="O24" s="965">
        <f t="shared" si="2"/>
        <v>332</v>
      </c>
      <c r="P24" s="4">
        <f t="shared" si="2"/>
        <v>185</v>
      </c>
      <c r="Q24" s="956">
        <f t="shared" si="2"/>
        <v>1</v>
      </c>
      <c r="R24" s="4">
        <f t="shared" si="2"/>
        <v>2</v>
      </c>
      <c r="S24" s="6">
        <f t="shared" si="2"/>
        <v>0</v>
      </c>
      <c r="T24" s="2">
        <f>Stat.!BU19+Stat.!BU60</f>
        <v>0</v>
      </c>
      <c r="U24" s="967">
        <f t="shared" si="3"/>
        <v>3</v>
      </c>
      <c r="V24" s="540" t="str">
        <f>IF(Stat.!BU21="","",Stat.!BU21)</f>
        <v/>
      </c>
      <c r="W24" s="548" t="str">
        <f>IF(Stat.!BU62="","",Stat.!BU62)</f>
        <v/>
      </c>
      <c r="X24" s="46" t="str">
        <f t="shared" si="4"/>
        <v>Kelbler David</v>
      </c>
      <c r="Y24" s="46">
        <f t="shared" si="5"/>
        <v>0</v>
      </c>
      <c r="Z24" s="541">
        <f t="shared" si="6"/>
        <v>0</v>
      </c>
      <c r="AA24" s="249">
        <f t="shared" si="7"/>
        <v>0</v>
      </c>
      <c r="AB24" s="42">
        <f t="shared" si="8"/>
        <v>0</v>
      </c>
      <c r="AC24" s="320">
        <f t="shared" si="9"/>
        <v>0</v>
      </c>
      <c r="AD24"/>
      <c r="AE24" s="42" t="str">
        <f t="shared" si="10"/>
        <v>Kelbler David</v>
      </c>
      <c r="AF24" s="42">
        <f t="shared" si="11"/>
        <v>0</v>
      </c>
      <c r="AG24" s="42">
        <f t="shared" si="12"/>
        <v>0</v>
      </c>
      <c r="AH24" s="42">
        <f t="shared" si="13"/>
        <v>0</v>
      </c>
      <c r="AI24" s="320">
        <f t="shared" si="14"/>
        <v>0</v>
      </c>
      <c r="AJ24" s="320">
        <f t="shared" si="15"/>
        <v>0</v>
      </c>
      <c r="AK24" s="320">
        <f t="shared" si="16"/>
        <v>0</v>
      </c>
      <c r="AL24" s="542"/>
      <c r="AM24" s="543"/>
    </row>
    <row r="25" spans="1:39" s="1" customFormat="1" ht="15" customHeight="1" x14ac:dyDescent="0.2">
      <c r="A25" s="989">
        <v>17</v>
      </c>
      <c r="B25" s="987" t="str">
        <f>Stat.!B20</f>
        <v>Kelbler Marek</v>
      </c>
      <c r="C25" s="6">
        <f>Stat.!P20</f>
        <v>0</v>
      </c>
      <c r="D25" s="4">
        <f>Stat.!AD20</f>
        <v>0</v>
      </c>
      <c r="E25" s="956">
        <f>Stat.!AR20</f>
        <v>0</v>
      </c>
      <c r="F25" s="4">
        <f>Stat.!BF20</f>
        <v>0</v>
      </c>
      <c r="G25" s="6">
        <f>Stat.!BT20</f>
        <v>0</v>
      </c>
      <c r="H25" s="6">
        <f>Stat.!BU20</f>
        <v>0</v>
      </c>
      <c r="I25" s="962">
        <f>Stat.!P61</f>
        <v>0</v>
      </c>
      <c r="J25" s="3">
        <f>Stat.!AD61</f>
        <v>0</v>
      </c>
      <c r="K25" s="969">
        <f>Stat.!AR61</f>
        <v>0</v>
      </c>
      <c r="L25" s="3">
        <f>Stat.!BF61</f>
        <v>0</v>
      </c>
      <c r="M25" s="5">
        <f>Stat.!BT61</f>
        <v>0</v>
      </c>
      <c r="N25" s="6">
        <f>Stat.!BU61</f>
        <v>0</v>
      </c>
      <c r="O25" s="965">
        <f t="shared" ref="O25:S45" si="17">C25+I25</f>
        <v>0</v>
      </c>
      <c r="P25" s="4">
        <f t="shared" si="17"/>
        <v>0</v>
      </c>
      <c r="Q25" s="956">
        <f t="shared" si="17"/>
        <v>0</v>
      </c>
      <c r="R25" s="4">
        <f t="shared" si="17"/>
        <v>0</v>
      </c>
      <c r="S25" s="6">
        <f t="shared" si="17"/>
        <v>0</v>
      </c>
      <c r="T25" s="2">
        <f>Stat.!BU20+Stat.!BU61</f>
        <v>0</v>
      </c>
      <c r="U25" s="967">
        <f t="shared" si="3"/>
        <v>0</v>
      </c>
      <c r="V25" s="540" t="str">
        <f>IF(Stat.!BU22="","",Stat.!BU22)</f>
        <v/>
      </c>
      <c r="W25" s="548" t="str">
        <f>IF(Stat.!BU63="","",Stat.!BU63)</f>
        <v/>
      </c>
      <c r="X25" s="46" t="str">
        <f t="shared" si="4"/>
        <v>Kelbler Marek</v>
      </c>
      <c r="Y25" s="46">
        <f t="shared" si="5"/>
        <v>0</v>
      </c>
      <c r="Z25" s="541">
        <f t="shared" si="6"/>
        <v>0</v>
      </c>
      <c r="AA25" s="249">
        <f t="shared" si="7"/>
        <v>0</v>
      </c>
      <c r="AB25" s="42">
        <f t="shared" si="8"/>
        <v>0</v>
      </c>
      <c r="AC25" s="320">
        <f t="shared" si="9"/>
        <v>0</v>
      </c>
      <c r="AD25"/>
      <c r="AE25" s="42" t="str">
        <f t="shared" si="10"/>
        <v>Kelbler Marek</v>
      </c>
      <c r="AF25" s="42">
        <f t="shared" si="11"/>
        <v>0</v>
      </c>
      <c r="AG25" s="42">
        <f t="shared" si="12"/>
        <v>0</v>
      </c>
      <c r="AH25" s="42">
        <f t="shared" si="13"/>
        <v>0</v>
      </c>
      <c r="AI25" s="320">
        <f t="shared" si="14"/>
        <v>0</v>
      </c>
      <c r="AJ25" s="320">
        <f t="shared" si="15"/>
        <v>0</v>
      </c>
      <c r="AK25" s="320">
        <f t="shared" si="16"/>
        <v>0</v>
      </c>
      <c r="AL25" s="542"/>
      <c r="AM25" s="543"/>
    </row>
    <row r="26" spans="1:39" s="1" customFormat="1" ht="15" customHeight="1" x14ac:dyDescent="0.2">
      <c r="A26" s="989">
        <v>18</v>
      </c>
      <c r="B26" s="987" t="str">
        <f>Stat.!B21</f>
        <v>Kelbler Petr</v>
      </c>
      <c r="C26" s="6">
        <f>Stat.!P21</f>
        <v>639</v>
      </c>
      <c r="D26" s="4">
        <f>Stat.!AD21</f>
        <v>45</v>
      </c>
      <c r="E26" s="956">
        <f>Stat.!AR21</f>
        <v>1</v>
      </c>
      <c r="F26" s="4">
        <f>Stat.!BF21</f>
        <v>2</v>
      </c>
      <c r="G26" s="6">
        <f>Stat.!BT21</f>
        <v>2</v>
      </c>
      <c r="H26" s="6">
        <f>Stat.!BU21</f>
        <v>0</v>
      </c>
      <c r="I26" s="962">
        <f>Stat.!P62</f>
        <v>992</v>
      </c>
      <c r="J26" s="3">
        <f>Stat.!AD62</f>
        <v>0</v>
      </c>
      <c r="K26" s="969">
        <f>Stat.!AR62</f>
        <v>5</v>
      </c>
      <c r="L26" s="3">
        <f>Stat.!BF62</f>
        <v>6</v>
      </c>
      <c r="M26" s="5">
        <f>Stat.!BT62</f>
        <v>1</v>
      </c>
      <c r="N26" s="6">
        <f>Stat.!BU62</f>
        <v>0</v>
      </c>
      <c r="O26" s="965">
        <f t="shared" si="17"/>
        <v>1631</v>
      </c>
      <c r="P26" s="4">
        <f t="shared" si="17"/>
        <v>45</v>
      </c>
      <c r="Q26" s="956">
        <f t="shared" si="17"/>
        <v>6</v>
      </c>
      <c r="R26" s="4">
        <f t="shared" si="17"/>
        <v>8</v>
      </c>
      <c r="S26" s="6">
        <f t="shared" si="17"/>
        <v>3</v>
      </c>
      <c r="T26" s="2">
        <f>Stat.!BU21+Stat.!BU62</f>
        <v>0</v>
      </c>
      <c r="U26" s="967">
        <f t="shared" si="3"/>
        <v>14</v>
      </c>
      <c r="V26" s="540" t="str">
        <f>IF(Stat.!BU23="","",Stat.!BU23)</f>
        <v/>
      </c>
      <c r="W26" s="548" t="str">
        <f>IF(Stat.!BU64="","",Stat.!BU64)</f>
        <v/>
      </c>
      <c r="X26" s="46" t="str">
        <f t="shared" si="4"/>
        <v>Kelbler Petr</v>
      </c>
      <c r="Y26" s="46">
        <f t="shared" si="5"/>
        <v>3</v>
      </c>
      <c r="Z26" s="541">
        <f t="shared" si="6"/>
        <v>0</v>
      </c>
      <c r="AA26" s="249">
        <f t="shared" si="7"/>
        <v>3</v>
      </c>
      <c r="AB26" s="42">
        <f t="shared" si="8"/>
        <v>2</v>
      </c>
      <c r="AC26" s="320">
        <f t="shared" si="9"/>
        <v>1</v>
      </c>
      <c r="AD26"/>
      <c r="AE26" s="42" t="str">
        <f t="shared" si="10"/>
        <v>Kelbler Petr</v>
      </c>
      <c r="AF26" s="42">
        <f t="shared" si="11"/>
        <v>1</v>
      </c>
      <c r="AG26" s="42">
        <f t="shared" si="12"/>
        <v>1</v>
      </c>
      <c r="AH26" s="42">
        <f t="shared" si="13"/>
        <v>0</v>
      </c>
      <c r="AI26" s="320">
        <f t="shared" si="14"/>
        <v>2</v>
      </c>
      <c r="AJ26" s="320">
        <f t="shared" si="15"/>
        <v>2</v>
      </c>
      <c r="AK26" s="320">
        <f t="shared" si="16"/>
        <v>0</v>
      </c>
      <c r="AL26" s="542"/>
      <c r="AM26" s="543"/>
    </row>
    <row r="27" spans="1:39" s="1" customFormat="1" ht="15" customHeight="1" x14ac:dyDescent="0.2">
      <c r="A27" s="989">
        <v>19</v>
      </c>
      <c r="B27" s="987" t="str">
        <f>Stat.!B22</f>
        <v>Koupil Petr</v>
      </c>
      <c r="C27" s="6">
        <f>Stat.!P22</f>
        <v>900</v>
      </c>
      <c r="D27" s="4">
        <f>Stat.!AD22</f>
        <v>0</v>
      </c>
      <c r="E27" s="956">
        <f>Stat.!AR22</f>
        <v>0</v>
      </c>
      <c r="F27" s="4">
        <f>Stat.!BF22</f>
        <v>0</v>
      </c>
      <c r="G27" s="6">
        <f>Stat.!BT22</f>
        <v>1</v>
      </c>
      <c r="H27" s="6">
        <f>Stat.!BU22</f>
        <v>0</v>
      </c>
      <c r="I27" s="962">
        <f>Stat.!P63</f>
        <v>990</v>
      </c>
      <c r="J27" s="3">
        <f>Stat.!AD63</f>
        <v>0</v>
      </c>
      <c r="K27" s="969">
        <f>Stat.!AR63</f>
        <v>0</v>
      </c>
      <c r="L27" s="3">
        <f>Stat.!BF63</f>
        <v>0</v>
      </c>
      <c r="M27" s="5">
        <f>Stat.!BT63</f>
        <v>1</v>
      </c>
      <c r="N27" s="6">
        <f>Stat.!BU63</f>
        <v>0</v>
      </c>
      <c r="O27" s="965">
        <f t="shared" si="17"/>
        <v>1890</v>
      </c>
      <c r="P27" s="4">
        <f t="shared" si="17"/>
        <v>0</v>
      </c>
      <c r="Q27" s="956">
        <f t="shared" si="17"/>
        <v>0</v>
      </c>
      <c r="R27" s="4">
        <f t="shared" si="17"/>
        <v>0</v>
      </c>
      <c r="S27" s="6">
        <f t="shared" si="17"/>
        <v>2</v>
      </c>
      <c r="T27" s="2">
        <f>Stat.!BU22+Stat.!BU63</f>
        <v>0</v>
      </c>
      <c r="U27" s="967">
        <f t="shared" si="3"/>
        <v>0</v>
      </c>
      <c r="V27" s="540" t="str">
        <f>IF(Stat.!BU24="","",Stat.!BU24)</f>
        <v/>
      </c>
      <c r="W27" s="548" t="str">
        <f>IF(Stat.!BU65="","",Stat.!BU65)</f>
        <v/>
      </c>
      <c r="X27" s="46" t="str">
        <f t="shared" si="4"/>
        <v>Koupil Petr</v>
      </c>
      <c r="Y27" s="46">
        <f t="shared" si="5"/>
        <v>2</v>
      </c>
      <c r="Z27" s="541">
        <f t="shared" si="6"/>
        <v>0</v>
      </c>
      <c r="AA27" s="249">
        <f t="shared" si="7"/>
        <v>2</v>
      </c>
      <c r="AB27" s="42">
        <f t="shared" si="8"/>
        <v>1</v>
      </c>
      <c r="AC27" s="320">
        <f t="shared" si="9"/>
        <v>1</v>
      </c>
      <c r="AD27"/>
      <c r="AE27" s="42" t="str">
        <f t="shared" si="10"/>
        <v>Koupil Petr</v>
      </c>
      <c r="AF27" s="42">
        <f t="shared" si="11"/>
        <v>1</v>
      </c>
      <c r="AG27" s="42">
        <f t="shared" si="12"/>
        <v>1</v>
      </c>
      <c r="AH27" s="42">
        <f t="shared" si="13"/>
        <v>0</v>
      </c>
      <c r="AI27" s="320">
        <f t="shared" si="14"/>
        <v>1</v>
      </c>
      <c r="AJ27" s="320">
        <f t="shared" si="15"/>
        <v>1</v>
      </c>
      <c r="AK27" s="320">
        <f t="shared" si="16"/>
        <v>0</v>
      </c>
      <c r="AL27" s="542"/>
      <c r="AM27" s="543"/>
    </row>
    <row r="28" spans="1:39" s="1" customFormat="1" ht="15" customHeight="1" x14ac:dyDescent="0.2">
      <c r="A28" s="989">
        <v>20</v>
      </c>
      <c r="B28" s="987" t="str">
        <f>Stat.!B23</f>
        <v>Krejčí Miroslav</v>
      </c>
      <c r="C28" s="6">
        <f>Stat.!P23</f>
        <v>180</v>
      </c>
      <c r="D28" s="4">
        <f>Stat.!AD23</f>
        <v>0</v>
      </c>
      <c r="E28" s="956">
        <f>Stat.!AR23</f>
        <v>0</v>
      </c>
      <c r="F28" s="4">
        <f>Stat.!BF23</f>
        <v>0</v>
      </c>
      <c r="G28" s="6">
        <f>Stat.!BT23</f>
        <v>0</v>
      </c>
      <c r="H28" s="6">
        <f>Stat.!BU23</f>
        <v>0</v>
      </c>
      <c r="I28" s="962">
        <f>Stat.!P64</f>
        <v>534</v>
      </c>
      <c r="J28" s="3">
        <f>Stat.!AD64</f>
        <v>37</v>
      </c>
      <c r="K28" s="969">
        <f>Stat.!AR64</f>
        <v>0</v>
      </c>
      <c r="L28" s="3">
        <f>Stat.!BF64</f>
        <v>0</v>
      </c>
      <c r="M28" s="5">
        <f>Stat.!BT64</f>
        <v>0</v>
      </c>
      <c r="N28" s="6">
        <f>Stat.!BU64</f>
        <v>0</v>
      </c>
      <c r="O28" s="965">
        <f t="shared" si="17"/>
        <v>714</v>
      </c>
      <c r="P28" s="4">
        <f t="shared" si="17"/>
        <v>37</v>
      </c>
      <c r="Q28" s="956">
        <f t="shared" si="17"/>
        <v>0</v>
      </c>
      <c r="R28" s="4">
        <f t="shared" si="17"/>
        <v>0</v>
      </c>
      <c r="S28" s="6">
        <f t="shared" si="17"/>
        <v>0</v>
      </c>
      <c r="T28" s="2">
        <f>Stat.!BU23+Stat.!BU64</f>
        <v>0</v>
      </c>
      <c r="U28" s="967">
        <f t="shared" si="3"/>
        <v>0</v>
      </c>
      <c r="V28" s="540" t="str">
        <f>IF(Stat.!BU25="","",Stat.!BU25)</f>
        <v/>
      </c>
      <c r="W28" s="548" t="str">
        <f>IF(Stat.!BU66="","",Stat.!BU66)</f>
        <v/>
      </c>
      <c r="X28" s="46" t="str">
        <f t="shared" si="4"/>
        <v>Krejčí Miroslav</v>
      </c>
      <c r="Y28" s="46">
        <f t="shared" si="5"/>
        <v>0</v>
      </c>
      <c r="Z28" s="541">
        <f t="shared" si="6"/>
        <v>0</v>
      </c>
      <c r="AA28" s="249">
        <f t="shared" si="7"/>
        <v>0</v>
      </c>
      <c r="AB28" s="42">
        <f t="shared" si="8"/>
        <v>0</v>
      </c>
      <c r="AC28" s="320">
        <f t="shared" si="9"/>
        <v>0</v>
      </c>
      <c r="AD28"/>
      <c r="AE28" s="42" t="str">
        <f t="shared" si="10"/>
        <v>Krejčí Miroslav</v>
      </c>
      <c r="AF28" s="42">
        <f t="shared" si="11"/>
        <v>0</v>
      </c>
      <c r="AG28" s="42">
        <f t="shared" si="12"/>
        <v>0</v>
      </c>
      <c r="AH28" s="42">
        <f t="shared" si="13"/>
        <v>0</v>
      </c>
      <c r="AI28" s="320">
        <f t="shared" si="14"/>
        <v>0</v>
      </c>
      <c r="AJ28" s="320">
        <f t="shared" si="15"/>
        <v>0</v>
      </c>
      <c r="AK28" s="320">
        <f t="shared" si="16"/>
        <v>0</v>
      </c>
      <c r="AL28" s="542"/>
      <c r="AM28" s="543"/>
    </row>
    <row r="29" spans="1:39" s="1" customFormat="1" ht="15" customHeight="1" x14ac:dyDescent="0.2">
      <c r="A29" s="989">
        <v>21</v>
      </c>
      <c r="B29" s="987" t="str">
        <f>Stat.!B24</f>
        <v>Minh Cong Nquyen</v>
      </c>
      <c r="C29" s="6">
        <f>Stat.!P24</f>
        <v>0</v>
      </c>
      <c r="D29" s="4">
        <f>Stat.!AD24</f>
        <v>8</v>
      </c>
      <c r="E29" s="956">
        <f>Stat.!AR24</f>
        <v>0</v>
      </c>
      <c r="F29" s="4">
        <f>Stat.!BF24</f>
        <v>0</v>
      </c>
      <c r="G29" s="6">
        <f>Stat.!BT24</f>
        <v>0</v>
      </c>
      <c r="H29" s="6">
        <f>Stat.!BU24</f>
        <v>0</v>
      </c>
      <c r="I29" s="962">
        <f>Stat.!P65</f>
        <v>0</v>
      </c>
      <c r="J29" s="3">
        <f>Stat.!AD65</f>
        <v>7</v>
      </c>
      <c r="K29" s="969">
        <f>Stat.!AR65</f>
        <v>0</v>
      </c>
      <c r="L29" s="3">
        <f>Stat.!BF65</f>
        <v>0</v>
      </c>
      <c r="M29" s="5">
        <f>Stat.!BT65</f>
        <v>0</v>
      </c>
      <c r="N29" s="6">
        <f>Stat.!BU65</f>
        <v>0</v>
      </c>
      <c r="O29" s="965">
        <f t="shared" si="17"/>
        <v>0</v>
      </c>
      <c r="P29" s="4">
        <f t="shared" si="17"/>
        <v>15</v>
      </c>
      <c r="Q29" s="956">
        <f t="shared" si="17"/>
        <v>0</v>
      </c>
      <c r="R29" s="4">
        <f t="shared" si="17"/>
        <v>0</v>
      </c>
      <c r="S29" s="6">
        <f t="shared" si="17"/>
        <v>0</v>
      </c>
      <c r="T29" s="2">
        <f>Stat.!BU24+Stat.!BU65</f>
        <v>0</v>
      </c>
      <c r="U29" s="967">
        <f t="shared" si="3"/>
        <v>0</v>
      </c>
      <c r="V29" s="540" t="str">
        <f>IF(Stat.!BU26="","",Stat.!BU26)</f>
        <v/>
      </c>
      <c r="W29" s="548" t="str">
        <f>IF(Stat.!BU67="","",Stat.!BU67)</f>
        <v/>
      </c>
      <c r="X29" s="46" t="str">
        <f t="shared" si="4"/>
        <v>Minh Cong Nquyen</v>
      </c>
      <c r="Y29" s="46">
        <f t="shared" si="5"/>
        <v>0</v>
      </c>
      <c r="Z29" s="541">
        <f t="shared" si="6"/>
        <v>0</v>
      </c>
      <c r="AA29" s="249">
        <f t="shared" si="7"/>
        <v>0</v>
      </c>
      <c r="AB29" s="42">
        <f t="shared" si="8"/>
        <v>0</v>
      </c>
      <c r="AC29" s="320">
        <f t="shared" si="9"/>
        <v>0</v>
      </c>
      <c r="AD29"/>
      <c r="AE29" s="42" t="str">
        <f t="shared" si="10"/>
        <v>Minh Cong Nquyen</v>
      </c>
      <c r="AF29" s="42">
        <f t="shared" si="11"/>
        <v>0</v>
      </c>
      <c r="AG29" s="42">
        <f t="shared" si="12"/>
        <v>0</v>
      </c>
      <c r="AH29" s="42">
        <f t="shared" si="13"/>
        <v>0</v>
      </c>
      <c r="AI29" s="320">
        <f t="shared" si="14"/>
        <v>0</v>
      </c>
      <c r="AJ29" s="320">
        <f t="shared" si="15"/>
        <v>0</v>
      </c>
      <c r="AK29" s="320">
        <f t="shared" si="16"/>
        <v>0</v>
      </c>
      <c r="AL29" s="542"/>
      <c r="AM29" s="543"/>
    </row>
    <row r="30" spans="1:39" s="1" customFormat="1" ht="15" customHeight="1" x14ac:dyDescent="0.2">
      <c r="A30" s="989">
        <v>22</v>
      </c>
      <c r="B30" s="987" t="str">
        <f>Stat.!B25</f>
        <v>Nikrmajer Zdeněk</v>
      </c>
      <c r="C30" s="6">
        <f>Stat.!P25</f>
        <v>0</v>
      </c>
      <c r="D30" s="4">
        <f>Stat.!AD25</f>
        <v>0</v>
      </c>
      <c r="E30" s="956">
        <f>Stat.!AR25</f>
        <v>0</v>
      </c>
      <c r="F30" s="4">
        <f>Stat.!BF25</f>
        <v>0</v>
      </c>
      <c r="G30" s="6">
        <f>Stat.!BT25</f>
        <v>0</v>
      </c>
      <c r="H30" s="6">
        <f>Stat.!BU25</f>
        <v>0</v>
      </c>
      <c r="I30" s="962">
        <f>Stat.!P66</f>
        <v>232</v>
      </c>
      <c r="J30" s="3">
        <f>Stat.!AD66</f>
        <v>217</v>
      </c>
      <c r="K30" s="969">
        <f>Stat.!AR66</f>
        <v>1</v>
      </c>
      <c r="L30" s="3">
        <f>Stat.!BF66</f>
        <v>0</v>
      </c>
      <c r="M30" s="5">
        <f>Stat.!BT66</f>
        <v>1</v>
      </c>
      <c r="N30" s="6">
        <f>Stat.!BU66</f>
        <v>0</v>
      </c>
      <c r="O30" s="965">
        <f t="shared" si="17"/>
        <v>232</v>
      </c>
      <c r="P30" s="4">
        <f t="shared" si="17"/>
        <v>217</v>
      </c>
      <c r="Q30" s="956">
        <f t="shared" si="17"/>
        <v>1</v>
      </c>
      <c r="R30" s="4">
        <f t="shared" si="17"/>
        <v>0</v>
      </c>
      <c r="S30" s="6">
        <f t="shared" si="17"/>
        <v>1</v>
      </c>
      <c r="T30" s="2">
        <f>Stat.!BU25+Stat.!BU66</f>
        <v>0</v>
      </c>
      <c r="U30" s="967">
        <f t="shared" si="3"/>
        <v>1</v>
      </c>
      <c r="V30" s="540" t="str">
        <f>IF(Stat.!BU27="","",Stat.!BU27)</f>
        <v/>
      </c>
      <c r="W30" s="548" t="str">
        <f>IF(Stat.!BU68="","",Stat.!BU68)</f>
        <v/>
      </c>
      <c r="X30" s="46" t="str">
        <f t="shared" si="4"/>
        <v>Nikrmajer Zdeněk</v>
      </c>
      <c r="Y30" s="46">
        <f t="shared" si="5"/>
        <v>1</v>
      </c>
      <c r="Z30" s="541">
        <f t="shared" si="6"/>
        <v>0</v>
      </c>
      <c r="AA30" s="249">
        <f t="shared" si="7"/>
        <v>1</v>
      </c>
      <c r="AB30" s="42">
        <f t="shared" si="8"/>
        <v>0</v>
      </c>
      <c r="AC30" s="320">
        <f t="shared" si="9"/>
        <v>1</v>
      </c>
      <c r="AD30"/>
      <c r="AE30" s="42" t="str">
        <f t="shared" si="10"/>
        <v>Nikrmajer Zdeněk</v>
      </c>
      <c r="AF30" s="42">
        <f t="shared" si="11"/>
        <v>1</v>
      </c>
      <c r="AG30" s="42">
        <f t="shared" si="12"/>
        <v>1</v>
      </c>
      <c r="AH30" s="42">
        <f t="shared" si="13"/>
        <v>0</v>
      </c>
      <c r="AI30" s="320">
        <f t="shared" si="14"/>
        <v>0</v>
      </c>
      <c r="AJ30" s="320">
        <f t="shared" si="15"/>
        <v>0</v>
      </c>
      <c r="AK30" s="320">
        <f t="shared" si="16"/>
        <v>0</v>
      </c>
      <c r="AL30" s="542"/>
      <c r="AM30" s="543"/>
    </row>
    <row r="31" spans="1:39" s="1" customFormat="1" ht="15" customHeight="1" x14ac:dyDescent="0.2">
      <c r="A31" s="989">
        <v>23</v>
      </c>
      <c r="B31" s="987" t="str">
        <f>Stat.!B26</f>
        <v>Nedoma Václav</v>
      </c>
      <c r="C31" s="6">
        <f>Stat.!P26</f>
        <v>0</v>
      </c>
      <c r="D31" s="4">
        <f>Stat.!AD26</f>
        <v>0</v>
      </c>
      <c r="E31" s="956">
        <f>Stat.!AR26</f>
        <v>0</v>
      </c>
      <c r="F31" s="4">
        <f>Stat.!BF26</f>
        <v>0</v>
      </c>
      <c r="G31" s="6">
        <f>Stat.!BT26</f>
        <v>0</v>
      </c>
      <c r="H31" s="6">
        <f>Stat.!BU26</f>
        <v>0</v>
      </c>
      <c r="I31" s="962">
        <f>Stat.!P67</f>
        <v>0</v>
      </c>
      <c r="J31" s="3">
        <f>Stat.!AD67</f>
        <v>0</v>
      </c>
      <c r="K31" s="969">
        <f>Stat.!AR67</f>
        <v>0</v>
      </c>
      <c r="L31" s="3">
        <f>Stat.!BF67</f>
        <v>0</v>
      </c>
      <c r="M31" s="5">
        <f>Stat.!BT67</f>
        <v>0</v>
      </c>
      <c r="N31" s="6">
        <f>Stat.!BU67</f>
        <v>0</v>
      </c>
      <c r="O31" s="965">
        <f t="shared" si="17"/>
        <v>0</v>
      </c>
      <c r="P31" s="4">
        <f t="shared" si="17"/>
        <v>0</v>
      </c>
      <c r="Q31" s="956">
        <f t="shared" si="17"/>
        <v>0</v>
      </c>
      <c r="R31" s="4">
        <f t="shared" si="17"/>
        <v>0</v>
      </c>
      <c r="S31" s="6">
        <f t="shared" si="17"/>
        <v>0</v>
      </c>
      <c r="T31" s="2">
        <f>Stat.!BU26+Stat.!BU67</f>
        <v>0</v>
      </c>
      <c r="U31" s="967">
        <f t="shared" si="3"/>
        <v>0</v>
      </c>
      <c r="V31" s="540" t="str">
        <f>IF(Stat.!BU28="","",Stat.!BU28)</f>
        <v/>
      </c>
      <c r="W31" s="548" t="str">
        <f>IF(Stat.!BU69="","",Stat.!BU69)</f>
        <v/>
      </c>
      <c r="X31" s="46" t="str">
        <f t="shared" si="4"/>
        <v>Nedoma Václav</v>
      </c>
      <c r="Y31" s="46">
        <f t="shared" si="5"/>
        <v>0</v>
      </c>
      <c r="Z31" s="541">
        <f t="shared" si="6"/>
        <v>0</v>
      </c>
      <c r="AA31" s="249">
        <f t="shared" si="7"/>
        <v>0</v>
      </c>
      <c r="AB31" s="42">
        <f t="shared" si="8"/>
        <v>0</v>
      </c>
      <c r="AC31" s="320">
        <f t="shared" si="9"/>
        <v>0</v>
      </c>
      <c r="AD31"/>
      <c r="AE31" s="42" t="str">
        <f t="shared" si="10"/>
        <v>Nedoma Václav</v>
      </c>
      <c r="AF31" s="42">
        <f t="shared" si="11"/>
        <v>0</v>
      </c>
      <c r="AG31" s="42">
        <f t="shared" si="12"/>
        <v>0</v>
      </c>
      <c r="AH31" s="42">
        <f t="shared" si="13"/>
        <v>0</v>
      </c>
      <c r="AI31" s="320">
        <f t="shared" si="14"/>
        <v>0</v>
      </c>
      <c r="AJ31" s="320">
        <f t="shared" si="15"/>
        <v>0</v>
      </c>
      <c r="AK31" s="320">
        <f t="shared" si="16"/>
        <v>0</v>
      </c>
      <c r="AL31" s="542"/>
      <c r="AM31" s="543"/>
    </row>
    <row r="32" spans="1:39" s="1" customFormat="1" ht="15" customHeight="1" x14ac:dyDescent="0.2">
      <c r="A32" s="989">
        <v>24</v>
      </c>
      <c r="B32" s="987" t="str">
        <f>Stat.!B27</f>
        <v>Nehyba Filip</v>
      </c>
      <c r="C32" s="6">
        <f>Stat.!P27</f>
        <v>0</v>
      </c>
      <c r="D32" s="4">
        <f>Stat.!AD27</f>
        <v>0</v>
      </c>
      <c r="E32" s="956">
        <f>Stat.!AR27</f>
        <v>0</v>
      </c>
      <c r="F32" s="4">
        <f>Stat.!BF27</f>
        <v>0</v>
      </c>
      <c r="G32" s="6">
        <f>Stat.!BT27</f>
        <v>0</v>
      </c>
      <c r="H32" s="6">
        <f>Stat.!BU27</f>
        <v>0</v>
      </c>
      <c r="I32" s="962">
        <f>Stat.!P68</f>
        <v>0</v>
      </c>
      <c r="J32" s="3">
        <f>Stat.!AD68</f>
        <v>0</v>
      </c>
      <c r="K32" s="969">
        <f>Stat.!AR68</f>
        <v>0</v>
      </c>
      <c r="L32" s="3">
        <f>Stat.!BF68</f>
        <v>0</v>
      </c>
      <c r="M32" s="5">
        <f>Stat.!BT68</f>
        <v>0</v>
      </c>
      <c r="N32" s="6">
        <f>Stat.!BU68</f>
        <v>0</v>
      </c>
      <c r="O32" s="965">
        <f t="shared" si="17"/>
        <v>0</v>
      </c>
      <c r="P32" s="4">
        <f t="shared" si="17"/>
        <v>0</v>
      </c>
      <c r="Q32" s="956">
        <f t="shared" si="17"/>
        <v>0</v>
      </c>
      <c r="R32" s="4">
        <f t="shared" si="17"/>
        <v>0</v>
      </c>
      <c r="S32" s="6">
        <f t="shared" si="17"/>
        <v>0</v>
      </c>
      <c r="T32" s="2">
        <f>Stat.!BU27+Stat.!BU68</f>
        <v>0</v>
      </c>
      <c r="U32" s="967">
        <f t="shared" si="3"/>
        <v>0</v>
      </c>
      <c r="V32" s="540" t="str">
        <f>IF(Stat.!BU29="","",Stat.!BU29)</f>
        <v/>
      </c>
      <c r="W32" s="548" t="str">
        <f>IF(Stat.!BU70="","",Stat.!BU70)</f>
        <v/>
      </c>
      <c r="X32" s="46" t="str">
        <f t="shared" si="4"/>
        <v>Nehyba Filip</v>
      </c>
      <c r="Y32" s="46">
        <f t="shared" si="5"/>
        <v>0</v>
      </c>
      <c r="Z32" s="541">
        <f t="shared" si="6"/>
        <v>0</v>
      </c>
      <c r="AA32" s="249">
        <f t="shared" si="7"/>
        <v>0</v>
      </c>
      <c r="AB32" s="42">
        <f t="shared" si="8"/>
        <v>0</v>
      </c>
      <c r="AC32" s="320">
        <f t="shared" si="9"/>
        <v>0</v>
      </c>
      <c r="AD32"/>
      <c r="AE32" s="42" t="str">
        <f t="shared" si="10"/>
        <v>Nehyba Filip</v>
      </c>
      <c r="AF32" s="42">
        <f t="shared" si="11"/>
        <v>0</v>
      </c>
      <c r="AG32" s="42">
        <f t="shared" si="12"/>
        <v>0</v>
      </c>
      <c r="AH32" s="42">
        <f t="shared" si="13"/>
        <v>0</v>
      </c>
      <c r="AI32" s="320">
        <f t="shared" si="14"/>
        <v>0</v>
      </c>
      <c r="AJ32" s="320">
        <f t="shared" si="15"/>
        <v>0</v>
      </c>
      <c r="AK32" s="320">
        <f t="shared" si="16"/>
        <v>0</v>
      </c>
      <c r="AL32" s="542"/>
      <c r="AM32" s="543"/>
    </row>
    <row r="33" spans="1:39" s="1" customFormat="1" ht="15" customHeight="1" x14ac:dyDescent="0.2">
      <c r="A33" s="989">
        <v>25</v>
      </c>
      <c r="B33" s="987" t="str">
        <f>Stat.!B28</f>
        <v>Novák Bohumír</v>
      </c>
      <c r="C33" s="6">
        <f>Stat.!P28</f>
        <v>720</v>
      </c>
      <c r="D33" s="4">
        <f>Stat.!AD28</f>
        <v>32</v>
      </c>
      <c r="E33" s="956">
        <f>Stat.!AR28</f>
        <v>1</v>
      </c>
      <c r="F33" s="4">
        <f>Stat.!BF28</f>
        <v>1</v>
      </c>
      <c r="G33" s="6">
        <f>Stat.!BT28</f>
        <v>1</v>
      </c>
      <c r="H33" s="6">
        <f>Stat.!BU28</f>
        <v>0</v>
      </c>
      <c r="I33" s="962">
        <f>Stat.!P69</f>
        <v>90</v>
      </c>
      <c r="J33" s="3">
        <f>Stat.!AD69</f>
        <v>0</v>
      </c>
      <c r="K33" s="969">
        <f>Stat.!AR69</f>
        <v>0</v>
      </c>
      <c r="L33" s="3">
        <f>Stat.!BF69</f>
        <v>0</v>
      </c>
      <c r="M33" s="5">
        <f>Stat.!BT69</f>
        <v>0</v>
      </c>
      <c r="N33" s="6">
        <f>Stat.!BU69</f>
        <v>0</v>
      </c>
      <c r="O33" s="965">
        <f t="shared" si="17"/>
        <v>810</v>
      </c>
      <c r="P33" s="4">
        <f t="shared" si="17"/>
        <v>32</v>
      </c>
      <c r="Q33" s="956">
        <f t="shared" si="17"/>
        <v>1</v>
      </c>
      <c r="R33" s="4">
        <f t="shared" si="17"/>
        <v>1</v>
      </c>
      <c r="S33" s="6">
        <f t="shared" si="17"/>
        <v>1</v>
      </c>
      <c r="T33" s="2">
        <f>Stat.!BU28+Stat.!BU69</f>
        <v>0</v>
      </c>
      <c r="U33" s="967">
        <f t="shared" si="3"/>
        <v>2</v>
      </c>
      <c r="V33" s="540" t="str">
        <f>IF(Stat.!BU30="","",Stat.!BU30)</f>
        <v/>
      </c>
      <c r="W33" s="548" t="str">
        <f>IF(Stat.!BU71="","",Stat.!BU71)</f>
        <v/>
      </c>
      <c r="X33" s="46" t="str">
        <f t="shared" si="4"/>
        <v>Novák Bohumír</v>
      </c>
      <c r="Y33" s="46">
        <f t="shared" si="5"/>
        <v>1</v>
      </c>
      <c r="Z33" s="541">
        <f t="shared" si="6"/>
        <v>0</v>
      </c>
      <c r="AA33" s="249">
        <f t="shared" si="7"/>
        <v>1</v>
      </c>
      <c r="AB33" s="42">
        <f t="shared" si="8"/>
        <v>1</v>
      </c>
      <c r="AC33" s="320">
        <f t="shared" si="9"/>
        <v>0</v>
      </c>
      <c r="AD33"/>
      <c r="AE33" s="42" t="str">
        <f t="shared" si="10"/>
        <v>Novák Bohumír</v>
      </c>
      <c r="AF33" s="42">
        <f t="shared" si="11"/>
        <v>0</v>
      </c>
      <c r="AG33" s="42">
        <f t="shared" si="12"/>
        <v>0</v>
      </c>
      <c r="AH33" s="42">
        <f t="shared" si="13"/>
        <v>0</v>
      </c>
      <c r="AI33" s="320">
        <f t="shared" si="14"/>
        <v>1</v>
      </c>
      <c r="AJ33" s="320">
        <f t="shared" si="15"/>
        <v>1</v>
      </c>
      <c r="AK33" s="320">
        <f t="shared" si="16"/>
        <v>0</v>
      </c>
      <c r="AL33" s="542"/>
      <c r="AM33" s="543"/>
    </row>
    <row r="34" spans="1:39" s="1" customFormat="1" ht="15" customHeight="1" x14ac:dyDescent="0.2">
      <c r="A34" s="989">
        <v>26</v>
      </c>
      <c r="B34" s="987" t="str">
        <f>Stat.!B29</f>
        <v>Novák Vojta</v>
      </c>
      <c r="C34" s="6">
        <f>Stat.!P29</f>
        <v>488</v>
      </c>
      <c r="D34" s="4">
        <f>Stat.!AD29</f>
        <v>49</v>
      </c>
      <c r="E34" s="956">
        <f>Stat.!AR29</f>
        <v>0</v>
      </c>
      <c r="F34" s="4">
        <f>Stat.!BF29</f>
        <v>1</v>
      </c>
      <c r="G34" s="6">
        <f>Stat.!BT29</f>
        <v>2</v>
      </c>
      <c r="H34" s="6">
        <f>Stat.!BU29</f>
        <v>0</v>
      </c>
      <c r="I34" s="962">
        <f>Stat.!P70</f>
        <v>0</v>
      </c>
      <c r="J34" s="3">
        <f>Stat.!AD70</f>
        <v>0</v>
      </c>
      <c r="K34" s="969">
        <f>Stat.!AR70</f>
        <v>0</v>
      </c>
      <c r="L34" s="3">
        <f>Stat.!BF70</f>
        <v>0</v>
      </c>
      <c r="M34" s="5">
        <f>Stat.!BT70</f>
        <v>0</v>
      </c>
      <c r="N34" s="6">
        <f>Stat.!BU70</f>
        <v>0</v>
      </c>
      <c r="O34" s="965">
        <f t="shared" si="17"/>
        <v>488</v>
      </c>
      <c r="P34" s="4">
        <f t="shared" si="17"/>
        <v>49</v>
      </c>
      <c r="Q34" s="956">
        <f t="shared" si="17"/>
        <v>0</v>
      </c>
      <c r="R34" s="4">
        <f t="shared" si="17"/>
        <v>1</v>
      </c>
      <c r="S34" s="6">
        <f t="shared" si="17"/>
        <v>2</v>
      </c>
      <c r="T34" s="2">
        <f>Stat.!BU29+Stat.!BU70</f>
        <v>0</v>
      </c>
      <c r="U34" s="967">
        <f t="shared" si="3"/>
        <v>1</v>
      </c>
      <c r="V34" s="540" t="str">
        <f>IF(Stat.!BU31="","",Stat.!BU31)</f>
        <v/>
      </c>
      <c r="W34" s="548" t="str">
        <f>IF(Stat.!BU72="","",Stat.!BU72)</f>
        <v/>
      </c>
      <c r="X34" s="46" t="str">
        <f t="shared" si="4"/>
        <v>Novák Vojta</v>
      </c>
      <c r="Y34" s="46">
        <f t="shared" si="5"/>
        <v>2</v>
      </c>
      <c r="Z34" s="541">
        <f t="shared" si="6"/>
        <v>0</v>
      </c>
      <c r="AA34" s="249">
        <f t="shared" si="7"/>
        <v>2</v>
      </c>
      <c r="AB34" s="42">
        <f t="shared" si="8"/>
        <v>2</v>
      </c>
      <c r="AC34" s="320">
        <f t="shared" si="9"/>
        <v>0</v>
      </c>
      <c r="AD34"/>
      <c r="AE34" s="42" t="str">
        <f t="shared" si="10"/>
        <v>Novák Vojta</v>
      </c>
      <c r="AF34" s="42">
        <f t="shared" si="11"/>
        <v>0</v>
      </c>
      <c r="AG34" s="42">
        <f t="shared" si="12"/>
        <v>0</v>
      </c>
      <c r="AH34" s="42">
        <f t="shared" si="13"/>
        <v>0</v>
      </c>
      <c r="AI34" s="320">
        <f t="shared" si="14"/>
        <v>2</v>
      </c>
      <c r="AJ34" s="320">
        <f t="shared" si="15"/>
        <v>2</v>
      </c>
      <c r="AK34" s="320">
        <f t="shared" si="16"/>
        <v>0</v>
      </c>
      <c r="AL34" s="542"/>
      <c r="AM34" s="543"/>
    </row>
    <row r="35" spans="1:39" s="1" customFormat="1" ht="15" customHeight="1" x14ac:dyDescent="0.2">
      <c r="A35" s="989">
        <v>27</v>
      </c>
      <c r="B35" s="987" t="str">
        <f>Stat.!B30</f>
        <v>Plachý Karel</v>
      </c>
      <c r="C35" s="6">
        <f>Stat.!P30</f>
        <v>0</v>
      </c>
      <c r="D35" s="4">
        <f>Stat.!AD30</f>
        <v>11</v>
      </c>
      <c r="E35" s="956">
        <f>Stat.!AR30</f>
        <v>0</v>
      </c>
      <c r="F35" s="4">
        <f>Stat.!BF30</f>
        <v>0</v>
      </c>
      <c r="G35" s="6">
        <f>Stat.!BT30</f>
        <v>0</v>
      </c>
      <c r="H35" s="6">
        <f>Stat.!BU30</f>
        <v>0</v>
      </c>
      <c r="I35" s="962">
        <f>Stat.!P71</f>
        <v>0</v>
      </c>
      <c r="J35" s="3">
        <f>Stat.!AD71</f>
        <v>8</v>
      </c>
      <c r="K35" s="969">
        <f>Stat.!AR71</f>
        <v>0</v>
      </c>
      <c r="L35" s="3">
        <f>Stat.!BF71</f>
        <v>0</v>
      </c>
      <c r="M35" s="5">
        <f>Stat.!BT71</f>
        <v>0</v>
      </c>
      <c r="N35" s="6">
        <f>Stat.!BU71</f>
        <v>0</v>
      </c>
      <c r="O35" s="965">
        <f t="shared" si="17"/>
        <v>0</v>
      </c>
      <c r="P35" s="4">
        <f t="shared" si="17"/>
        <v>19</v>
      </c>
      <c r="Q35" s="956">
        <f t="shared" si="17"/>
        <v>0</v>
      </c>
      <c r="R35" s="4">
        <f t="shared" si="17"/>
        <v>0</v>
      </c>
      <c r="S35" s="6">
        <f t="shared" si="17"/>
        <v>0</v>
      </c>
      <c r="T35" s="2">
        <f>Stat.!BU30+Stat.!BU71</f>
        <v>0</v>
      </c>
      <c r="U35" s="967">
        <f t="shared" si="3"/>
        <v>0</v>
      </c>
      <c r="V35" s="540" t="str">
        <f>IF(Stat.!BU32="","",Stat.!BU32)</f>
        <v/>
      </c>
      <c r="W35" s="548" t="str">
        <f>IF(Stat.!BU73="","",Stat.!BU73)</f>
        <v/>
      </c>
      <c r="X35" s="46" t="str">
        <f t="shared" si="4"/>
        <v>Plachý Karel</v>
      </c>
      <c r="Y35" s="46">
        <f t="shared" si="5"/>
        <v>0</v>
      </c>
      <c r="Z35" s="541">
        <f t="shared" si="6"/>
        <v>0</v>
      </c>
      <c r="AA35" s="249">
        <f t="shared" si="7"/>
        <v>0</v>
      </c>
      <c r="AB35" s="42">
        <f t="shared" si="8"/>
        <v>0</v>
      </c>
      <c r="AC35" s="320">
        <f t="shared" si="9"/>
        <v>0</v>
      </c>
      <c r="AD35"/>
      <c r="AE35" s="42" t="str">
        <f t="shared" si="10"/>
        <v>Plachý Karel</v>
      </c>
      <c r="AF35" s="42">
        <f t="shared" si="11"/>
        <v>0</v>
      </c>
      <c r="AG35" s="42">
        <f t="shared" si="12"/>
        <v>0</v>
      </c>
      <c r="AH35" s="42">
        <f t="shared" si="13"/>
        <v>0</v>
      </c>
      <c r="AI35" s="320">
        <f t="shared" si="14"/>
        <v>0</v>
      </c>
      <c r="AJ35" s="320">
        <f t="shared" si="15"/>
        <v>0</v>
      </c>
      <c r="AK35" s="320">
        <f t="shared" si="16"/>
        <v>0</v>
      </c>
      <c r="AL35" s="542"/>
      <c r="AM35" s="543"/>
    </row>
    <row r="36" spans="1:39" s="1" customFormat="1" ht="15" customHeight="1" x14ac:dyDescent="0.2">
      <c r="A36" s="989">
        <v>28</v>
      </c>
      <c r="B36" s="987" t="str">
        <f>Stat.!B31</f>
        <v>Pokorný Václav</v>
      </c>
      <c r="C36" s="6">
        <f>Stat.!P31</f>
        <v>388</v>
      </c>
      <c r="D36" s="4">
        <f>Stat.!AD31</f>
        <v>195</v>
      </c>
      <c r="E36" s="956">
        <f>Stat.!AR31</f>
        <v>1</v>
      </c>
      <c r="F36" s="4">
        <f>Stat.!BF31</f>
        <v>1</v>
      </c>
      <c r="G36" s="6">
        <f>Stat.!BT31</f>
        <v>1</v>
      </c>
      <c r="H36" s="6">
        <f>Stat.!BU31</f>
        <v>0</v>
      </c>
      <c r="I36" s="962">
        <f>Stat.!P72</f>
        <v>211</v>
      </c>
      <c r="J36" s="3">
        <f>Stat.!AD72</f>
        <v>0</v>
      </c>
      <c r="K36" s="969">
        <f>Stat.!AR72</f>
        <v>1</v>
      </c>
      <c r="L36" s="3">
        <f>Stat.!BF72</f>
        <v>0</v>
      </c>
      <c r="M36" s="5">
        <f>Stat.!BT72</f>
        <v>1</v>
      </c>
      <c r="N36" s="6">
        <f>Stat.!BU72</f>
        <v>0</v>
      </c>
      <c r="O36" s="965">
        <f t="shared" si="17"/>
        <v>599</v>
      </c>
      <c r="P36" s="4">
        <f t="shared" si="17"/>
        <v>195</v>
      </c>
      <c r="Q36" s="956">
        <f t="shared" si="17"/>
        <v>2</v>
      </c>
      <c r="R36" s="4">
        <f t="shared" si="17"/>
        <v>1</v>
      </c>
      <c r="S36" s="6">
        <f t="shared" si="17"/>
        <v>2</v>
      </c>
      <c r="T36" s="2">
        <f>Stat.!BU31+Stat.!BU72</f>
        <v>0</v>
      </c>
      <c r="U36" s="967">
        <f t="shared" si="3"/>
        <v>3</v>
      </c>
      <c r="V36" s="540" t="str">
        <f>IF(Stat.!BU33="","",Stat.!BU33)</f>
        <v/>
      </c>
      <c r="W36" s="548" t="str">
        <f>IF(Stat.!BU74="","",Stat.!BU74)</f>
        <v/>
      </c>
      <c r="X36" s="46" t="str">
        <f t="shared" si="4"/>
        <v>Pokorný Václav</v>
      </c>
      <c r="Y36" s="46">
        <f t="shared" si="5"/>
        <v>2</v>
      </c>
      <c r="Z36" s="541">
        <f t="shared" si="6"/>
        <v>0</v>
      </c>
      <c r="AA36" s="249">
        <f t="shared" si="7"/>
        <v>2</v>
      </c>
      <c r="AB36" s="42">
        <f t="shared" si="8"/>
        <v>1</v>
      </c>
      <c r="AC36" s="320">
        <f t="shared" si="9"/>
        <v>1</v>
      </c>
      <c r="AD36"/>
      <c r="AE36" s="42" t="str">
        <f t="shared" si="10"/>
        <v>Pokorný Václav</v>
      </c>
      <c r="AF36" s="42">
        <f t="shared" si="11"/>
        <v>1</v>
      </c>
      <c r="AG36" s="42">
        <f t="shared" si="12"/>
        <v>1</v>
      </c>
      <c r="AH36" s="42">
        <f t="shared" si="13"/>
        <v>0</v>
      </c>
      <c r="AI36" s="320">
        <f t="shared" si="14"/>
        <v>1</v>
      </c>
      <c r="AJ36" s="320">
        <f t="shared" si="15"/>
        <v>1</v>
      </c>
      <c r="AK36" s="320">
        <f t="shared" si="16"/>
        <v>0</v>
      </c>
      <c r="AL36" s="542"/>
      <c r="AM36" s="543"/>
    </row>
    <row r="37" spans="1:39" s="1" customFormat="1" ht="15" customHeight="1" x14ac:dyDescent="0.2">
      <c r="A37" s="989">
        <v>29</v>
      </c>
      <c r="B37" s="987" t="str">
        <f>Stat.!B32</f>
        <v>Pospíchal Tomáš</v>
      </c>
      <c r="C37" s="6">
        <f>Stat.!P32</f>
        <v>0</v>
      </c>
      <c r="D37" s="4">
        <f>Stat.!AD32</f>
        <v>20</v>
      </c>
      <c r="E37" s="956">
        <f>Stat.!AR32</f>
        <v>0</v>
      </c>
      <c r="F37" s="4">
        <f>Stat.!BF32</f>
        <v>0</v>
      </c>
      <c r="G37" s="6">
        <f>Stat.!BT32</f>
        <v>0</v>
      </c>
      <c r="H37" s="6">
        <f>Stat.!BU32</f>
        <v>0</v>
      </c>
      <c r="I37" s="962">
        <f>Stat.!P73</f>
        <v>0</v>
      </c>
      <c r="J37" s="3">
        <f>Stat.!AD73</f>
        <v>0</v>
      </c>
      <c r="K37" s="969">
        <f>Stat.!AR73</f>
        <v>0</v>
      </c>
      <c r="L37" s="3">
        <f>Stat.!BF73</f>
        <v>0</v>
      </c>
      <c r="M37" s="5">
        <f>Stat.!BT73</f>
        <v>0</v>
      </c>
      <c r="N37" s="6">
        <f>Stat.!BU73</f>
        <v>0</v>
      </c>
      <c r="O37" s="965">
        <f t="shared" si="17"/>
        <v>0</v>
      </c>
      <c r="P37" s="4">
        <f t="shared" si="17"/>
        <v>20</v>
      </c>
      <c r="Q37" s="956">
        <f t="shared" si="17"/>
        <v>0</v>
      </c>
      <c r="R37" s="4">
        <f t="shared" si="17"/>
        <v>0</v>
      </c>
      <c r="S37" s="6">
        <f t="shared" si="17"/>
        <v>0</v>
      </c>
      <c r="T37" s="2">
        <f>Stat.!BU32+Stat.!BU73</f>
        <v>0</v>
      </c>
      <c r="U37" s="967">
        <f t="shared" si="3"/>
        <v>0</v>
      </c>
      <c r="V37" s="540" t="str">
        <f>IF(Stat.!BU34="","",Stat.!BU34)</f>
        <v/>
      </c>
      <c r="W37" s="548" t="str">
        <f>IF(Stat.!BU75="","",Stat.!BU75)</f>
        <v/>
      </c>
      <c r="X37" s="46" t="str">
        <f t="shared" si="4"/>
        <v>Pospíchal Tomáš</v>
      </c>
      <c r="Y37" s="46">
        <f t="shared" si="5"/>
        <v>0</v>
      </c>
      <c r="Z37" s="541">
        <f t="shared" si="6"/>
        <v>0</v>
      </c>
      <c r="AA37" s="249">
        <f t="shared" si="7"/>
        <v>0</v>
      </c>
      <c r="AB37" s="42">
        <f t="shared" si="8"/>
        <v>0</v>
      </c>
      <c r="AC37" s="320">
        <f t="shared" si="9"/>
        <v>0</v>
      </c>
      <c r="AD37"/>
      <c r="AE37" s="42" t="str">
        <f t="shared" si="10"/>
        <v>Pospíchal Tomáš</v>
      </c>
      <c r="AF37" s="42">
        <f t="shared" si="11"/>
        <v>0</v>
      </c>
      <c r="AG37" s="42">
        <f t="shared" si="12"/>
        <v>0</v>
      </c>
      <c r="AH37" s="42">
        <f t="shared" si="13"/>
        <v>0</v>
      </c>
      <c r="AI37" s="320">
        <f t="shared" si="14"/>
        <v>0</v>
      </c>
      <c r="AJ37" s="320">
        <f t="shared" si="15"/>
        <v>0</v>
      </c>
      <c r="AK37" s="320">
        <f t="shared" si="16"/>
        <v>0</v>
      </c>
      <c r="AL37" s="542"/>
      <c r="AM37" s="543"/>
    </row>
    <row r="38" spans="1:39" s="1" customFormat="1" ht="15" customHeight="1" x14ac:dyDescent="0.2">
      <c r="A38" s="989">
        <v>30</v>
      </c>
      <c r="B38" s="987" t="str">
        <f>Stat.!B33</f>
        <v>Přívětivý Tomáš</v>
      </c>
      <c r="C38" s="6">
        <f>Stat.!P33</f>
        <v>0</v>
      </c>
      <c r="D38" s="4">
        <f>Stat.!AD33</f>
        <v>0</v>
      </c>
      <c r="E38" s="956">
        <f>Stat.!AR33</f>
        <v>0</v>
      </c>
      <c r="F38" s="4">
        <f>Stat.!BF33</f>
        <v>0</v>
      </c>
      <c r="G38" s="6">
        <f>Stat.!BT33</f>
        <v>0</v>
      </c>
      <c r="H38" s="6">
        <f>Stat.!BU33</f>
        <v>0</v>
      </c>
      <c r="I38" s="962">
        <f>Stat.!P74</f>
        <v>0</v>
      </c>
      <c r="J38" s="3">
        <f>Stat.!AD74</f>
        <v>45</v>
      </c>
      <c r="K38" s="969">
        <f>Stat.!AR74</f>
        <v>0</v>
      </c>
      <c r="L38" s="3">
        <f>Stat.!BF74</f>
        <v>0</v>
      </c>
      <c r="M38" s="5">
        <f>Stat.!BT74</f>
        <v>0</v>
      </c>
      <c r="N38" s="6">
        <f>Stat.!BU74</f>
        <v>0</v>
      </c>
      <c r="O38" s="965">
        <f t="shared" si="17"/>
        <v>0</v>
      </c>
      <c r="P38" s="4">
        <f t="shared" si="17"/>
        <v>45</v>
      </c>
      <c r="Q38" s="956">
        <f t="shared" si="17"/>
        <v>0</v>
      </c>
      <c r="R38" s="4">
        <f t="shared" si="17"/>
        <v>0</v>
      </c>
      <c r="S38" s="6">
        <f t="shared" si="17"/>
        <v>0</v>
      </c>
      <c r="T38" s="2">
        <f>Stat.!BU33+Stat.!BU74</f>
        <v>0</v>
      </c>
      <c r="U38" s="967">
        <f t="shared" si="3"/>
        <v>0</v>
      </c>
      <c r="V38" s="540" t="str">
        <f>IF(Stat.!BU35="","",Stat.!BU35)</f>
        <v/>
      </c>
      <c r="W38" s="548" t="str">
        <f>IF(Stat.!BU76="","",Stat.!BU76)</f>
        <v/>
      </c>
      <c r="X38" s="46" t="str">
        <f t="shared" si="4"/>
        <v>Přívětivý Tomáš</v>
      </c>
      <c r="Y38" s="46">
        <f t="shared" si="5"/>
        <v>0</v>
      </c>
      <c r="Z38" s="541">
        <f t="shared" si="6"/>
        <v>0</v>
      </c>
      <c r="AA38" s="249">
        <f t="shared" si="7"/>
        <v>0</v>
      </c>
      <c r="AB38" s="42">
        <f t="shared" si="8"/>
        <v>0</v>
      </c>
      <c r="AC38" s="320">
        <f t="shared" si="9"/>
        <v>0</v>
      </c>
      <c r="AD38"/>
      <c r="AE38" s="42" t="str">
        <f t="shared" si="10"/>
        <v>Přívětivý Tomáš</v>
      </c>
      <c r="AF38" s="42">
        <f t="shared" si="11"/>
        <v>0</v>
      </c>
      <c r="AG38" s="42">
        <f t="shared" si="12"/>
        <v>0</v>
      </c>
      <c r="AH38" s="42">
        <f t="shared" si="13"/>
        <v>0</v>
      </c>
      <c r="AI38" s="320">
        <f t="shared" si="14"/>
        <v>0</v>
      </c>
      <c r="AJ38" s="320">
        <f t="shared" si="15"/>
        <v>0</v>
      </c>
      <c r="AK38" s="320">
        <f t="shared" si="16"/>
        <v>0</v>
      </c>
      <c r="AL38" s="542"/>
      <c r="AM38" s="543"/>
    </row>
    <row r="39" spans="1:39" s="1" customFormat="1" ht="15" customHeight="1" x14ac:dyDescent="0.2">
      <c r="A39" s="989">
        <v>31</v>
      </c>
      <c r="B39" s="987" t="str">
        <f>Stat.!B34</f>
        <v>Šmahel Michal</v>
      </c>
      <c r="C39" s="6">
        <f>Stat.!P34</f>
        <v>0</v>
      </c>
      <c r="D39" s="4">
        <f>Stat.!AD34</f>
        <v>11</v>
      </c>
      <c r="E39" s="956">
        <f>Stat.!AR34</f>
        <v>0</v>
      </c>
      <c r="F39" s="4">
        <f>Stat.!BF34</f>
        <v>0</v>
      </c>
      <c r="G39" s="6">
        <f>Stat.!BT34</f>
        <v>0</v>
      </c>
      <c r="H39" s="6">
        <f>Stat.!BU34</f>
        <v>0</v>
      </c>
      <c r="I39" s="962">
        <f>Stat.!P75</f>
        <v>0</v>
      </c>
      <c r="J39" s="3">
        <f>Stat.!AD75</f>
        <v>0</v>
      </c>
      <c r="K39" s="969">
        <f>Stat.!AR75</f>
        <v>0</v>
      </c>
      <c r="L39" s="3">
        <f>Stat.!BF75</f>
        <v>0</v>
      </c>
      <c r="M39" s="5">
        <f>Stat.!BT75</f>
        <v>0</v>
      </c>
      <c r="N39" s="6">
        <f>Stat.!BU75</f>
        <v>0</v>
      </c>
      <c r="O39" s="965">
        <f t="shared" si="17"/>
        <v>0</v>
      </c>
      <c r="P39" s="4">
        <f t="shared" si="17"/>
        <v>11</v>
      </c>
      <c r="Q39" s="956">
        <f t="shared" si="17"/>
        <v>0</v>
      </c>
      <c r="R39" s="4">
        <f t="shared" si="17"/>
        <v>0</v>
      </c>
      <c r="S39" s="6">
        <f t="shared" si="17"/>
        <v>0</v>
      </c>
      <c r="T39" s="2">
        <f>Stat.!BU34+Stat.!BU75</f>
        <v>0</v>
      </c>
      <c r="U39" s="967">
        <f t="shared" si="3"/>
        <v>0</v>
      </c>
      <c r="V39" s="540" t="str">
        <f>IF(Stat.!BU36="","",Stat.!BU36)</f>
        <v/>
      </c>
      <c r="W39" s="548" t="str">
        <f>IF(Stat.!BU77="","",Stat.!BU77)</f>
        <v/>
      </c>
      <c r="X39" s="46" t="str">
        <f t="shared" si="4"/>
        <v>Šmahel Michal</v>
      </c>
      <c r="Y39" s="46">
        <f t="shared" si="5"/>
        <v>0</v>
      </c>
      <c r="Z39" s="541">
        <f t="shared" si="6"/>
        <v>0</v>
      </c>
      <c r="AA39" s="249">
        <f t="shared" si="7"/>
        <v>0</v>
      </c>
      <c r="AB39" s="42">
        <f t="shared" si="8"/>
        <v>0</v>
      </c>
      <c r="AC39" s="320">
        <f t="shared" si="9"/>
        <v>0</v>
      </c>
      <c r="AD39"/>
      <c r="AE39" s="42" t="str">
        <f t="shared" si="10"/>
        <v>Šmahel Michal</v>
      </c>
      <c r="AF39" s="42">
        <f t="shared" si="11"/>
        <v>0</v>
      </c>
      <c r="AG39" s="42">
        <f t="shared" si="12"/>
        <v>0</v>
      </c>
      <c r="AH39" s="42">
        <f t="shared" si="13"/>
        <v>0</v>
      </c>
      <c r="AI39" s="320">
        <f t="shared" si="14"/>
        <v>0</v>
      </c>
      <c r="AJ39" s="320">
        <f t="shared" si="15"/>
        <v>0</v>
      </c>
      <c r="AK39" s="320">
        <f t="shared" si="16"/>
        <v>0</v>
      </c>
      <c r="AL39" s="542"/>
      <c r="AM39" s="543"/>
    </row>
    <row r="40" spans="1:39" s="1" customFormat="1" ht="15" customHeight="1" x14ac:dyDescent="0.2">
      <c r="A40" s="989">
        <v>32</v>
      </c>
      <c r="B40" s="987" t="str">
        <f>Stat.!B35</f>
        <v>Šťastný Martin</v>
      </c>
      <c r="C40" s="6">
        <f>Stat.!P35</f>
        <v>539</v>
      </c>
      <c r="D40" s="4">
        <f>Stat.!AD35</f>
        <v>26</v>
      </c>
      <c r="E40" s="956">
        <f>Stat.!AR35</f>
        <v>5</v>
      </c>
      <c r="F40" s="4">
        <f>Stat.!BF35</f>
        <v>0</v>
      </c>
      <c r="G40" s="6">
        <f>Stat.!BT35</f>
        <v>1</v>
      </c>
      <c r="H40" s="6">
        <f>Stat.!BU35</f>
        <v>0</v>
      </c>
      <c r="I40" s="962">
        <f>Stat.!P76</f>
        <v>900</v>
      </c>
      <c r="J40" s="3">
        <f>Stat.!AD76</f>
        <v>39</v>
      </c>
      <c r="K40" s="969">
        <f>Stat.!AR76</f>
        <v>4</v>
      </c>
      <c r="L40" s="3">
        <f>Stat.!BF76</f>
        <v>4</v>
      </c>
      <c r="M40" s="5">
        <f>Stat.!BT76</f>
        <v>3</v>
      </c>
      <c r="N40" s="6">
        <f>Stat.!BU76</f>
        <v>0</v>
      </c>
      <c r="O40" s="965">
        <f t="shared" si="17"/>
        <v>1439</v>
      </c>
      <c r="P40" s="4">
        <f t="shared" si="17"/>
        <v>65</v>
      </c>
      <c r="Q40" s="956">
        <f t="shared" si="17"/>
        <v>9</v>
      </c>
      <c r="R40" s="4">
        <f t="shared" si="17"/>
        <v>4</v>
      </c>
      <c r="S40" s="6">
        <f t="shared" si="17"/>
        <v>4</v>
      </c>
      <c r="T40" s="2">
        <f>Stat.!BU35+Stat.!BU76</f>
        <v>0</v>
      </c>
      <c r="U40" s="967">
        <f t="shared" si="3"/>
        <v>13</v>
      </c>
      <c r="V40" s="540" t="str">
        <f>IF(Stat.!BU37="","",Stat.!BU37)</f>
        <v/>
      </c>
      <c r="W40" s="548" t="str">
        <f>IF(Stat.!BU78="","",Stat.!BU78)</f>
        <v/>
      </c>
      <c r="X40" s="46" t="str">
        <f t="shared" si="4"/>
        <v>Šťastný Martin</v>
      </c>
      <c r="Y40" s="46">
        <f t="shared" si="5"/>
        <v>4</v>
      </c>
      <c r="Z40" s="541">
        <f t="shared" si="6"/>
        <v>0</v>
      </c>
      <c r="AA40" s="249">
        <f t="shared" si="7"/>
        <v>4</v>
      </c>
      <c r="AB40" s="42">
        <f t="shared" si="8"/>
        <v>1</v>
      </c>
      <c r="AC40" s="320">
        <f t="shared" si="9"/>
        <v>3</v>
      </c>
      <c r="AD40"/>
      <c r="AE40" s="42" t="str">
        <f t="shared" si="10"/>
        <v>Šťastný Martin</v>
      </c>
      <c r="AF40" s="42">
        <f t="shared" si="11"/>
        <v>3</v>
      </c>
      <c r="AG40" s="42">
        <f t="shared" si="12"/>
        <v>3</v>
      </c>
      <c r="AH40" s="42">
        <f t="shared" si="13"/>
        <v>0</v>
      </c>
      <c r="AI40" s="320">
        <f t="shared" si="14"/>
        <v>1</v>
      </c>
      <c r="AJ40" s="320">
        <f t="shared" si="15"/>
        <v>1</v>
      </c>
      <c r="AK40" s="320">
        <f t="shared" si="16"/>
        <v>0</v>
      </c>
      <c r="AL40" s="542"/>
      <c r="AM40" s="543"/>
    </row>
    <row r="41" spans="1:39" s="1" customFormat="1" ht="15" customHeight="1" x14ac:dyDescent="0.2">
      <c r="A41" s="989">
        <v>33</v>
      </c>
      <c r="B41" s="987" t="str">
        <f>Stat.!B36</f>
        <v>Švarc Petr</v>
      </c>
      <c r="C41" s="6">
        <f>Stat.!P36</f>
        <v>523</v>
      </c>
      <c r="D41" s="4">
        <f>Stat.!AD36</f>
        <v>0</v>
      </c>
      <c r="E41" s="956">
        <f>Stat.!AR36</f>
        <v>0</v>
      </c>
      <c r="F41" s="4">
        <f>Stat.!BF36</f>
        <v>4</v>
      </c>
      <c r="G41" s="6">
        <f>Stat.!BT36</f>
        <v>0</v>
      </c>
      <c r="H41" s="6">
        <f>Stat.!BU36</f>
        <v>0</v>
      </c>
      <c r="I41" s="962">
        <f>Stat.!P77</f>
        <v>1057</v>
      </c>
      <c r="J41" s="3">
        <f>Stat.!AD77</f>
        <v>0</v>
      </c>
      <c r="K41" s="969">
        <f>Stat.!AR77</f>
        <v>4</v>
      </c>
      <c r="L41" s="3">
        <f>Stat.!BF77</f>
        <v>3</v>
      </c>
      <c r="M41" s="5">
        <f>Stat.!BT77</f>
        <v>1</v>
      </c>
      <c r="N41" s="6">
        <f>Stat.!BU77</f>
        <v>0</v>
      </c>
      <c r="O41" s="965">
        <f t="shared" si="17"/>
        <v>1580</v>
      </c>
      <c r="P41" s="4">
        <f t="shared" si="17"/>
        <v>0</v>
      </c>
      <c r="Q41" s="956">
        <f t="shared" si="17"/>
        <v>4</v>
      </c>
      <c r="R41" s="4">
        <f t="shared" si="17"/>
        <v>7</v>
      </c>
      <c r="S41" s="6">
        <f t="shared" si="17"/>
        <v>1</v>
      </c>
      <c r="T41" s="2">
        <f>Stat.!BU36+Stat.!BU77</f>
        <v>0</v>
      </c>
      <c r="U41" s="967">
        <f t="shared" si="3"/>
        <v>11</v>
      </c>
      <c r="V41" s="540" t="str">
        <f>IF(Stat.!BU38="","",Stat.!BU38)</f>
        <v/>
      </c>
      <c r="W41" s="548" t="str">
        <f>IF(Stat.!BU79="","",Stat.!BU79)</f>
        <v/>
      </c>
      <c r="X41" s="46" t="str">
        <f t="shared" si="4"/>
        <v>Švarc Petr</v>
      </c>
      <c r="Y41" s="46">
        <f t="shared" si="5"/>
        <v>1</v>
      </c>
      <c r="Z41" s="541">
        <f t="shared" si="6"/>
        <v>0</v>
      </c>
      <c r="AA41" s="249">
        <f t="shared" si="7"/>
        <v>1</v>
      </c>
      <c r="AB41" s="42">
        <f t="shared" si="8"/>
        <v>0</v>
      </c>
      <c r="AC41" s="320">
        <f t="shared" si="9"/>
        <v>1</v>
      </c>
      <c r="AD41"/>
      <c r="AE41" s="42" t="str">
        <f t="shared" si="10"/>
        <v>Švarc Petr</v>
      </c>
      <c r="AF41" s="42">
        <f t="shared" si="11"/>
        <v>1</v>
      </c>
      <c r="AG41" s="42">
        <f t="shared" si="12"/>
        <v>1</v>
      </c>
      <c r="AH41" s="42">
        <f t="shared" si="13"/>
        <v>0</v>
      </c>
      <c r="AI41" s="320">
        <f t="shared" si="14"/>
        <v>0</v>
      </c>
      <c r="AJ41" s="320">
        <f t="shared" si="15"/>
        <v>0</v>
      </c>
      <c r="AK41" s="320">
        <f t="shared" si="16"/>
        <v>0</v>
      </c>
      <c r="AL41" s="542"/>
      <c r="AM41" s="543"/>
    </row>
    <row r="42" spans="1:39" s="1" customFormat="1" ht="15" customHeight="1" x14ac:dyDescent="0.2">
      <c r="A42" s="989">
        <v>34</v>
      </c>
      <c r="B42" s="987" t="str">
        <f>Stat.!B37</f>
        <v>Tříletý Radim</v>
      </c>
      <c r="C42" s="6">
        <f>Stat.!P37</f>
        <v>346</v>
      </c>
      <c r="D42" s="4">
        <f>Stat.!AD37</f>
        <v>0</v>
      </c>
      <c r="E42" s="956">
        <f>Stat.!AR37</f>
        <v>0</v>
      </c>
      <c r="F42" s="4">
        <f>Stat.!BF37</f>
        <v>1</v>
      </c>
      <c r="G42" s="6">
        <f>Stat.!BT37</f>
        <v>0</v>
      </c>
      <c r="H42" s="6">
        <f>Stat.!BU37</f>
        <v>0</v>
      </c>
      <c r="I42" s="962">
        <f>Stat.!P78</f>
        <v>616</v>
      </c>
      <c r="J42" s="3">
        <f>Stat.!AD78</f>
        <v>80</v>
      </c>
      <c r="K42" s="969">
        <f>Stat.!AR78</f>
        <v>1</v>
      </c>
      <c r="L42" s="3">
        <f>Stat.!BF78</f>
        <v>2</v>
      </c>
      <c r="M42" s="5">
        <f>Stat.!BT78</f>
        <v>1</v>
      </c>
      <c r="N42" s="6">
        <f>Stat.!BU78</f>
        <v>0</v>
      </c>
      <c r="O42" s="965">
        <f t="shared" si="17"/>
        <v>962</v>
      </c>
      <c r="P42" s="4">
        <f t="shared" si="17"/>
        <v>80</v>
      </c>
      <c r="Q42" s="956">
        <f t="shared" si="17"/>
        <v>1</v>
      </c>
      <c r="R42" s="4">
        <f t="shared" si="17"/>
        <v>3</v>
      </c>
      <c r="S42" s="6">
        <f t="shared" si="17"/>
        <v>1</v>
      </c>
      <c r="T42" s="2">
        <f>Stat.!BU37+Stat.!BU78</f>
        <v>0</v>
      </c>
      <c r="U42" s="967">
        <f t="shared" si="3"/>
        <v>4</v>
      </c>
      <c r="V42" s="540" t="str">
        <f>IF(Stat.!BU39="","",Stat.!BU39)</f>
        <v/>
      </c>
      <c r="W42" s="548">
        <f>IF(Stat.!BU80="","",Stat.!BU80)</f>
        <v>1</v>
      </c>
      <c r="X42" s="46" t="str">
        <f t="shared" si="4"/>
        <v>Tříletý Radim</v>
      </c>
      <c r="Y42" s="46">
        <f t="shared" si="5"/>
        <v>1</v>
      </c>
      <c r="Z42" s="541">
        <f t="shared" si="6"/>
        <v>0</v>
      </c>
      <c r="AA42" s="249">
        <f t="shared" si="7"/>
        <v>1</v>
      </c>
      <c r="AB42" s="42">
        <f t="shared" si="8"/>
        <v>0</v>
      </c>
      <c r="AC42" s="320">
        <f t="shared" si="9"/>
        <v>0</v>
      </c>
      <c r="AD42"/>
      <c r="AE42" s="42" t="str">
        <f t="shared" si="10"/>
        <v>Tříletý Radim</v>
      </c>
      <c r="AF42" s="42">
        <f t="shared" si="11"/>
        <v>1</v>
      </c>
      <c r="AG42" s="42">
        <f t="shared" si="12"/>
        <v>1</v>
      </c>
      <c r="AH42" s="42">
        <f t="shared" si="13"/>
        <v>0</v>
      </c>
      <c r="AI42" s="320">
        <f t="shared" si="14"/>
        <v>0</v>
      </c>
      <c r="AJ42" s="320">
        <f t="shared" si="15"/>
        <v>0</v>
      </c>
      <c r="AK42" s="320">
        <f t="shared" si="16"/>
        <v>0</v>
      </c>
      <c r="AL42" s="542"/>
      <c r="AM42" s="543"/>
    </row>
    <row r="43" spans="1:39" s="1" customFormat="1" ht="15" customHeight="1" x14ac:dyDescent="0.2">
      <c r="A43" s="989">
        <v>35</v>
      </c>
      <c r="B43" s="987" t="str">
        <f>Stat.!B38</f>
        <v>Urbánek Pavel</v>
      </c>
      <c r="C43" s="6">
        <f>Stat.!P38</f>
        <v>270</v>
      </c>
      <c r="D43" s="4">
        <f>Stat.!AD38</f>
        <v>27</v>
      </c>
      <c r="E43" s="956">
        <f>Stat.!AR38</f>
        <v>0</v>
      </c>
      <c r="F43" s="4">
        <f>Stat.!BF38</f>
        <v>0</v>
      </c>
      <c r="G43" s="6">
        <f>Stat.!BT38</f>
        <v>0</v>
      </c>
      <c r="H43" s="6">
        <f>Stat.!BU38</f>
        <v>0</v>
      </c>
      <c r="I43" s="962">
        <f>Stat.!P79</f>
        <v>270</v>
      </c>
      <c r="J43" s="3">
        <f>Stat.!AD79</f>
        <v>16</v>
      </c>
      <c r="K43" s="969">
        <f>Stat.!AR79</f>
        <v>0</v>
      </c>
      <c r="L43" s="3">
        <f>Stat.!BF79</f>
        <v>1</v>
      </c>
      <c r="M43" s="5">
        <f>Stat.!BT79</f>
        <v>1</v>
      </c>
      <c r="N43" s="6">
        <f>Stat.!BU79</f>
        <v>0</v>
      </c>
      <c r="O43" s="965">
        <f t="shared" si="17"/>
        <v>540</v>
      </c>
      <c r="P43" s="4">
        <f t="shared" si="17"/>
        <v>43</v>
      </c>
      <c r="Q43" s="956">
        <f t="shared" si="17"/>
        <v>0</v>
      </c>
      <c r="R43" s="4">
        <f t="shared" si="17"/>
        <v>1</v>
      </c>
      <c r="S43" s="6">
        <f t="shared" si="17"/>
        <v>1</v>
      </c>
      <c r="T43" s="2">
        <f>Stat.!BU38+Stat.!BU79</f>
        <v>0</v>
      </c>
      <c r="U43" s="967">
        <f t="shared" si="3"/>
        <v>1</v>
      </c>
      <c r="V43" s="540" t="str">
        <f>IF(Stat.!BU40="","",Stat.!BU40)</f>
        <v/>
      </c>
      <c r="W43" s="548" t="str">
        <f>IF(Stat.!BU81="","",Stat.!BU81)</f>
        <v/>
      </c>
      <c r="X43" s="46" t="str">
        <f t="shared" si="4"/>
        <v>Urbánek Pavel</v>
      </c>
      <c r="Y43" s="46">
        <f t="shared" si="5"/>
        <v>1</v>
      </c>
      <c r="Z43" s="541">
        <f t="shared" si="6"/>
        <v>0</v>
      </c>
      <c r="AA43" s="249">
        <f t="shared" si="7"/>
        <v>1</v>
      </c>
      <c r="AB43" s="42">
        <f t="shared" si="8"/>
        <v>0</v>
      </c>
      <c r="AC43" s="320">
        <f t="shared" si="9"/>
        <v>1</v>
      </c>
      <c r="AD43"/>
      <c r="AE43" s="42" t="str">
        <f t="shared" si="10"/>
        <v>Urbánek Pavel</v>
      </c>
      <c r="AF43" s="42">
        <f t="shared" si="11"/>
        <v>1</v>
      </c>
      <c r="AG43" s="42">
        <f t="shared" si="12"/>
        <v>1</v>
      </c>
      <c r="AH43" s="42">
        <f t="shared" si="13"/>
        <v>0</v>
      </c>
      <c r="AI43" s="320">
        <f t="shared" si="14"/>
        <v>0</v>
      </c>
      <c r="AJ43" s="320">
        <f t="shared" si="15"/>
        <v>0</v>
      </c>
      <c r="AK43" s="320">
        <f t="shared" si="16"/>
        <v>0</v>
      </c>
      <c r="AL43" s="542"/>
      <c r="AM43" s="543"/>
    </row>
    <row r="44" spans="1:39" s="1" customFormat="1" ht="15" customHeight="1" x14ac:dyDescent="0.2">
      <c r="A44" s="989">
        <v>36</v>
      </c>
      <c r="B44" s="987" t="str">
        <f>Stat.!B39</f>
        <v>Zejda Tomáš</v>
      </c>
      <c r="C44" s="6">
        <f>Stat.!P39</f>
        <v>528</v>
      </c>
      <c r="D44" s="4">
        <f>Stat.!AD39</f>
        <v>53</v>
      </c>
      <c r="E44" s="956">
        <f>Stat.!AR39</f>
        <v>0</v>
      </c>
      <c r="F44" s="4">
        <f>Stat.!BF39</f>
        <v>1</v>
      </c>
      <c r="G44" s="6">
        <f>Stat.!BT39</f>
        <v>1</v>
      </c>
      <c r="H44" s="6">
        <f>Stat.!BU39</f>
        <v>0</v>
      </c>
      <c r="I44" s="962">
        <f>Stat.!P80</f>
        <v>893</v>
      </c>
      <c r="J44" s="3">
        <f>Stat.!AD80</f>
        <v>0</v>
      </c>
      <c r="K44" s="969">
        <f>Stat.!AR80</f>
        <v>0</v>
      </c>
      <c r="L44" s="3">
        <f>Stat.!BF80</f>
        <v>1</v>
      </c>
      <c r="M44" s="5">
        <f>Stat.!BT80</f>
        <v>3</v>
      </c>
      <c r="N44" s="6">
        <f>Stat.!BU80</f>
        <v>1</v>
      </c>
      <c r="O44" s="965">
        <f t="shared" si="17"/>
        <v>1421</v>
      </c>
      <c r="P44" s="4">
        <f t="shared" si="17"/>
        <v>53</v>
      </c>
      <c r="Q44" s="956">
        <f t="shared" si="17"/>
        <v>0</v>
      </c>
      <c r="R44" s="4">
        <f t="shared" si="17"/>
        <v>2</v>
      </c>
      <c r="S44" s="6">
        <f t="shared" si="17"/>
        <v>4</v>
      </c>
      <c r="T44" s="2">
        <f>Stat.!BU39+Stat.!BU80</f>
        <v>1</v>
      </c>
      <c r="U44" s="967">
        <f t="shared" si="3"/>
        <v>2</v>
      </c>
      <c r="V44" s="540">
        <f>IF(Stat.!BU41="","",Stat.!BU41)</f>
        <v>0</v>
      </c>
      <c r="W44" s="548">
        <f>IF(Stat.!BU82="","",Stat.!BU82)</f>
        <v>1</v>
      </c>
      <c r="X44" s="46" t="str">
        <f t="shared" si="4"/>
        <v>Zejda Tomáš</v>
      </c>
      <c r="Y44" s="46">
        <f t="shared" si="5"/>
        <v>3</v>
      </c>
      <c r="Z44" s="541">
        <f t="shared" si="6"/>
        <v>1</v>
      </c>
      <c r="AA44" s="249">
        <f t="shared" si="7"/>
        <v>4</v>
      </c>
      <c r="AB44" s="42">
        <f t="shared" si="8"/>
        <v>1</v>
      </c>
      <c r="AC44" s="320">
        <f t="shared" si="9"/>
        <v>2</v>
      </c>
      <c r="AD44"/>
      <c r="AE44" s="42" t="str">
        <f t="shared" si="10"/>
        <v>Zejda Tomáš</v>
      </c>
      <c r="AF44" s="42">
        <f t="shared" si="11"/>
        <v>3</v>
      </c>
      <c r="AG44" s="42">
        <f t="shared" si="12"/>
        <v>2</v>
      </c>
      <c r="AH44" s="42">
        <f t="shared" si="13"/>
        <v>1</v>
      </c>
      <c r="AI44" s="320">
        <f t="shared" si="14"/>
        <v>1</v>
      </c>
      <c r="AJ44" s="320">
        <f t="shared" si="15"/>
        <v>1</v>
      </c>
      <c r="AK44" s="320">
        <f t="shared" si="16"/>
        <v>0</v>
      </c>
      <c r="AL44" s="542"/>
      <c r="AM44" s="543"/>
    </row>
    <row r="45" spans="1:39" s="1" customFormat="1" ht="15" customHeight="1" x14ac:dyDescent="0.2">
      <c r="A45" s="990">
        <v>37</v>
      </c>
      <c r="B45" s="988" t="str">
        <f>Stat.!B40</f>
        <v>Zejda Vojtěch</v>
      </c>
      <c r="C45" s="958">
        <f>Stat.!P40</f>
        <v>90</v>
      </c>
      <c r="D45" s="961">
        <f>Stat.!AD40</f>
        <v>0</v>
      </c>
      <c r="E45" s="957">
        <f>Stat.!AR40</f>
        <v>0</v>
      </c>
      <c r="F45" s="961">
        <f>Stat.!BF40</f>
        <v>0</v>
      </c>
      <c r="G45" s="958">
        <f>Stat.!BT40</f>
        <v>0</v>
      </c>
      <c r="H45" s="958">
        <f>Stat.!BU40</f>
        <v>0</v>
      </c>
      <c r="I45" s="963">
        <f>Stat.!P81</f>
        <v>0</v>
      </c>
      <c r="J45" s="964">
        <f>Stat.!AD81</f>
        <v>0</v>
      </c>
      <c r="K45" s="970">
        <f>Stat.!AR81</f>
        <v>0</v>
      </c>
      <c r="L45" s="964">
        <f>Stat.!BF81</f>
        <v>0</v>
      </c>
      <c r="M45" s="959">
        <f>Stat.!BT81</f>
        <v>0</v>
      </c>
      <c r="N45" s="958">
        <f>Stat.!BU81</f>
        <v>0</v>
      </c>
      <c r="O45" s="966">
        <f t="shared" si="17"/>
        <v>90</v>
      </c>
      <c r="P45" s="961">
        <f t="shared" si="17"/>
        <v>0</v>
      </c>
      <c r="Q45" s="957">
        <f t="shared" si="17"/>
        <v>0</v>
      </c>
      <c r="R45" s="961">
        <f t="shared" si="17"/>
        <v>0</v>
      </c>
      <c r="S45" s="958">
        <f t="shared" si="17"/>
        <v>0</v>
      </c>
      <c r="T45" s="960">
        <f>Stat.!BU40+Stat.!BU81</f>
        <v>0</v>
      </c>
      <c r="U45" s="968">
        <f t="shared" si="3"/>
        <v>0</v>
      </c>
      <c r="V45" s="540"/>
      <c r="W45" s="46"/>
      <c r="X45" s="46"/>
      <c r="Y45" s="541"/>
      <c r="Z45" s="249"/>
      <c r="AA45" s="42"/>
      <c r="AB45" s="320"/>
      <c r="AC45"/>
      <c r="AD45"/>
      <c r="AE45" s="42"/>
      <c r="AF45" s="42"/>
      <c r="AG45" s="42"/>
      <c r="AH45" s="320"/>
      <c r="AI45" s="320"/>
      <c r="AJ45" s="320"/>
      <c r="AK45" s="542"/>
      <c r="AL45" s="543"/>
    </row>
    <row r="46" spans="1:39" s="42" customFormat="1" x14ac:dyDescent="0.2">
      <c r="A46" s="1046" t="s">
        <v>10</v>
      </c>
      <c r="B46" s="1047"/>
      <c r="C46" s="971">
        <f t="shared" ref="C46:T46" si="18">SUM(C9:C45)</f>
        <v>11118</v>
      </c>
      <c r="D46" s="971">
        <f t="shared" si="18"/>
        <v>762</v>
      </c>
      <c r="E46" s="971">
        <f t="shared" si="18"/>
        <v>27</v>
      </c>
      <c r="F46" s="971">
        <f t="shared" si="18"/>
        <v>22</v>
      </c>
      <c r="G46" s="971">
        <f t="shared" si="18"/>
        <v>18</v>
      </c>
      <c r="H46" s="971">
        <f t="shared" si="18"/>
        <v>0</v>
      </c>
      <c r="I46" s="971">
        <f t="shared" si="18"/>
        <v>11029</v>
      </c>
      <c r="J46" s="971">
        <f t="shared" si="18"/>
        <v>824</v>
      </c>
      <c r="K46" s="971">
        <f t="shared" si="18"/>
        <v>27</v>
      </c>
      <c r="L46" s="971">
        <f t="shared" si="18"/>
        <v>26</v>
      </c>
      <c r="M46" s="971">
        <f t="shared" si="18"/>
        <v>18</v>
      </c>
      <c r="N46" s="971">
        <f t="shared" si="18"/>
        <v>1</v>
      </c>
      <c r="O46" s="971">
        <f t="shared" si="18"/>
        <v>22147</v>
      </c>
      <c r="P46" s="971">
        <f t="shared" si="18"/>
        <v>1586</v>
      </c>
      <c r="Q46" s="971">
        <f t="shared" si="18"/>
        <v>54</v>
      </c>
      <c r="R46" s="971">
        <f t="shared" si="18"/>
        <v>48</v>
      </c>
      <c r="S46" s="971">
        <f t="shared" si="18"/>
        <v>36</v>
      </c>
      <c r="T46" s="972">
        <f t="shared" si="18"/>
        <v>1</v>
      </c>
      <c r="U46" s="621">
        <f t="shared" si="3"/>
        <v>102</v>
      </c>
      <c r="V46" s="540"/>
      <c r="W46" s="46"/>
      <c r="X46" s="46"/>
      <c r="Y46" s="541"/>
      <c r="Z46" s="249"/>
      <c r="AB46" s="320"/>
      <c r="AC46"/>
      <c r="AD46"/>
      <c r="AH46" s="320"/>
      <c r="AI46" s="320"/>
      <c r="AJ46" s="320"/>
      <c r="AK46" s="542"/>
      <c r="AL46" s="543"/>
    </row>
    <row r="47" spans="1:39" s="249" customFormat="1" x14ac:dyDescent="0.2">
      <c r="A47" s="622"/>
      <c r="B47" s="623" t="s">
        <v>706</v>
      </c>
      <c r="C47" s="623"/>
      <c r="D47" s="624">
        <v>12</v>
      </c>
      <c r="E47" s="623"/>
      <c r="F47" s="623"/>
      <c r="G47" s="623"/>
      <c r="H47" s="623"/>
      <c r="I47" s="625"/>
      <c r="J47" s="626">
        <v>0</v>
      </c>
      <c r="K47" s="625"/>
      <c r="L47" s="625"/>
      <c r="M47" s="625"/>
      <c r="N47" s="623"/>
      <c r="O47" s="623"/>
      <c r="P47" s="627">
        <f>D47+J47</f>
        <v>12</v>
      </c>
      <c r="Q47" s="623"/>
      <c r="R47" s="623"/>
      <c r="S47" s="623"/>
      <c r="T47" s="623"/>
      <c r="U47" s="628"/>
      <c r="V47" s="540"/>
      <c r="W47" s="46"/>
      <c r="X47" s="46"/>
      <c r="Y47" s="541"/>
      <c r="AA47" s="42"/>
      <c r="AB47" s="320"/>
      <c r="AC47"/>
      <c r="AD47"/>
      <c r="AE47" s="42"/>
      <c r="AF47" s="42"/>
      <c r="AG47" s="42"/>
      <c r="AH47" s="320"/>
      <c r="AI47" s="320"/>
      <c r="AJ47" s="320"/>
      <c r="AK47" s="542"/>
      <c r="AL47" s="543"/>
    </row>
    <row r="48" spans="1:39" s="42" customFormat="1" x14ac:dyDescent="0.2">
      <c r="I48" s="339"/>
      <c r="J48" s="339"/>
      <c r="K48" s="339"/>
      <c r="L48" s="339"/>
      <c r="M48" s="339"/>
      <c r="V48" s="540"/>
      <c r="W48" s="46"/>
      <c r="X48" s="46"/>
      <c r="Y48" s="541"/>
      <c r="Z48" s="249"/>
      <c r="AB48" s="320"/>
      <c r="AC48"/>
      <c r="AD48"/>
      <c r="AH48" s="320"/>
      <c r="AI48" s="320"/>
      <c r="AJ48" s="320"/>
      <c r="AK48" s="542"/>
      <c r="AL48" s="543"/>
    </row>
    <row r="49" spans="1:21" x14ac:dyDescent="0.2">
      <c r="A49" s="249"/>
      <c r="B49" s="249"/>
      <c r="C49" s="249"/>
      <c r="D49" s="249"/>
      <c r="E49" s="249"/>
      <c r="F49" s="249"/>
      <c r="G49" s="249"/>
      <c r="H49" s="249"/>
      <c r="I49" s="85"/>
      <c r="J49" s="85"/>
      <c r="K49" s="85"/>
      <c r="L49" s="85"/>
      <c r="M49" s="85"/>
      <c r="N49" s="249"/>
      <c r="O49" s="249"/>
      <c r="P49" s="249"/>
      <c r="Q49" s="249"/>
      <c r="R49" s="249"/>
      <c r="S49" s="249"/>
      <c r="T49" s="249"/>
      <c r="U49" s="249"/>
    </row>
    <row r="50" spans="1:21" x14ac:dyDescent="0.2">
      <c r="A50" s="42"/>
      <c r="B50" s="42"/>
      <c r="C50" s="42"/>
      <c r="D50" s="42"/>
      <c r="E50" s="42"/>
      <c r="F50" s="42"/>
      <c r="G50" s="42"/>
      <c r="H50" s="42"/>
      <c r="I50" s="339"/>
      <c r="J50" s="339"/>
      <c r="K50" s="339"/>
      <c r="L50" s="339"/>
      <c r="M50" s="339"/>
      <c r="N50" s="42"/>
      <c r="O50" s="85"/>
      <c r="P50" s="339"/>
      <c r="Q50" s="339"/>
      <c r="R50" s="42"/>
      <c r="S50" s="42"/>
      <c r="T50" s="42"/>
      <c r="U50" s="42"/>
    </row>
  </sheetData>
  <sortState ref="B9:U45">
    <sortCondition descending="1" ref="S9:S45"/>
  </sortState>
  <mergeCells count="17">
    <mergeCell ref="C8:H8"/>
    <mergeCell ref="I8:N8"/>
    <mergeCell ref="O8:U8"/>
    <mergeCell ref="A46:B46"/>
    <mergeCell ref="AI4:AK4"/>
    <mergeCell ref="C6:D6"/>
    <mergeCell ref="G6:H6"/>
    <mergeCell ref="I6:J6"/>
    <mergeCell ref="M6:N6"/>
    <mergeCell ref="O6:P6"/>
    <mergeCell ref="S6:T6"/>
    <mergeCell ref="AF4:AG4"/>
    <mergeCell ref="A1:U4"/>
    <mergeCell ref="E6:F6"/>
    <mergeCell ref="K6:L6"/>
    <mergeCell ref="Q6:R6"/>
    <mergeCell ref="A7:B7"/>
  </mergeCells>
  <pageMargins left="0.25" right="0.25" top="0.75" bottom="0.75" header="0.3" footer="0.3"/>
  <pageSetup paperSize="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/>
  <dimension ref="A1"/>
  <sheetViews>
    <sheetView zoomScale="70" zoomScaleNormal="70" workbookViewId="0">
      <selection activeCell="AH10" sqref="AH10"/>
    </sheetView>
  </sheetViews>
  <sheetFormatPr defaultRowHeight="12.75" x14ac:dyDescent="0.2"/>
  <sheetData/>
  <printOptions gridLines="1"/>
  <pageMargins left="0.31496062992125984" right="0.31496062992125984" top="0.39370078740157483" bottom="0.39370078740157483" header="0.51181102362204722" footer="0.51181102362204722"/>
  <pageSetup paperSize="9" firstPageNumber="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7"/>
  <dimension ref="A1"/>
  <sheetViews>
    <sheetView zoomScale="85" zoomScaleNormal="85" workbookViewId="0">
      <selection activeCell="AC31" sqref="AC31"/>
    </sheetView>
  </sheetViews>
  <sheetFormatPr defaultRowHeight="12.75" x14ac:dyDescent="0.2"/>
  <cols>
    <col min="1" max="1025" width="8.5703125" customWidth="1"/>
  </cols>
  <sheetData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6"/>
  <dimension ref="A1"/>
  <sheetViews>
    <sheetView topLeftCell="B1" zoomScale="55" zoomScaleNormal="55" workbookViewId="0">
      <selection activeCell="E5" sqref="E5"/>
    </sheetView>
  </sheetViews>
  <sheetFormatPr defaultRowHeight="12.75" x14ac:dyDescent="0.2"/>
  <cols>
    <col min="1" max="1025" width="8.5703125" customWidth="1"/>
  </cols>
  <sheetData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9"/>
  <dimension ref="A1"/>
  <sheetViews>
    <sheetView zoomScale="70" zoomScaleNormal="70" workbookViewId="0">
      <selection activeCell="H82" sqref="H82"/>
    </sheetView>
  </sheetViews>
  <sheetFormatPr defaultRowHeight="12.75" x14ac:dyDescent="0.2"/>
  <cols>
    <col min="1" max="3" width="8.7109375" customWidth="1"/>
    <col min="4" max="4" width="9.5703125" customWidth="1"/>
    <col min="5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8">
    <pageSetUpPr fitToPage="1"/>
  </sheetPr>
  <dimension ref="A1"/>
  <sheetViews>
    <sheetView zoomScale="148" zoomScaleNormal="148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77" firstPageNumber="0" orientation="landscape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>
    <pageSetUpPr fitToPage="1"/>
  </sheetPr>
  <dimension ref="A1"/>
  <sheetViews>
    <sheetView zoomScale="148" zoomScaleNormal="148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77" firstPageNumber="0" orientation="landscape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>
    <pageSetUpPr fitToPage="1"/>
  </sheetPr>
  <dimension ref="A1"/>
  <sheetViews>
    <sheetView zoomScale="148" zoomScaleNormal="148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77" firstPageNumber="0" orientation="landscape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A1"/>
  <sheetViews>
    <sheetView topLeftCell="A29" zoomScale="85" zoomScaleNormal="85" workbookViewId="0">
      <selection activeCell="AD44" sqref="AD44"/>
    </sheetView>
  </sheetViews>
  <sheetFormatPr defaultRowHeight="12.75" x14ac:dyDescent="0.2"/>
  <cols>
    <col min="1" max="1024" width="8.5703125" customWidth="1"/>
  </cols>
  <sheetData/>
  <pageMargins left="0.35433070866141736" right="0.35433070866141736" top="0.19685039370078741" bottom="0.19685039370078741" header="0.51181102362204722" footer="0.51181102362204722"/>
  <pageSetup paperSize="9" firstPageNumber="0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7">
    <tabColor rgb="FF008000"/>
  </sheetPr>
  <dimension ref="A4:Z41"/>
  <sheetViews>
    <sheetView zoomScaleNormal="100"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2.855468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14" customWidth="1"/>
    <col min="23" max="23" width="5.28515625" style="14" customWidth="1"/>
    <col min="24" max="24" width="9.140625" style="14" customWidth="1"/>
    <col min="25" max="26" width="3.5703125" style="14" customWidth="1"/>
    <col min="27" max="1025" width="8.7109375" customWidth="1"/>
  </cols>
  <sheetData>
    <row r="4" spans="1:26" s="156" customFormat="1" x14ac:dyDescent="0.2">
      <c r="B4" s="156" t="e">
        <f>#REF!</f>
        <v>#REF!</v>
      </c>
      <c r="C4" s="465" t="s">
        <v>697</v>
      </c>
      <c r="D4" s="484"/>
      <c r="E4" s="1069" t="s">
        <v>4</v>
      </c>
      <c r="F4" s="1069"/>
      <c r="G4" s="473" t="s">
        <v>6</v>
      </c>
      <c r="H4" s="466"/>
      <c r="I4" s="465" t="s">
        <v>697</v>
      </c>
      <c r="J4" s="484"/>
      <c r="K4" s="1069" t="s">
        <v>4</v>
      </c>
      <c r="L4" s="1069"/>
      <c r="M4" s="473" t="s">
        <v>6</v>
      </c>
      <c r="N4" s="466"/>
      <c r="O4" s="465" t="s">
        <v>697</v>
      </c>
      <c r="P4" s="484"/>
      <c r="Q4" s="1070" t="s">
        <v>4</v>
      </c>
      <c r="R4" s="1070"/>
      <c r="S4" s="466" t="s">
        <v>6</v>
      </c>
      <c r="T4" s="156" t="s">
        <v>698</v>
      </c>
      <c r="U4" s="485"/>
      <c r="V4" s="15"/>
      <c r="W4" s="15"/>
      <c r="X4" s="15"/>
      <c r="Y4" s="15"/>
      <c r="Z4" s="15"/>
    </row>
    <row r="5" spans="1:26" ht="39" customHeight="1" x14ac:dyDescent="0.2">
      <c r="A5" s="467"/>
      <c r="B5" s="491" t="s">
        <v>699</v>
      </c>
      <c r="C5" s="468" t="s">
        <v>700</v>
      </c>
      <c r="D5" s="469" t="s">
        <v>701</v>
      </c>
      <c r="E5" s="468" t="s">
        <v>702</v>
      </c>
      <c r="F5" s="470" t="s">
        <v>721</v>
      </c>
      <c r="G5" s="468" t="s">
        <v>704</v>
      </c>
      <c r="H5" s="492"/>
      <c r="I5" s="468" t="s">
        <v>700</v>
      </c>
      <c r="J5" s="469" t="s">
        <v>701</v>
      </c>
      <c r="K5" s="468" t="s">
        <v>702</v>
      </c>
      <c r="L5" s="470" t="s">
        <v>721</v>
      </c>
      <c r="M5" s="468" t="s">
        <v>704</v>
      </c>
      <c r="N5" s="492"/>
      <c r="O5" s="468" t="s">
        <v>700</v>
      </c>
      <c r="P5" s="469" t="s">
        <v>701</v>
      </c>
      <c r="Q5" s="493" t="s">
        <v>702</v>
      </c>
      <c r="R5" s="494" t="s">
        <v>721</v>
      </c>
      <c r="S5" s="492" t="s">
        <v>704</v>
      </c>
      <c r="T5" s="493" t="s">
        <v>18</v>
      </c>
      <c r="U5" s="471" t="s">
        <v>705</v>
      </c>
      <c r="V5" s="495" t="s">
        <v>743</v>
      </c>
      <c r="W5" s="495" t="s">
        <v>744</v>
      </c>
      <c r="Y5" s="495" t="s">
        <v>744</v>
      </c>
      <c r="Z5" s="495" t="s">
        <v>743</v>
      </c>
    </row>
    <row r="6" spans="1:26" x14ac:dyDescent="0.2">
      <c r="A6" s="472"/>
      <c r="B6" s="465"/>
      <c r="C6" s="1071" t="e">
        <f>#REF!</f>
        <v>#REF!</v>
      </c>
      <c r="D6" s="1071"/>
      <c r="E6" s="1071"/>
      <c r="F6" s="1071"/>
      <c r="G6" s="1071"/>
      <c r="H6" s="474"/>
      <c r="I6" s="1072" t="e">
        <f>#REF!</f>
        <v>#REF!</v>
      </c>
      <c r="J6" s="1072"/>
      <c r="K6" s="1072"/>
      <c r="L6" s="1072"/>
      <c r="M6" s="1072"/>
      <c r="N6" s="474"/>
      <c r="O6" s="1072" t="e">
        <f>#REF!</f>
        <v>#REF!</v>
      </c>
      <c r="P6" s="1072"/>
      <c r="Q6" s="1072"/>
      <c r="R6" s="1072"/>
      <c r="S6" s="1072"/>
      <c r="T6" s="1072"/>
      <c r="U6" s="1072"/>
    </row>
    <row r="7" spans="1:26" x14ac:dyDescent="0.2">
      <c r="A7" s="514">
        <v>1</v>
      </c>
      <c r="B7" s="27" t="str">
        <f>Stat.!B15</f>
        <v>Chvátal Patrik</v>
      </c>
      <c r="C7" s="475">
        <f>Stat.!P15</f>
        <v>0</v>
      </c>
      <c r="D7" s="475">
        <f>Stat.!AD15</f>
        <v>14</v>
      </c>
      <c r="E7" s="475">
        <f>Stat.!AR15</f>
        <v>0</v>
      </c>
      <c r="F7" s="475">
        <f>Stat.!BF15</f>
        <v>0</v>
      </c>
      <c r="G7" s="259">
        <f>Stat.!BT15</f>
        <v>0</v>
      </c>
      <c r="H7" s="549" t="str">
        <f t="shared" ref="H7:H39" si="0">B7</f>
        <v>Chvátal Patrik</v>
      </c>
      <c r="I7" s="259">
        <f>Stat.!P56</f>
        <v>45</v>
      </c>
      <c r="J7" s="31">
        <f>Stat.!AD56</f>
        <v>62</v>
      </c>
      <c r="K7" s="259">
        <f>Stat.!AR56</f>
        <v>0</v>
      </c>
      <c r="L7" s="31">
        <f>Stat.!BF56</f>
        <v>1</v>
      </c>
      <c r="M7" s="259">
        <f>Stat.!BT56</f>
        <v>0</v>
      </c>
      <c r="N7" s="476"/>
      <c r="O7" s="259">
        <f t="shared" ref="O7:O40" si="1">C7+I7</f>
        <v>45</v>
      </c>
      <c r="P7" s="31">
        <f t="shared" ref="P7:P40" si="2">D7+J7</f>
        <v>76</v>
      </c>
      <c r="Q7" s="291">
        <f t="shared" ref="Q7:Q40" si="3">E7+K7</f>
        <v>0</v>
      </c>
      <c r="R7" s="503">
        <f t="shared" ref="R7:R40" si="4">F7+L7</f>
        <v>1</v>
      </c>
      <c r="S7" s="504">
        <f t="shared" ref="S7:S40" si="5">G7+M7</f>
        <v>0</v>
      </c>
      <c r="T7" s="291">
        <f t="shared" ref="T7:T40" si="6">Q7+R7</f>
        <v>1</v>
      </c>
      <c r="U7" s="505"/>
      <c r="V7" s="14">
        <f t="shared" ref="V7:V39" si="7">SUM(K7:L7)</f>
        <v>1</v>
      </c>
      <c r="W7" s="14">
        <f t="shared" ref="W7:W39" si="8">SUM(E7:F7)</f>
        <v>0</v>
      </c>
      <c r="X7" s="14" t="str">
        <f t="shared" ref="X7:X39" si="9">B7</f>
        <v>Chvátal Patrik</v>
      </c>
      <c r="Y7" s="14">
        <f t="shared" ref="Y7:Y39" si="10">SUM(E7:F7)</f>
        <v>0</v>
      </c>
      <c r="Z7" s="14">
        <f t="shared" ref="Z7:Z39" si="11">SUM(K7:L7)</f>
        <v>1</v>
      </c>
    </row>
    <row r="8" spans="1:26" x14ac:dyDescent="0.2">
      <c r="A8" s="515">
        <v>2</v>
      </c>
      <c r="B8" s="27" t="str">
        <f>Stat.!B11</f>
        <v>Habr Vojta</v>
      </c>
      <c r="C8" s="475">
        <f>Stat.!P11</f>
        <v>898</v>
      </c>
      <c r="D8" s="475">
        <f>Stat.!AD11</f>
        <v>0</v>
      </c>
      <c r="E8" s="475">
        <f>Stat.!AR11</f>
        <v>12</v>
      </c>
      <c r="F8" s="475">
        <f>Stat.!BF11</f>
        <v>3</v>
      </c>
      <c r="G8" s="259">
        <f>Stat.!BT11</f>
        <v>2</v>
      </c>
      <c r="H8" s="549" t="str">
        <f t="shared" si="0"/>
        <v>Habr Vojta</v>
      </c>
      <c r="I8" s="259">
        <f>Stat.!P52</f>
        <v>797</v>
      </c>
      <c r="J8" s="31">
        <f>Stat.!AD52</f>
        <v>0</v>
      </c>
      <c r="K8" s="259">
        <f>Stat.!AR52</f>
        <v>6</v>
      </c>
      <c r="L8" s="31">
        <f>Stat.!BF52</f>
        <v>1</v>
      </c>
      <c r="M8" s="259">
        <f>Stat.!BT52</f>
        <v>3</v>
      </c>
      <c r="N8" s="476"/>
      <c r="O8" s="259">
        <f t="shared" si="1"/>
        <v>1695</v>
      </c>
      <c r="P8" s="31">
        <f t="shared" si="2"/>
        <v>0</v>
      </c>
      <c r="Q8" s="291">
        <f t="shared" si="3"/>
        <v>18</v>
      </c>
      <c r="R8" s="503">
        <f t="shared" si="4"/>
        <v>4</v>
      </c>
      <c r="S8" s="476">
        <f t="shared" si="5"/>
        <v>5</v>
      </c>
      <c r="T8" s="291">
        <f t="shared" si="6"/>
        <v>22</v>
      </c>
      <c r="U8" s="505"/>
      <c r="V8" s="14">
        <f t="shared" si="7"/>
        <v>7</v>
      </c>
      <c r="W8" s="14">
        <f t="shared" si="8"/>
        <v>15</v>
      </c>
      <c r="X8" s="14" t="str">
        <f t="shared" si="9"/>
        <v>Habr Vojta</v>
      </c>
      <c r="Y8" s="14">
        <f t="shared" si="10"/>
        <v>15</v>
      </c>
      <c r="Z8" s="14">
        <f t="shared" si="11"/>
        <v>7</v>
      </c>
    </row>
    <row r="9" spans="1:26" x14ac:dyDescent="0.2">
      <c r="A9" s="515">
        <v>3</v>
      </c>
      <c r="B9" s="27" t="str">
        <f>Stat.!B12</f>
        <v>Havlík Martin</v>
      </c>
      <c r="C9" s="475">
        <f>Stat.!P12</f>
        <v>219</v>
      </c>
      <c r="D9" s="475">
        <f>Stat.!AD12</f>
        <v>0</v>
      </c>
      <c r="E9" s="475">
        <f>Stat.!AR12</f>
        <v>0</v>
      </c>
      <c r="F9" s="475">
        <f>Stat.!BF12</f>
        <v>0</v>
      </c>
      <c r="G9" s="259">
        <f>Stat.!BT12</f>
        <v>0</v>
      </c>
      <c r="H9" s="549" t="str">
        <f t="shared" si="0"/>
        <v>Havlík Martin</v>
      </c>
      <c r="I9" s="259">
        <f>Stat.!P53</f>
        <v>158</v>
      </c>
      <c r="J9" s="31">
        <f>Stat.!AD53</f>
        <v>31</v>
      </c>
      <c r="K9" s="259">
        <f>Stat.!AR53</f>
        <v>0</v>
      </c>
      <c r="L9" s="31">
        <f>Stat.!BF53</f>
        <v>1</v>
      </c>
      <c r="M9" s="259">
        <f>Stat.!BT53</f>
        <v>0</v>
      </c>
      <c r="N9" s="476"/>
      <c r="O9" s="259">
        <f t="shared" si="1"/>
        <v>377</v>
      </c>
      <c r="P9" s="31">
        <f t="shared" si="2"/>
        <v>31</v>
      </c>
      <c r="Q9" s="291">
        <f t="shared" si="3"/>
        <v>0</v>
      </c>
      <c r="R9" s="503">
        <f t="shared" si="4"/>
        <v>1</v>
      </c>
      <c r="S9" s="476">
        <f t="shared" si="5"/>
        <v>0</v>
      </c>
      <c r="T9" s="291">
        <f t="shared" si="6"/>
        <v>1</v>
      </c>
      <c r="U9" s="505"/>
      <c r="V9" s="14">
        <f t="shared" si="7"/>
        <v>1</v>
      </c>
      <c r="W9" s="14">
        <f t="shared" si="8"/>
        <v>0</v>
      </c>
      <c r="X9" s="14" t="str">
        <f t="shared" si="9"/>
        <v>Havlík Martin</v>
      </c>
      <c r="Y9" s="14">
        <f t="shared" si="10"/>
        <v>0</v>
      </c>
      <c r="Z9" s="14">
        <f t="shared" si="11"/>
        <v>1</v>
      </c>
    </row>
    <row r="10" spans="1:26" x14ac:dyDescent="0.2">
      <c r="A10" s="515">
        <v>4</v>
      </c>
      <c r="B10" s="27" t="str">
        <f>Stat.!B16</f>
        <v>Chvátal Tomáš</v>
      </c>
      <c r="C10" s="475">
        <f>Stat.!P16</f>
        <v>720</v>
      </c>
      <c r="D10" s="475">
        <f>Stat.!AD16</f>
        <v>0</v>
      </c>
      <c r="E10" s="475">
        <f>Stat.!AR16</f>
        <v>1</v>
      </c>
      <c r="F10" s="475">
        <f>Stat.!BF16</f>
        <v>1</v>
      </c>
      <c r="G10" s="259">
        <f>Stat.!BT16</f>
        <v>1</v>
      </c>
      <c r="H10" s="549" t="str">
        <f t="shared" si="0"/>
        <v>Chvátal Tomáš</v>
      </c>
      <c r="I10" s="259">
        <f>Stat.!P57</f>
        <v>503</v>
      </c>
      <c r="J10" s="31">
        <f>Stat.!AD57</f>
        <v>0</v>
      </c>
      <c r="K10" s="259">
        <f>Stat.!AR57</f>
        <v>2</v>
      </c>
      <c r="L10" s="31">
        <f>Stat.!BF57</f>
        <v>0</v>
      </c>
      <c r="M10" s="259">
        <f>Stat.!BT57</f>
        <v>2</v>
      </c>
      <c r="N10" s="476"/>
      <c r="O10" s="259">
        <f t="shared" si="1"/>
        <v>1223</v>
      </c>
      <c r="P10" s="31">
        <f t="shared" si="2"/>
        <v>0</v>
      </c>
      <c r="Q10" s="291">
        <f t="shared" si="3"/>
        <v>3</v>
      </c>
      <c r="R10" s="503">
        <f t="shared" si="4"/>
        <v>1</v>
      </c>
      <c r="S10" s="476">
        <f t="shared" si="5"/>
        <v>3</v>
      </c>
      <c r="T10" s="291">
        <f t="shared" si="6"/>
        <v>4</v>
      </c>
      <c r="U10" s="505"/>
      <c r="V10" s="14">
        <f t="shared" si="7"/>
        <v>2</v>
      </c>
      <c r="W10" s="14">
        <f t="shared" si="8"/>
        <v>2</v>
      </c>
      <c r="X10" s="14" t="str">
        <f t="shared" si="9"/>
        <v>Chvátal Tomáš</v>
      </c>
      <c r="Y10" s="14">
        <f t="shared" si="10"/>
        <v>2</v>
      </c>
      <c r="Z10" s="14">
        <f t="shared" si="11"/>
        <v>2</v>
      </c>
    </row>
    <row r="11" spans="1:26" x14ac:dyDescent="0.2">
      <c r="A11" s="515">
        <v>5</v>
      </c>
      <c r="B11" s="27" t="str">
        <f>Stat.!B9</f>
        <v>Habr Jiří</v>
      </c>
      <c r="C11" s="475">
        <f>Stat.!P9</f>
        <v>0</v>
      </c>
      <c r="D11" s="475">
        <f>Stat.!AD9</f>
        <v>0</v>
      </c>
      <c r="E11" s="475">
        <f>Stat.!AR9</f>
        <v>0</v>
      </c>
      <c r="F11" s="475">
        <f>Stat.!BF9</f>
        <v>0</v>
      </c>
      <c r="G11" s="259">
        <f>Stat.!BT9</f>
        <v>0</v>
      </c>
      <c r="H11" s="549" t="str">
        <f t="shared" si="0"/>
        <v>Habr Jiří</v>
      </c>
      <c r="I11" s="259">
        <f>Stat.!P50</f>
        <v>0</v>
      </c>
      <c r="J11" s="31">
        <f>Stat.!AD50</f>
        <v>0</v>
      </c>
      <c r="K11" s="259">
        <f>Stat.!AR50</f>
        <v>0</v>
      </c>
      <c r="L11" s="31">
        <f>Stat.!BF50</f>
        <v>0</v>
      </c>
      <c r="M11" s="259">
        <f>Stat.!BT50</f>
        <v>0</v>
      </c>
      <c r="N11" s="509"/>
      <c r="O11" s="259">
        <f t="shared" si="1"/>
        <v>0</v>
      </c>
      <c r="P11" s="31">
        <f t="shared" si="2"/>
        <v>0</v>
      </c>
      <c r="Q11" s="291">
        <f t="shared" si="3"/>
        <v>0</v>
      </c>
      <c r="R11" s="503">
        <f t="shared" si="4"/>
        <v>0</v>
      </c>
      <c r="S11" s="476">
        <f t="shared" si="5"/>
        <v>0</v>
      </c>
      <c r="T11" s="291">
        <f t="shared" si="6"/>
        <v>0</v>
      </c>
      <c r="U11" s="505"/>
      <c r="V11" s="14">
        <f t="shared" si="7"/>
        <v>0</v>
      </c>
      <c r="W11" s="14">
        <f t="shared" si="8"/>
        <v>0</v>
      </c>
      <c r="X11" s="14" t="str">
        <f t="shared" si="9"/>
        <v>Habr Jiří</v>
      </c>
      <c r="Y11" s="14">
        <f t="shared" si="10"/>
        <v>0</v>
      </c>
      <c r="Z11" s="14">
        <f t="shared" si="11"/>
        <v>0</v>
      </c>
    </row>
    <row r="12" spans="1:26" x14ac:dyDescent="0.2">
      <c r="A12" s="515">
        <v>6</v>
      </c>
      <c r="B12" s="27" t="str">
        <f>Stat.!B22</f>
        <v>Koupil Petr</v>
      </c>
      <c r="C12" s="475">
        <f>Stat.!P22</f>
        <v>900</v>
      </c>
      <c r="D12" s="475">
        <f>Stat.!AD22</f>
        <v>0</v>
      </c>
      <c r="E12" s="475">
        <f>Stat.!AR22</f>
        <v>0</v>
      </c>
      <c r="F12" s="475">
        <f>Stat.!BF22</f>
        <v>0</v>
      </c>
      <c r="G12" s="259">
        <f>Stat.!BT22</f>
        <v>1</v>
      </c>
      <c r="H12" s="549" t="str">
        <f t="shared" si="0"/>
        <v>Koupil Petr</v>
      </c>
      <c r="I12" s="259">
        <f>Stat.!P63</f>
        <v>990</v>
      </c>
      <c r="J12" s="31">
        <f>Stat.!AD63</f>
        <v>0</v>
      </c>
      <c r="K12" s="259">
        <f>Stat.!AR63</f>
        <v>0</v>
      </c>
      <c r="L12" s="31">
        <f>Stat.!BF63</f>
        <v>0</v>
      </c>
      <c r="M12" s="259">
        <f>Stat.!BT63</f>
        <v>1</v>
      </c>
      <c r="N12" s="476"/>
      <c r="O12" s="259">
        <f t="shared" si="1"/>
        <v>1890</v>
      </c>
      <c r="P12" s="31">
        <f t="shared" si="2"/>
        <v>0</v>
      </c>
      <c r="Q12" s="291">
        <f t="shared" si="3"/>
        <v>0</v>
      </c>
      <c r="R12" s="503">
        <f t="shared" si="4"/>
        <v>0</v>
      </c>
      <c r="S12" s="476">
        <f t="shared" si="5"/>
        <v>2</v>
      </c>
      <c r="T12" s="291">
        <f t="shared" si="6"/>
        <v>0</v>
      </c>
      <c r="U12" s="505"/>
      <c r="V12" s="14">
        <f t="shared" si="7"/>
        <v>0</v>
      </c>
      <c r="W12" s="14">
        <f t="shared" si="8"/>
        <v>0</v>
      </c>
      <c r="X12" s="14" t="str">
        <f t="shared" si="9"/>
        <v>Koupil Petr</v>
      </c>
      <c r="Y12" s="14">
        <f t="shared" si="10"/>
        <v>0</v>
      </c>
      <c r="Z12" s="14">
        <f t="shared" si="11"/>
        <v>0</v>
      </c>
    </row>
    <row r="13" spans="1:26" x14ac:dyDescent="0.2">
      <c r="A13" s="515">
        <v>7</v>
      </c>
      <c r="B13" s="27" t="str">
        <f>Stat.!B13</f>
        <v>Havlík Roman</v>
      </c>
      <c r="C13" s="475">
        <f>Stat.!P13</f>
        <v>45</v>
      </c>
      <c r="D13" s="475">
        <f>Stat.!AD13</f>
        <v>0</v>
      </c>
      <c r="E13" s="475">
        <f>Stat.!AR13</f>
        <v>0</v>
      </c>
      <c r="F13" s="475">
        <f>Stat.!BF13</f>
        <v>0</v>
      </c>
      <c r="G13" s="259">
        <f>Stat.!BT13</f>
        <v>0</v>
      </c>
      <c r="H13" s="549" t="str">
        <f t="shared" si="0"/>
        <v>Havlík Roman</v>
      </c>
      <c r="I13" s="259">
        <f>Stat.!P54</f>
        <v>0</v>
      </c>
      <c r="J13" s="31">
        <f>Stat.!AD54</f>
        <v>0</v>
      </c>
      <c r="K13" s="259">
        <f>Stat.!AR54</f>
        <v>0</v>
      </c>
      <c r="L13" s="31">
        <f>Stat.!BF54</f>
        <v>0</v>
      </c>
      <c r="M13" s="259">
        <f>Stat.!BT54</f>
        <v>0</v>
      </c>
      <c r="N13" s="476"/>
      <c r="O13" s="259">
        <f t="shared" si="1"/>
        <v>45</v>
      </c>
      <c r="P13" s="31">
        <f t="shared" si="2"/>
        <v>0</v>
      </c>
      <c r="Q13" s="291">
        <f t="shared" si="3"/>
        <v>0</v>
      </c>
      <c r="R13" s="503">
        <f t="shared" si="4"/>
        <v>0</v>
      </c>
      <c r="S13" s="476">
        <f t="shared" si="5"/>
        <v>0</v>
      </c>
      <c r="T13" s="291">
        <f t="shared" si="6"/>
        <v>0</v>
      </c>
      <c r="U13" s="505"/>
      <c r="V13" s="14">
        <f t="shared" si="7"/>
        <v>0</v>
      </c>
      <c r="W13" s="14">
        <f t="shared" si="8"/>
        <v>0</v>
      </c>
      <c r="X13" s="14" t="str">
        <f t="shared" si="9"/>
        <v>Havlík Roman</v>
      </c>
      <c r="Y13" s="14">
        <f t="shared" si="10"/>
        <v>0</v>
      </c>
      <c r="Z13" s="14">
        <f t="shared" si="11"/>
        <v>0</v>
      </c>
    </row>
    <row r="14" spans="1:26" x14ac:dyDescent="0.2">
      <c r="A14" s="515">
        <v>8</v>
      </c>
      <c r="B14" s="27" t="str">
        <f>Stat.!B6</f>
        <v>Černý Jiří</v>
      </c>
      <c r="C14" s="475">
        <f>Stat.!P6</f>
        <v>990</v>
      </c>
      <c r="D14" s="475">
        <f>Stat.!AD6</f>
        <v>0</v>
      </c>
      <c r="E14" s="475">
        <f>Stat.!AR6</f>
        <v>0</v>
      </c>
      <c r="F14" s="475">
        <f>Stat.!BF6</f>
        <v>0</v>
      </c>
      <c r="G14" s="259">
        <f>Stat.!BT6</f>
        <v>2</v>
      </c>
      <c r="H14" s="549" t="str">
        <f t="shared" si="0"/>
        <v>Černý Jiří</v>
      </c>
      <c r="I14" s="259">
        <f>Stat.!P47</f>
        <v>540</v>
      </c>
      <c r="J14" s="31">
        <f>Stat.!AD47</f>
        <v>0</v>
      </c>
      <c r="K14" s="259">
        <f>Stat.!AR47</f>
        <v>0</v>
      </c>
      <c r="L14" s="31">
        <f>Stat.!BF47</f>
        <v>0</v>
      </c>
      <c r="M14" s="259">
        <f>Stat.!BT47</f>
        <v>0</v>
      </c>
      <c r="N14" s="476"/>
      <c r="O14" s="259">
        <f t="shared" si="1"/>
        <v>1530</v>
      </c>
      <c r="P14" s="31">
        <f t="shared" si="2"/>
        <v>0</v>
      </c>
      <c r="Q14" s="291">
        <f t="shared" si="3"/>
        <v>0</v>
      </c>
      <c r="R14" s="503">
        <f t="shared" si="4"/>
        <v>0</v>
      </c>
      <c r="S14" s="476">
        <f t="shared" si="5"/>
        <v>2</v>
      </c>
      <c r="T14" s="291">
        <f t="shared" si="6"/>
        <v>0</v>
      </c>
      <c r="U14" s="550"/>
      <c r="V14" s="14">
        <f t="shared" si="7"/>
        <v>0</v>
      </c>
      <c r="W14" s="14">
        <f t="shared" si="8"/>
        <v>0</v>
      </c>
      <c r="X14" s="14" t="str">
        <f t="shared" si="9"/>
        <v>Černý Jiří</v>
      </c>
      <c r="Y14" s="14">
        <f t="shared" si="10"/>
        <v>0</v>
      </c>
      <c r="Z14" s="14">
        <f t="shared" si="11"/>
        <v>0</v>
      </c>
    </row>
    <row r="15" spans="1:26" x14ac:dyDescent="0.2">
      <c r="A15" s="515">
        <v>9</v>
      </c>
      <c r="B15" s="27" t="str">
        <f>Stat.!B30</f>
        <v>Plachý Karel</v>
      </c>
      <c r="C15" s="475">
        <f>Stat.!P30</f>
        <v>0</v>
      </c>
      <c r="D15" s="475">
        <f>Stat.!AD30</f>
        <v>11</v>
      </c>
      <c r="E15" s="475">
        <f>Stat.!AR30</f>
        <v>0</v>
      </c>
      <c r="F15" s="475">
        <f>Stat.!BF30</f>
        <v>0</v>
      </c>
      <c r="G15" s="259">
        <f>Stat.!BT30</f>
        <v>0</v>
      </c>
      <c r="H15" s="549" t="str">
        <f t="shared" si="0"/>
        <v>Plachý Karel</v>
      </c>
      <c r="I15" s="259">
        <f>Stat.!P71</f>
        <v>0</v>
      </c>
      <c r="J15" s="31">
        <f>Stat.!AD71</f>
        <v>8</v>
      </c>
      <c r="K15" s="259">
        <f>Stat.!AR71</f>
        <v>0</v>
      </c>
      <c r="L15" s="31">
        <f>Stat.!BF71</f>
        <v>0</v>
      </c>
      <c r="M15" s="259">
        <f>Stat.!BT71</f>
        <v>0</v>
      </c>
      <c r="N15" s="476"/>
      <c r="O15" s="259">
        <f t="shared" si="1"/>
        <v>0</v>
      </c>
      <c r="P15" s="31">
        <f t="shared" si="2"/>
        <v>19</v>
      </c>
      <c r="Q15" s="291">
        <f t="shared" si="3"/>
        <v>0</v>
      </c>
      <c r="R15" s="503">
        <f t="shared" si="4"/>
        <v>0</v>
      </c>
      <c r="S15" s="476">
        <f t="shared" si="5"/>
        <v>0</v>
      </c>
      <c r="T15" s="291">
        <f t="shared" si="6"/>
        <v>0</v>
      </c>
      <c r="U15" s="505"/>
      <c r="V15" s="14">
        <f t="shared" si="7"/>
        <v>0</v>
      </c>
      <c r="W15" s="14">
        <f t="shared" si="8"/>
        <v>0</v>
      </c>
      <c r="X15" s="14" t="str">
        <f t="shared" si="9"/>
        <v>Plachý Karel</v>
      </c>
      <c r="Y15" s="14">
        <f t="shared" si="10"/>
        <v>0</v>
      </c>
      <c r="Z15" s="14">
        <f t="shared" si="11"/>
        <v>0</v>
      </c>
    </row>
    <row r="16" spans="1:26" x14ac:dyDescent="0.2">
      <c r="A16" s="515">
        <v>10</v>
      </c>
      <c r="B16" s="27" t="str">
        <f>Stat.!B10</f>
        <v>Habr Stanislav</v>
      </c>
      <c r="C16" s="475">
        <f>Stat.!P10</f>
        <v>333</v>
      </c>
      <c r="D16" s="475">
        <f>Stat.!AD10</f>
        <v>25</v>
      </c>
      <c r="E16" s="475">
        <f>Stat.!AR10</f>
        <v>0</v>
      </c>
      <c r="F16" s="475">
        <f>Stat.!BF10</f>
        <v>0</v>
      </c>
      <c r="G16" s="259">
        <f>Stat.!BT10</f>
        <v>1</v>
      </c>
      <c r="H16" s="549" t="str">
        <f t="shared" si="0"/>
        <v>Habr Stanislav</v>
      </c>
      <c r="I16" s="259">
        <f>Stat.!P51</f>
        <v>225</v>
      </c>
      <c r="J16" s="31">
        <f>Stat.!AD51</f>
        <v>0</v>
      </c>
      <c r="K16" s="259">
        <f>Stat.!AR51</f>
        <v>0</v>
      </c>
      <c r="L16" s="31">
        <f>Stat.!BF51</f>
        <v>0</v>
      </c>
      <c r="M16" s="259">
        <f>Stat.!BT51</f>
        <v>0</v>
      </c>
      <c r="N16" s="476"/>
      <c r="O16" s="259">
        <f t="shared" si="1"/>
        <v>558</v>
      </c>
      <c r="P16" s="31">
        <f t="shared" si="2"/>
        <v>25</v>
      </c>
      <c r="Q16" s="291">
        <f t="shared" si="3"/>
        <v>0</v>
      </c>
      <c r="R16" s="503">
        <f t="shared" si="4"/>
        <v>0</v>
      </c>
      <c r="S16" s="476">
        <f t="shared" si="5"/>
        <v>1</v>
      </c>
      <c r="T16" s="291">
        <f t="shared" si="6"/>
        <v>0</v>
      </c>
      <c r="U16" s="505"/>
      <c r="V16" s="14">
        <f t="shared" si="7"/>
        <v>0</v>
      </c>
      <c r="W16" s="14">
        <f t="shared" si="8"/>
        <v>0</v>
      </c>
      <c r="X16" s="14" t="str">
        <f t="shared" si="9"/>
        <v>Habr Stanislav</v>
      </c>
      <c r="Y16" s="14">
        <f t="shared" si="10"/>
        <v>0</v>
      </c>
      <c r="Z16" s="14">
        <f t="shared" si="11"/>
        <v>0</v>
      </c>
    </row>
    <row r="17" spans="1:26" x14ac:dyDescent="0.2">
      <c r="A17" s="515">
        <v>11</v>
      </c>
      <c r="B17" s="27" t="str">
        <f>Stat.!B14</f>
        <v>Chvátal Jan</v>
      </c>
      <c r="C17" s="475">
        <f>Stat.!P14</f>
        <v>0</v>
      </c>
      <c r="D17" s="475">
        <f>Stat.!AD14</f>
        <v>55</v>
      </c>
      <c r="E17" s="475">
        <f>Stat.!AR14</f>
        <v>0</v>
      </c>
      <c r="F17" s="475">
        <f>Stat.!BF14</f>
        <v>0</v>
      </c>
      <c r="G17" s="259">
        <f>Stat.!BT14</f>
        <v>0</v>
      </c>
      <c r="H17" s="549" t="str">
        <f t="shared" si="0"/>
        <v>Chvátal Jan</v>
      </c>
      <c r="I17" s="259">
        <f>Stat.!P55</f>
        <v>0</v>
      </c>
      <c r="J17" s="31">
        <f>Stat.!AD55</f>
        <v>0</v>
      </c>
      <c r="K17" s="259">
        <f>Stat.!AR55</f>
        <v>0</v>
      </c>
      <c r="L17" s="31">
        <f>Stat.!BF55</f>
        <v>0</v>
      </c>
      <c r="M17" s="259">
        <f>Stat.!BT55</f>
        <v>0</v>
      </c>
      <c r="N17" s="476"/>
      <c r="O17" s="259">
        <f t="shared" si="1"/>
        <v>0</v>
      </c>
      <c r="P17" s="31">
        <f t="shared" si="2"/>
        <v>55</v>
      </c>
      <c r="Q17" s="291">
        <f t="shared" si="3"/>
        <v>0</v>
      </c>
      <c r="R17" s="503">
        <f t="shared" si="4"/>
        <v>0</v>
      </c>
      <c r="S17" s="476">
        <f t="shared" si="5"/>
        <v>0</v>
      </c>
      <c r="T17" s="291">
        <f t="shared" si="6"/>
        <v>0</v>
      </c>
      <c r="U17" s="505"/>
      <c r="V17" s="14">
        <f t="shared" si="7"/>
        <v>0</v>
      </c>
      <c r="W17" s="14">
        <f t="shared" si="8"/>
        <v>0</v>
      </c>
      <c r="X17" s="14" t="str">
        <f t="shared" si="9"/>
        <v>Chvátal Jan</v>
      </c>
      <c r="Y17" s="14">
        <f t="shared" si="10"/>
        <v>0</v>
      </c>
      <c r="Z17" s="14">
        <f t="shared" si="11"/>
        <v>0</v>
      </c>
    </row>
    <row r="18" spans="1:26" x14ac:dyDescent="0.2">
      <c r="A18" s="515">
        <v>12</v>
      </c>
      <c r="B18" s="27" t="str">
        <f>Stat.!B17</f>
        <v>Kelbler Martin</v>
      </c>
      <c r="C18" s="475">
        <f>Stat.!P17</f>
        <v>540</v>
      </c>
      <c r="D18" s="475">
        <f>Stat.!AD17</f>
        <v>0</v>
      </c>
      <c r="E18" s="475">
        <f>Stat.!AR17</f>
        <v>1</v>
      </c>
      <c r="F18" s="475">
        <f>Stat.!BF17</f>
        <v>1</v>
      </c>
      <c r="G18" s="259">
        <f>Stat.!BT17</f>
        <v>1</v>
      </c>
      <c r="H18" s="549" t="str">
        <f t="shared" si="0"/>
        <v>Kelbler Martin</v>
      </c>
      <c r="I18" s="259">
        <f>Stat.!P58</f>
        <v>0</v>
      </c>
      <c r="J18" s="31">
        <f>Stat.!AD58</f>
        <v>0</v>
      </c>
      <c r="K18" s="259">
        <f>Stat.!AR58</f>
        <v>0</v>
      </c>
      <c r="L18" s="31">
        <f>Stat.!BF58</f>
        <v>0</v>
      </c>
      <c r="M18" s="259">
        <f>Stat.!BT58</f>
        <v>0</v>
      </c>
      <c r="N18" s="476"/>
      <c r="O18" s="259">
        <f t="shared" si="1"/>
        <v>540</v>
      </c>
      <c r="P18" s="31">
        <f t="shared" si="2"/>
        <v>0</v>
      </c>
      <c r="Q18" s="291">
        <f t="shared" si="3"/>
        <v>1</v>
      </c>
      <c r="R18" s="503">
        <f t="shared" si="4"/>
        <v>1</v>
      </c>
      <c r="S18" s="476">
        <f t="shared" si="5"/>
        <v>1</v>
      </c>
      <c r="T18" s="291">
        <f t="shared" si="6"/>
        <v>2</v>
      </c>
      <c r="U18" s="505"/>
      <c r="V18" s="14">
        <f t="shared" si="7"/>
        <v>0</v>
      </c>
      <c r="W18" s="14">
        <f t="shared" si="8"/>
        <v>2</v>
      </c>
      <c r="X18" s="14" t="str">
        <f t="shared" si="9"/>
        <v>Kelbler Martin</v>
      </c>
      <c r="Y18" s="14">
        <f t="shared" si="10"/>
        <v>2</v>
      </c>
      <c r="Z18" s="14">
        <f t="shared" si="11"/>
        <v>0</v>
      </c>
    </row>
    <row r="19" spans="1:26" x14ac:dyDescent="0.2">
      <c r="A19" s="515">
        <v>13</v>
      </c>
      <c r="B19" s="27" t="str">
        <f>Stat.!B37</f>
        <v>Tříletý Radim</v>
      </c>
      <c r="C19" s="475">
        <f>Stat.!P37</f>
        <v>346</v>
      </c>
      <c r="D19" s="475">
        <f>Stat.!AD37</f>
        <v>0</v>
      </c>
      <c r="E19" s="475">
        <f>Stat.!AR37</f>
        <v>0</v>
      </c>
      <c r="F19" s="475">
        <f>Stat.!BF37</f>
        <v>1</v>
      </c>
      <c r="G19" s="259">
        <f>Stat.!BT37</f>
        <v>0</v>
      </c>
      <c r="H19" s="549" t="str">
        <f t="shared" si="0"/>
        <v>Tříletý Radim</v>
      </c>
      <c r="I19" s="259">
        <f>Stat.!P78</f>
        <v>616</v>
      </c>
      <c r="J19" s="31">
        <f>Stat.!AD78</f>
        <v>80</v>
      </c>
      <c r="K19" s="259">
        <f>Stat.!AR78</f>
        <v>1</v>
      </c>
      <c r="L19" s="31">
        <f>Stat.!BF78</f>
        <v>2</v>
      </c>
      <c r="M19" s="259">
        <f>Stat.!BT78</f>
        <v>1</v>
      </c>
      <c r="N19" s="476"/>
      <c r="O19" s="259">
        <f t="shared" si="1"/>
        <v>962</v>
      </c>
      <c r="P19" s="31">
        <f t="shared" si="2"/>
        <v>80</v>
      </c>
      <c r="Q19" s="291">
        <f t="shared" si="3"/>
        <v>1</v>
      </c>
      <c r="R19" s="503">
        <f t="shared" si="4"/>
        <v>3</v>
      </c>
      <c r="S19" s="476">
        <f t="shared" si="5"/>
        <v>1</v>
      </c>
      <c r="T19" s="291">
        <f t="shared" si="6"/>
        <v>4</v>
      </c>
      <c r="U19" s="505"/>
      <c r="V19" s="14">
        <f t="shared" si="7"/>
        <v>3</v>
      </c>
      <c r="W19" s="14">
        <f t="shared" si="8"/>
        <v>1</v>
      </c>
      <c r="X19" s="14" t="str">
        <f t="shared" si="9"/>
        <v>Tříletý Radim</v>
      </c>
      <c r="Y19" s="14">
        <f t="shared" si="10"/>
        <v>1</v>
      </c>
      <c r="Z19" s="14">
        <f t="shared" si="11"/>
        <v>3</v>
      </c>
    </row>
    <row r="20" spans="1:26" x14ac:dyDescent="0.2">
      <c r="A20" s="515">
        <v>14</v>
      </c>
      <c r="B20" s="27" t="str">
        <f>Stat.!B20</f>
        <v>Kelbler Marek</v>
      </c>
      <c r="C20" s="475">
        <f>Stat.!P20</f>
        <v>0</v>
      </c>
      <c r="D20" s="475">
        <f>Stat.!AD20</f>
        <v>0</v>
      </c>
      <c r="E20" s="475">
        <f>Stat.!AR20</f>
        <v>0</v>
      </c>
      <c r="F20" s="475">
        <f>Stat.!BF20</f>
        <v>0</v>
      </c>
      <c r="G20" s="259">
        <f>Stat.!BT20</f>
        <v>0</v>
      </c>
      <c r="H20" s="549" t="str">
        <f t="shared" si="0"/>
        <v>Kelbler Marek</v>
      </c>
      <c r="I20" s="259">
        <f>Stat.!P61</f>
        <v>0</v>
      </c>
      <c r="J20" s="31">
        <f>Stat.!AD61</f>
        <v>0</v>
      </c>
      <c r="K20" s="259">
        <f>Stat.!AR61</f>
        <v>0</v>
      </c>
      <c r="L20" s="31">
        <f>Stat.!BF61</f>
        <v>0</v>
      </c>
      <c r="M20" s="259">
        <f>Stat.!BT61</f>
        <v>0</v>
      </c>
      <c r="N20" s="476"/>
      <c r="O20" s="259">
        <f t="shared" si="1"/>
        <v>0</v>
      </c>
      <c r="P20" s="31">
        <f t="shared" si="2"/>
        <v>0</v>
      </c>
      <c r="Q20" s="291">
        <f t="shared" si="3"/>
        <v>0</v>
      </c>
      <c r="R20" s="503">
        <f t="shared" si="4"/>
        <v>0</v>
      </c>
      <c r="S20" s="476">
        <f t="shared" si="5"/>
        <v>0</v>
      </c>
      <c r="T20" s="291">
        <f t="shared" si="6"/>
        <v>0</v>
      </c>
      <c r="U20" s="505"/>
      <c r="V20" s="14">
        <f t="shared" si="7"/>
        <v>0</v>
      </c>
      <c r="W20" s="14">
        <f t="shared" si="8"/>
        <v>0</v>
      </c>
      <c r="X20" s="14" t="str">
        <f t="shared" si="9"/>
        <v>Kelbler Marek</v>
      </c>
      <c r="Y20" s="14">
        <f t="shared" si="10"/>
        <v>0</v>
      </c>
      <c r="Z20" s="14">
        <f t="shared" si="11"/>
        <v>0</v>
      </c>
    </row>
    <row r="21" spans="1:26" x14ac:dyDescent="0.2">
      <c r="A21" s="515">
        <v>15</v>
      </c>
      <c r="B21" s="27" t="str">
        <f>Stat.!B19</f>
        <v>Kelbler David</v>
      </c>
      <c r="C21" s="475">
        <f>Stat.!P19</f>
        <v>0</v>
      </c>
      <c r="D21" s="475">
        <f>Stat.!AD19</f>
        <v>49</v>
      </c>
      <c r="E21" s="475">
        <f>Stat.!AR19</f>
        <v>0</v>
      </c>
      <c r="F21" s="475">
        <f>Stat.!BF19</f>
        <v>0</v>
      </c>
      <c r="G21" s="259">
        <f>Stat.!BT19</f>
        <v>0</v>
      </c>
      <c r="H21" s="549" t="str">
        <f t="shared" si="0"/>
        <v>Kelbler David</v>
      </c>
      <c r="I21" s="259">
        <f>Stat.!P60</f>
        <v>332</v>
      </c>
      <c r="J21" s="31">
        <f>Stat.!AD60</f>
        <v>136</v>
      </c>
      <c r="K21" s="259">
        <f>Stat.!AR60</f>
        <v>1</v>
      </c>
      <c r="L21" s="31">
        <f>Stat.!BF60</f>
        <v>2</v>
      </c>
      <c r="M21" s="259">
        <f>Stat.!BT60</f>
        <v>0</v>
      </c>
      <c r="N21" s="476"/>
      <c r="O21" s="259">
        <f t="shared" si="1"/>
        <v>332</v>
      </c>
      <c r="P21" s="31">
        <f t="shared" si="2"/>
        <v>185</v>
      </c>
      <c r="Q21" s="291">
        <f t="shared" si="3"/>
        <v>1</v>
      </c>
      <c r="R21" s="503">
        <f t="shared" si="4"/>
        <v>2</v>
      </c>
      <c r="S21" s="476">
        <f t="shared" si="5"/>
        <v>0</v>
      </c>
      <c r="T21" s="291">
        <f t="shared" si="6"/>
        <v>3</v>
      </c>
      <c r="U21" s="505"/>
      <c r="V21" s="14">
        <f t="shared" si="7"/>
        <v>3</v>
      </c>
      <c r="W21" s="14">
        <f t="shared" si="8"/>
        <v>0</v>
      </c>
      <c r="X21" s="14" t="str">
        <f t="shared" si="9"/>
        <v>Kelbler David</v>
      </c>
      <c r="Y21" s="14">
        <f t="shared" si="10"/>
        <v>0</v>
      </c>
      <c r="Z21" s="14">
        <f t="shared" si="11"/>
        <v>3</v>
      </c>
    </row>
    <row r="22" spans="1:26" x14ac:dyDescent="0.2">
      <c r="A22" s="515">
        <v>16</v>
      </c>
      <c r="B22" s="27" t="str">
        <f>Stat.!B27</f>
        <v>Nehyba Filip</v>
      </c>
      <c r="C22" s="475">
        <f>Stat.!P27</f>
        <v>0</v>
      </c>
      <c r="D22" s="475">
        <f>Stat.!AD27</f>
        <v>0</v>
      </c>
      <c r="E22" s="475">
        <f>Stat.!AR27</f>
        <v>0</v>
      </c>
      <c r="F22" s="475">
        <f>Stat.!BF27</f>
        <v>0</v>
      </c>
      <c r="G22" s="259">
        <f>Stat.!BT27</f>
        <v>0</v>
      </c>
      <c r="H22" s="549" t="str">
        <f t="shared" si="0"/>
        <v>Nehyba Filip</v>
      </c>
      <c r="I22" s="259">
        <f>Stat.!P68</f>
        <v>0</v>
      </c>
      <c r="J22" s="31">
        <f>Stat.!AD68</f>
        <v>0</v>
      </c>
      <c r="K22" s="259">
        <f>Stat.!AR68</f>
        <v>0</v>
      </c>
      <c r="L22" s="31">
        <f>Stat.!BF68</f>
        <v>0</v>
      </c>
      <c r="M22" s="259">
        <f>Stat.!BT68</f>
        <v>0</v>
      </c>
      <c r="N22" s="476"/>
      <c r="O22" s="259">
        <f t="shared" si="1"/>
        <v>0</v>
      </c>
      <c r="P22" s="31">
        <f t="shared" si="2"/>
        <v>0</v>
      </c>
      <c r="Q22" s="291">
        <f t="shared" si="3"/>
        <v>0</v>
      </c>
      <c r="R22" s="503">
        <f t="shared" si="4"/>
        <v>0</v>
      </c>
      <c r="S22" s="476">
        <f t="shared" si="5"/>
        <v>0</v>
      </c>
      <c r="T22" s="291">
        <f t="shared" si="6"/>
        <v>0</v>
      </c>
      <c r="U22" s="505"/>
      <c r="V22" s="14">
        <f t="shared" si="7"/>
        <v>0</v>
      </c>
      <c r="W22" s="14">
        <f t="shared" si="8"/>
        <v>0</v>
      </c>
      <c r="X22" s="14" t="str">
        <f t="shared" si="9"/>
        <v>Nehyba Filip</v>
      </c>
      <c r="Y22" s="14">
        <f t="shared" si="10"/>
        <v>0</v>
      </c>
      <c r="Z22" s="14">
        <f t="shared" si="11"/>
        <v>0</v>
      </c>
    </row>
    <row r="23" spans="1:26" x14ac:dyDescent="0.2">
      <c r="A23" s="515">
        <v>17</v>
      </c>
      <c r="B23" s="27" t="str">
        <f>Stat.!B35</f>
        <v>Šťastný Martin</v>
      </c>
      <c r="C23" s="475">
        <f>Stat.!P35</f>
        <v>539</v>
      </c>
      <c r="D23" s="475">
        <f>Stat.!AD35</f>
        <v>26</v>
      </c>
      <c r="E23" s="475">
        <f>Stat.!AR35</f>
        <v>5</v>
      </c>
      <c r="F23" s="475">
        <f>Stat.!BF35</f>
        <v>0</v>
      </c>
      <c r="G23" s="259">
        <f>Stat.!BT35</f>
        <v>1</v>
      </c>
      <c r="H23" s="549" t="str">
        <f t="shared" si="0"/>
        <v>Šťastný Martin</v>
      </c>
      <c r="I23" s="259">
        <f>Stat.!P76</f>
        <v>900</v>
      </c>
      <c r="J23" s="31">
        <f>Stat.!AD76</f>
        <v>39</v>
      </c>
      <c r="K23" s="259">
        <f>Stat.!AR76</f>
        <v>4</v>
      </c>
      <c r="L23" s="31">
        <f>Stat.!BF76</f>
        <v>4</v>
      </c>
      <c r="M23" s="259">
        <f>Stat.!BT76</f>
        <v>3</v>
      </c>
      <c r="N23" s="476"/>
      <c r="O23" s="259">
        <f t="shared" si="1"/>
        <v>1439</v>
      </c>
      <c r="P23" s="31">
        <f t="shared" si="2"/>
        <v>65</v>
      </c>
      <c r="Q23" s="291">
        <f t="shared" si="3"/>
        <v>9</v>
      </c>
      <c r="R23" s="503">
        <f t="shared" si="4"/>
        <v>4</v>
      </c>
      <c r="S23" s="476">
        <f t="shared" si="5"/>
        <v>4</v>
      </c>
      <c r="T23" s="291">
        <f t="shared" si="6"/>
        <v>13</v>
      </c>
      <c r="U23" s="505"/>
      <c r="V23" s="14">
        <f t="shared" si="7"/>
        <v>8</v>
      </c>
      <c r="W23" s="14">
        <f t="shared" si="8"/>
        <v>5</v>
      </c>
      <c r="X23" s="14" t="str">
        <f t="shared" si="9"/>
        <v>Šťastný Martin</v>
      </c>
      <c r="Y23" s="14">
        <f t="shared" si="10"/>
        <v>5</v>
      </c>
      <c r="Z23" s="14">
        <f t="shared" si="11"/>
        <v>8</v>
      </c>
    </row>
    <row r="24" spans="1:26" x14ac:dyDescent="0.2">
      <c r="A24" s="515">
        <v>18</v>
      </c>
      <c r="B24" s="27" t="str">
        <f>Stat.!B7</f>
        <v>Dolák Jan</v>
      </c>
      <c r="C24" s="475">
        <f>Stat.!P7</f>
        <v>169</v>
      </c>
      <c r="D24" s="475">
        <f>Stat.!AD7</f>
        <v>108</v>
      </c>
      <c r="E24" s="475">
        <f>Stat.!AR7</f>
        <v>2</v>
      </c>
      <c r="F24" s="475">
        <f>Stat.!BF7</f>
        <v>0</v>
      </c>
      <c r="G24" s="259">
        <f>Stat.!BT7</f>
        <v>0</v>
      </c>
      <c r="H24" s="549" t="str">
        <f t="shared" si="0"/>
        <v>Dolák Jan</v>
      </c>
      <c r="I24" s="259">
        <f>Stat.!P48</f>
        <v>487</v>
      </c>
      <c r="J24" s="31">
        <f>Stat.!AD48</f>
        <v>126</v>
      </c>
      <c r="K24" s="259">
        <f>Stat.!AR48</f>
        <v>1</v>
      </c>
      <c r="L24" s="31">
        <f>Stat.!BF48</f>
        <v>0</v>
      </c>
      <c r="M24" s="259">
        <f>Stat.!BT48</f>
        <v>0</v>
      </c>
      <c r="N24" s="476"/>
      <c r="O24" s="259">
        <f t="shared" si="1"/>
        <v>656</v>
      </c>
      <c r="P24" s="31">
        <f t="shared" si="2"/>
        <v>234</v>
      </c>
      <c r="Q24" s="291">
        <f t="shared" si="3"/>
        <v>3</v>
      </c>
      <c r="R24" s="503">
        <f t="shared" si="4"/>
        <v>0</v>
      </c>
      <c r="S24" s="476">
        <f t="shared" si="5"/>
        <v>0</v>
      </c>
      <c r="T24" s="291">
        <f t="shared" si="6"/>
        <v>3</v>
      </c>
      <c r="U24" s="505"/>
      <c r="V24" s="14">
        <f t="shared" si="7"/>
        <v>1</v>
      </c>
      <c r="W24" s="14">
        <f t="shared" si="8"/>
        <v>2</v>
      </c>
      <c r="X24" s="14" t="str">
        <f t="shared" si="9"/>
        <v>Dolák Jan</v>
      </c>
      <c r="Y24" s="14">
        <f t="shared" si="10"/>
        <v>2</v>
      </c>
      <c r="Z24" s="14">
        <f t="shared" si="11"/>
        <v>1</v>
      </c>
    </row>
    <row r="25" spans="1:26" x14ac:dyDescent="0.2">
      <c r="A25" s="515">
        <v>19</v>
      </c>
      <c r="B25" s="27" t="str">
        <f>Stat.!B5</f>
        <v>Bastl Vojta</v>
      </c>
      <c r="C25" s="475">
        <f>Stat.!P5</f>
        <v>960</v>
      </c>
      <c r="D25" s="475">
        <f>Stat.!AD5</f>
        <v>5</v>
      </c>
      <c r="E25" s="475">
        <f>Stat.!AR5</f>
        <v>2</v>
      </c>
      <c r="F25" s="475">
        <f>Stat.!BF5</f>
        <v>5</v>
      </c>
      <c r="G25" s="259">
        <f>Stat.!BT5</f>
        <v>1</v>
      </c>
      <c r="H25" s="549" t="str">
        <f t="shared" si="0"/>
        <v>Bastl Vojta</v>
      </c>
      <c r="I25" s="259">
        <f>Stat.!P46</f>
        <v>797</v>
      </c>
      <c r="J25" s="31">
        <f>Stat.!AD46</f>
        <v>0</v>
      </c>
      <c r="K25" s="259">
        <f>Stat.!AR46</f>
        <v>1</v>
      </c>
      <c r="L25" s="31">
        <f>Stat.!BF46</f>
        <v>3</v>
      </c>
      <c r="M25" s="259">
        <f>Stat.!BT46</f>
        <v>0</v>
      </c>
      <c r="N25" s="508"/>
      <c r="O25" s="259">
        <f t="shared" si="1"/>
        <v>1757</v>
      </c>
      <c r="P25" s="31">
        <f t="shared" si="2"/>
        <v>5</v>
      </c>
      <c r="Q25" s="291">
        <f t="shared" si="3"/>
        <v>3</v>
      </c>
      <c r="R25" s="503">
        <f t="shared" si="4"/>
        <v>8</v>
      </c>
      <c r="S25" s="476">
        <f t="shared" si="5"/>
        <v>1</v>
      </c>
      <c r="T25" s="291">
        <f t="shared" si="6"/>
        <v>11</v>
      </c>
      <c r="U25" s="505"/>
      <c r="V25" s="14">
        <f t="shared" si="7"/>
        <v>4</v>
      </c>
      <c r="W25" s="14">
        <f t="shared" si="8"/>
        <v>7</v>
      </c>
      <c r="X25" s="14" t="str">
        <f t="shared" si="9"/>
        <v>Bastl Vojta</v>
      </c>
      <c r="Y25" s="14">
        <f t="shared" si="10"/>
        <v>7</v>
      </c>
      <c r="Z25" s="14">
        <f t="shared" si="11"/>
        <v>4</v>
      </c>
    </row>
    <row r="26" spans="1:26" x14ac:dyDescent="0.2">
      <c r="A26" s="515">
        <v>20</v>
      </c>
      <c r="B26" s="27" t="str">
        <f>Stat.!B29</f>
        <v>Novák Vojta</v>
      </c>
      <c r="C26" s="475">
        <f>Stat.!P29</f>
        <v>488</v>
      </c>
      <c r="D26" s="475">
        <f>Stat.!AD29</f>
        <v>49</v>
      </c>
      <c r="E26" s="475">
        <f>Stat.!AR29</f>
        <v>0</v>
      </c>
      <c r="F26" s="475">
        <f>Stat.!BF29</f>
        <v>1</v>
      </c>
      <c r="G26" s="259">
        <f>Stat.!BT29</f>
        <v>2</v>
      </c>
      <c r="H26" s="549" t="str">
        <f t="shared" si="0"/>
        <v>Novák Vojta</v>
      </c>
      <c r="I26" s="259">
        <f>Stat.!P70</f>
        <v>0</v>
      </c>
      <c r="J26" s="31">
        <f>Stat.!AD70</f>
        <v>0</v>
      </c>
      <c r="K26" s="259">
        <f>Stat.!AR70</f>
        <v>0</v>
      </c>
      <c r="L26" s="31">
        <f>Stat.!BF70</f>
        <v>0</v>
      </c>
      <c r="M26" s="259">
        <f>Stat.!BT70</f>
        <v>0</v>
      </c>
      <c r="N26" s="476"/>
      <c r="O26" s="259">
        <f t="shared" si="1"/>
        <v>488</v>
      </c>
      <c r="P26" s="31">
        <f t="shared" si="2"/>
        <v>49</v>
      </c>
      <c r="Q26" s="291">
        <f t="shared" si="3"/>
        <v>0</v>
      </c>
      <c r="R26" s="503">
        <f t="shared" si="4"/>
        <v>1</v>
      </c>
      <c r="S26" s="476">
        <f t="shared" si="5"/>
        <v>2</v>
      </c>
      <c r="T26" s="291">
        <f t="shared" si="6"/>
        <v>1</v>
      </c>
      <c r="U26" s="505"/>
      <c r="V26" s="14">
        <f t="shared" si="7"/>
        <v>0</v>
      </c>
      <c r="W26" s="14">
        <f t="shared" si="8"/>
        <v>1</v>
      </c>
      <c r="X26" s="14" t="str">
        <f t="shared" si="9"/>
        <v>Novák Vojta</v>
      </c>
      <c r="Y26" s="14">
        <f t="shared" si="10"/>
        <v>1</v>
      </c>
      <c r="Z26" s="14">
        <f t="shared" si="11"/>
        <v>0</v>
      </c>
    </row>
    <row r="27" spans="1:26" x14ac:dyDescent="0.2">
      <c r="A27" s="515">
        <v>21</v>
      </c>
      <c r="B27" s="27" t="str">
        <f>Stat.!B21</f>
        <v>Kelbler Petr</v>
      </c>
      <c r="C27" s="475">
        <f>Stat.!P21</f>
        <v>639</v>
      </c>
      <c r="D27" s="475">
        <f>Stat.!AD21</f>
        <v>45</v>
      </c>
      <c r="E27" s="475">
        <f>Stat.!AR21</f>
        <v>1</v>
      </c>
      <c r="F27" s="475">
        <f>Stat.!BF21</f>
        <v>2</v>
      </c>
      <c r="G27" s="259">
        <f>Stat.!BT21</f>
        <v>2</v>
      </c>
      <c r="H27" s="549" t="str">
        <f t="shared" si="0"/>
        <v>Kelbler Petr</v>
      </c>
      <c r="I27" s="259">
        <f>Stat.!P62</f>
        <v>992</v>
      </c>
      <c r="J27" s="31">
        <f>Stat.!AD62</f>
        <v>0</v>
      </c>
      <c r="K27" s="259">
        <f>Stat.!AR62</f>
        <v>5</v>
      </c>
      <c r="L27" s="31">
        <f>Stat.!BF62</f>
        <v>6</v>
      </c>
      <c r="M27" s="259">
        <f>Stat.!BT62</f>
        <v>1</v>
      </c>
      <c r="N27" s="476"/>
      <c r="O27" s="259">
        <f t="shared" si="1"/>
        <v>1631</v>
      </c>
      <c r="P27" s="31">
        <f t="shared" si="2"/>
        <v>45</v>
      </c>
      <c r="Q27" s="291">
        <f t="shared" si="3"/>
        <v>6</v>
      </c>
      <c r="R27" s="503">
        <f t="shared" si="4"/>
        <v>8</v>
      </c>
      <c r="S27" s="476">
        <f t="shared" si="5"/>
        <v>3</v>
      </c>
      <c r="T27" s="291">
        <f t="shared" si="6"/>
        <v>14</v>
      </c>
      <c r="U27" s="505"/>
      <c r="V27" s="14">
        <f t="shared" si="7"/>
        <v>11</v>
      </c>
      <c r="W27" s="14">
        <f t="shared" si="8"/>
        <v>3</v>
      </c>
      <c r="X27" s="14" t="str">
        <f t="shared" si="9"/>
        <v>Kelbler Petr</v>
      </c>
      <c r="Y27" s="14">
        <f t="shared" si="10"/>
        <v>3</v>
      </c>
      <c r="Z27" s="14">
        <f t="shared" si="11"/>
        <v>11</v>
      </c>
    </row>
    <row r="28" spans="1:26" x14ac:dyDescent="0.2">
      <c r="A28" s="515">
        <v>22</v>
      </c>
      <c r="B28" s="27" t="str">
        <f>Stat.!B18</f>
        <v>Kapinus Radek</v>
      </c>
      <c r="C28" s="475">
        <f>Stat.!P18</f>
        <v>90</v>
      </c>
      <c r="D28" s="475">
        <f>Stat.!AD18</f>
        <v>0</v>
      </c>
      <c r="E28" s="475">
        <f>Stat.!AR18</f>
        <v>0</v>
      </c>
      <c r="F28" s="475">
        <f>Stat.!BF18</f>
        <v>0</v>
      </c>
      <c r="G28" s="259">
        <f>Stat.!BT18</f>
        <v>0</v>
      </c>
      <c r="H28" s="549" t="str">
        <f t="shared" si="0"/>
        <v>Kapinus Radek</v>
      </c>
      <c r="I28" s="259">
        <f>Stat.!P59</f>
        <v>0</v>
      </c>
      <c r="J28" s="31">
        <f>Stat.!AD59</f>
        <v>0</v>
      </c>
      <c r="K28" s="259">
        <f>Stat.!AR59</f>
        <v>0</v>
      </c>
      <c r="L28" s="31">
        <f>Stat.!BF59</f>
        <v>0</v>
      </c>
      <c r="M28" s="259">
        <f>Stat.!BT59</f>
        <v>0</v>
      </c>
      <c r="N28" s="476"/>
      <c r="O28" s="259">
        <f t="shared" si="1"/>
        <v>90</v>
      </c>
      <c r="P28" s="31">
        <f t="shared" si="2"/>
        <v>0</v>
      </c>
      <c r="Q28" s="291">
        <f t="shared" si="3"/>
        <v>0</v>
      </c>
      <c r="R28" s="503">
        <f t="shared" si="4"/>
        <v>0</v>
      </c>
      <c r="S28" s="476">
        <f t="shared" si="5"/>
        <v>0</v>
      </c>
      <c r="T28" s="291">
        <f t="shared" si="6"/>
        <v>0</v>
      </c>
      <c r="U28" s="505"/>
      <c r="V28" s="14">
        <f t="shared" si="7"/>
        <v>0</v>
      </c>
      <c r="W28" s="14">
        <f t="shared" si="8"/>
        <v>0</v>
      </c>
      <c r="X28" s="14" t="str">
        <f t="shared" si="9"/>
        <v>Kapinus Radek</v>
      </c>
      <c r="Y28" s="14">
        <f t="shared" si="10"/>
        <v>0</v>
      </c>
      <c r="Z28" s="14">
        <f t="shared" si="11"/>
        <v>0</v>
      </c>
    </row>
    <row r="29" spans="1:26" x14ac:dyDescent="0.2">
      <c r="A29" s="515">
        <v>23</v>
      </c>
      <c r="B29" s="27" t="str">
        <f>Stat.!B4</f>
        <v>Bastl Pavel</v>
      </c>
      <c r="C29" s="475">
        <f>Stat.!P4</f>
        <v>543</v>
      </c>
      <c r="D29" s="475">
        <f>Stat.!AD4</f>
        <v>29</v>
      </c>
      <c r="E29" s="475">
        <f>Stat.!AR4</f>
        <v>1</v>
      </c>
      <c r="F29" s="475">
        <f>Stat.!BF4</f>
        <v>1</v>
      </c>
      <c r="G29" s="259">
        <f>Stat.!BT4</f>
        <v>1</v>
      </c>
      <c r="H29" s="549" t="str">
        <f t="shared" si="0"/>
        <v>Bastl Pavel</v>
      </c>
      <c r="I29" s="259">
        <f>Stat.!P45</f>
        <v>360</v>
      </c>
      <c r="J29" s="31">
        <f>Stat.!AD45</f>
        <v>5</v>
      </c>
      <c r="K29" s="259">
        <f>Stat.!AR45</f>
        <v>0</v>
      </c>
      <c r="L29" s="31">
        <f>Stat.!BF45</f>
        <v>1</v>
      </c>
      <c r="M29" s="259">
        <f>Stat.!BT45</f>
        <v>0</v>
      </c>
      <c r="N29" s="476"/>
      <c r="O29" s="259">
        <f t="shared" si="1"/>
        <v>903</v>
      </c>
      <c r="P29" s="31">
        <f t="shared" si="2"/>
        <v>34</v>
      </c>
      <c r="Q29" s="291">
        <f t="shared" si="3"/>
        <v>1</v>
      </c>
      <c r="R29" s="503">
        <f t="shared" si="4"/>
        <v>2</v>
      </c>
      <c r="S29" s="476">
        <f t="shared" si="5"/>
        <v>1</v>
      </c>
      <c r="T29" s="291">
        <f t="shared" si="6"/>
        <v>3</v>
      </c>
      <c r="U29" s="505"/>
      <c r="V29" s="14">
        <f t="shared" si="7"/>
        <v>1</v>
      </c>
      <c r="W29" s="14">
        <f t="shared" si="8"/>
        <v>2</v>
      </c>
      <c r="X29" s="14" t="str">
        <f t="shared" si="9"/>
        <v>Bastl Pavel</v>
      </c>
      <c r="Y29" s="14">
        <f t="shared" si="10"/>
        <v>2</v>
      </c>
      <c r="Z29" s="14">
        <f t="shared" si="11"/>
        <v>1</v>
      </c>
    </row>
    <row r="30" spans="1:26" x14ac:dyDescent="0.2">
      <c r="A30" s="515">
        <v>24</v>
      </c>
      <c r="B30" s="27" t="str">
        <f>Stat.!B23</f>
        <v>Krejčí Miroslav</v>
      </c>
      <c r="C30" s="475">
        <f>Stat.!P23</f>
        <v>180</v>
      </c>
      <c r="D30" s="475">
        <f>Stat.!AD23</f>
        <v>0</v>
      </c>
      <c r="E30" s="475">
        <f>Stat.!AR23</f>
        <v>0</v>
      </c>
      <c r="F30" s="475">
        <f>Stat.!BF23</f>
        <v>0</v>
      </c>
      <c r="G30" s="259">
        <f>Stat.!BT23</f>
        <v>0</v>
      </c>
      <c r="H30" s="549" t="str">
        <f t="shared" si="0"/>
        <v>Krejčí Miroslav</v>
      </c>
      <c r="I30" s="259">
        <f>Stat.!P64</f>
        <v>534</v>
      </c>
      <c r="J30" s="31">
        <f>Stat.!AD64</f>
        <v>37</v>
      </c>
      <c r="K30" s="259">
        <f>Stat.!AR64</f>
        <v>0</v>
      </c>
      <c r="L30" s="31">
        <f>Stat.!BF64</f>
        <v>0</v>
      </c>
      <c r="M30" s="259">
        <f>Stat.!BT64</f>
        <v>0</v>
      </c>
      <c r="N30" s="476"/>
      <c r="O30" s="259">
        <f t="shared" si="1"/>
        <v>714</v>
      </c>
      <c r="P30" s="31">
        <f t="shared" si="2"/>
        <v>37</v>
      </c>
      <c r="Q30" s="291">
        <f t="shared" si="3"/>
        <v>0</v>
      </c>
      <c r="R30" s="503">
        <f t="shared" si="4"/>
        <v>0</v>
      </c>
      <c r="S30" s="476">
        <f t="shared" si="5"/>
        <v>0</v>
      </c>
      <c r="T30" s="291">
        <f t="shared" si="6"/>
        <v>0</v>
      </c>
      <c r="U30" s="505"/>
      <c r="V30" s="14">
        <f t="shared" si="7"/>
        <v>0</v>
      </c>
      <c r="W30" s="14">
        <f t="shared" si="8"/>
        <v>0</v>
      </c>
      <c r="X30" s="14" t="str">
        <f t="shared" si="9"/>
        <v>Krejčí Miroslav</v>
      </c>
      <c r="Y30" s="14">
        <f t="shared" si="10"/>
        <v>0</v>
      </c>
      <c r="Z30" s="14">
        <f t="shared" si="11"/>
        <v>0</v>
      </c>
    </row>
    <row r="31" spans="1:26" x14ac:dyDescent="0.2">
      <c r="A31" s="515">
        <v>25</v>
      </c>
      <c r="B31" s="27" t="str">
        <f>Stat.!B26</f>
        <v>Nedoma Václav</v>
      </c>
      <c r="C31" s="475">
        <f>Stat.!P26</f>
        <v>0</v>
      </c>
      <c r="D31" s="475">
        <f>Stat.!AD26</f>
        <v>0</v>
      </c>
      <c r="E31" s="475">
        <f>Stat.!AR26</f>
        <v>0</v>
      </c>
      <c r="F31" s="475">
        <f>Stat.!BF26</f>
        <v>0</v>
      </c>
      <c r="G31" s="259">
        <f>Stat.!BT26</f>
        <v>0</v>
      </c>
      <c r="H31" s="549" t="str">
        <f t="shared" si="0"/>
        <v>Nedoma Václav</v>
      </c>
      <c r="I31" s="259">
        <f>Stat.!P67</f>
        <v>0</v>
      </c>
      <c r="J31" s="31">
        <f>Stat.!AD67</f>
        <v>0</v>
      </c>
      <c r="K31" s="259">
        <f>Stat.!AR67</f>
        <v>0</v>
      </c>
      <c r="L31" s="31">
        <f>Stat.!BF67</f>
        <v>0</v>
      </c>
      <c r="M31" s="259">
        <f>Stat.!BT67</f>
        <v>0</v>
      </c>
      <c r="N31" s="476"/>
      <c r="O31" s="259">
        <f t="shared" si="1"/>
        <v>0</v>
      </c>
      <c r="P31" s="31">
        <f t="shared" si="2"/>
        <v>0</v>
      </c>
      <c r="Q31" s="291">
        <f t="shared" si="3"/>
        <v>0</v>
      </c>
      <c r="R31" s="503">
        <f t="shared" si="4"/>
        <v>0</v>
      </c>
      <c r="S31" s="476">
        <f t="shared" si="5"/>
        <v>0</v>
      </c>
      <c r="T31" s="291">
        <f t="shared" si="6"/>
        <v>0</v>
      </c>
      <c r="U31" s="505"/>
      <c r="V31" s="14">
        <f t="shared" si="7"/>
        <v>0</v>
      </c>
      <c r="W31" s="14">
        <f t="shared" si="8"/>
        <v>0</v>
      </c>
      <c r="X31" s="14" t="str">
        <f t="shared" si="9"/>
        <v>Nedoma Václav</v>
      </c>
      <c r="Y31" s="14">
        <f t="shared" si="10"/>
        <v>0</v>
      </c>
      <c r="Z31" s="14">
        <f t="shared" si="11"/>
        <v>0</v>
      </c>
    </row>
    <row r="32" spans="1:26" x14ac:dyDescent="0.2">
      <c r="A32" s="515">
        <v>26</v>
      </c>
      <c r="B32" s="27" t="str">
        <f>Stat.!B28</f>
        <v>Novák Bohumír</v>
      </c>
      <c r="C32" s="475">
        <f>Stat.!P28</f>
        <v>720</v>
      </c>
      <c r="D32" s="475">
        <f>Stat.!AD28</f>
        <v>32</v>
      </c>
      <c r="E32" s="475">
        <f>Stat.!AR28</f>
        <v>1</v>
      </c>
      <c r="F32" s="475">
        <f>Stat.!BF28</f>
        <v>1</v>
      </c>
      <c r="G32" s="259">
        <f>Stat.!BT28</f>
        <v>1</v>
      </c>
      <c r="H32" s="549" t="str">
        <f t="shared" si="0"/>
        <v>Novák Bohumír</v>
      </c>
      <c r="I32" s="259">
        <f>Stat.!P69</f>
        <v>90</v>
      </c>
      <c r="J32" s="31">
        <f>Stat.!AD69</f>
        <v>0</v>
      </c>
      <c r="K32" s="259">
        <f>Stat.!AR69</f>
        <v>0</v>
      </c>
      <c r="L32" s="31">
        <f>Stat.!BF69</f>
        <v>0</v>
      </c>
      <c r="M32" s="259">
        <f>Stat.!BT69</f>
        <v>0</v>
      </c>
      <c r="N32" s="508"/>
      <c r="O32" s="259">
        <f t="shared" si="1"/>
        <v>810</v>
      </c>
      <c r="P32" s="31">
        <f t="shared" si="2"/>
        <v>32</v>
      </c>
      <c r="Q32" s="291">
        <f t="shared" si="3"/>
        <v>1</v>
      </c>
      <c r="R32" s="503">
        <f t="shared" si="4"/>
        <v>1</v>
      </c>
      <c r="S32" s="476">
        <f t="shared" si="5"/>
        <v>1</v>
      </c>
      <c r="T32" s="291">
        <f t="shared" si="6"/>
        <v>2</v>
      </c>
      <c r="U32" s="505"/>
      <c r="V32" s="14">
        <f t="shared" si="7"/>
        <v>0</v>
      </c>
      <c r="W32" s="14">
        <f t="shared" si="8"/>
        <v>2</v>
      </c>
      <c r="X32" s="14" t="str">
        <f t="shared" si="9"/>
        <v>Novák Bohumír</v>
      </c>
      <c r="Y32" s="14">
        <f t="shared" si="10"/>
        <v>2</v>
      </c>
      <c r="Z32" s="14">
        <f t="shared" si="11"/>
        <v>0</v>
      </c>
    </row>
    <row r="33" spans="1:26" x14ac:dyDescent="0.2">
      <c r="A33" s="515">
        <v>27</v>
      </c>
      <c r="B33" s="27" t="str">
        <f>Stat.!B31</f>
        <v>Pokorný Václav</v>
      </c>
      <c r="C33" s="475">
        <f>Stat.!P31</f>
        <v>388</v>
      </c>
      <c r="D33" s="475">
        <f>Stat.!AD31</f>
        <v>195</v>
      </c>
      <c r="E33" s="475">
        <f>Stat.!AR31</f>
        <v>1</v>
      </c>
      <c r="F33" s="475">
        <f>Stat.!BF31</f>
        <v>1</v>
      </c>
      <c r="G33" s="259">
        <f>Stat.!BT31</f>
        <v>1</v>
      </c>
      <c r="H33" s="549" t="str">
        <f t="shared" si="0"/>
        <v>Pokorný Václav</v>
      </c>
      <c r="I33" s="259">
        <f>Stat.!P72</f>
        <v>211</v>
      </c>
      <c r="J33" s="31">
        <f>Stat.!AD72</f>
        <v>0</v>
      </c>
      <c r="K33" s="259">
        <f>Stat.!AR72</f>
        <v>1</v>
      </c>
      <c r="L33" s="31">
        <f>Stat.!BF72</f>
        <v>0</v>
      </c>
      <c r="M33" s="259">
        <f>Stat.!BT72</f>
        <v>1</v>
      </c>
      <c r="N33" s="476"/>
      <c r="O33" s="259">
        <f t="shared" si="1"/>
        <v>599</v>
      </c>
      <c r="P33" s="31">
        <f t="shared" si="2"/>
        <v>195</v>
      </c>
      <c r="Q33" s="291">
        <f t="shared" si="3"/>
        <v>2</v>
      </c>
      <c r="R33" s="503">
        <f t="shared" si="4"/>
        <v>1</v>
      </c>
      <c r="S33" s="476">
        <f t="shared" si="5"/>
        <v>2</v>
      </c>
      <c r="T33" s="291">
        <f t="shared" si="6"/>
        <v>3</v>
      </c>
      <c r="U33" s="505"/>
      <c r="V33" s="14">
        <f t="shared" si="7"/>
        <v>1</v>
      </c>
      <c r="W33" s="14">
        <f t="shared" si="8"/>
        <v>2</v>
      </c>
      <c r="X33" s="14" t="str">
        <f t="shared" si="9"/>
        <v>Pokorný Václav</v>
      </c>
      <c r="Y33" s="14">
        <f t="shared" si="10"/>
        <v>2</v>
      </c>
      <c r="Z33" s="14">
        <f t="shared" si="11"/>
        <v>1</v>
      </c>
    </row>
    <row r="34" spans="1:26" x14ac:dyDescent="0.2">
      <c r="A34" s="515">
        <v>28</v>
      </c>
      <c r="B34" s="27" t="str">
        <f>Stat.!B32</f>
        <v>Pospíchal Tomáš</v>
      </c>
      <c r="C34" s="475">
        <f>Stat.!P32</f>
        <v>0</v>
      </c>
      <c r="D34" s="475">
        <f>Stat.!AD32</f>
        <v>20</v>
      </c>
      <c r="E34" s="475">
        <f>Stat.!AR32</f>
        <v>0</v>
      </c>
      <c r="F34" s="475">
        <f>Stat.!BF32</f>
        <v>0</v>
      </c>
      <c r="G34" s="259">
        <f>Stat.!BT32</f>
        <v>0</v>
      </c>
      <c r="H34" s="549" t="str">
        <f t="shared" si="0"/>
        <v>Pospíchal Tomáš</v>
      </c>
      <c r="I34" s="259">
        <f>Stat.!P73</f>
        <v>0</v>
      </c>
      <c r="J34" s="31">
        <f>Stat.!AD73</f>
        <v>0</v>
      </c>
      <c r="K34" s="259">
        <f>Stat.!AR73</f>
        <v>0</v>
      </c>
      <c r="L34" s="31">
        <f>Stat.!BF73</f>
        <v>0</v>
      </c>
      <c r="M34" s="259">
        <f>Stat.!BT73</f>
        <v>0</v>
      </c>
      <c r="N34" s="476"/>
      <c r="O34" s="259">
        <f t="shared" si="1"/>
        <v>0</v>
      </c>
      <c r="P34" s="31">
        <f t="shared" si="2"/>
        <v>20</v>
      </c>
      <c r="Q34" s="291">
        <f t="shared" si="3"/>
        <v>0</v>
      </c>
      <c r="R34" s="503">
        <f t="shared" si="4"/>
        <v>0</v>
      </c>
      <c r="S34" s="476">
        <f t="shared" si="5"/>
        <v>0</v>
      </c>
      <c r="T34" s="291">
        <f t="shared" si="6"/>
        <v>0</v>
      </c>
      <c r="U34" s="505"/>
      <c r="V34" s="14">
        <f t="shared" si="7"/>
        <v>0</v>
      </c>
      <c r="W34" s="14">
        <f t="shared" si="8"/>
        <v>0</v>
      </c>
      <c r="X34" s="14" t="str">
        <f t="shared" si="9"/>
        <v>Pospíchal Tomáš</v>
      </c>
      <c r="Y34" s="14">
        <f t="shared" si="10"/>
        <v>0</v>
      </c>
      <c r="Z34" s="14">
        <f t="shared" si="11"/>
        <v>0</v>
      </c>
    </row>
    <row r="35" spans="1:26" x14ac:dyDescent="0.2">
      <c r="A35" s="515">
        <v>29</v>
      </c>
      <c r="B35" s="27" t="str">
        <f>Stat.!B34</f>
        <v>Šmahel Michal</v>
      </c>
      <c r="C35" s="475">
        <f>Stat.!P34</f>
        <v>0</v>
      </c>
      <c r="D35" s="475">
        <f>Stat.!AD34</f>
        <v>11</v>
      </c>
      <c r="E35" s="475">
        <f>Stat.!AR34</f>
        <v>0</v>
      </c>
      <c r="F35" s="475">
        <f>Stat.!BF34</f>
        <v>0</v>
      </c>
      <c r="G35" s="259">
        <f>Stat.!BT34</f>
        <v>0</v>
      </c>
      <c r="H35" s="549" t="str">
        <f t="shared" si="0"/>
        <v>Šmahel Michal</v>
      </c>
      <c r="I35" s="259">
        <f>Stat.!P75</f>
        <v>0</v>
      </c>
      <c r="J35" s="31">
        <f>Stat.!AD75</f>
        <v>0</v>
      </c>
      <c r="K35" s="259">
        <f>Stat.!AR75</f>
        <v>0</v>
      </c>
      <c r="L35" s="31">
        <f>Stat.!BF75</f>
        <v>0</v>
      </c>
      <c r="M35" s="259">
        <f>Stat.!BT75</f>
        <v>0</v>
      </c>
      <c r="N35" s="476"/>
      <c r="O35" s="259">
        <f t="shared" si="1"/>
        <v>0</v>
      </c>
      <c r="P35" s="31">
        <f t="shared" si="2"/>
        <v>11</v>
      </c>
      <c r="Q35" s="291">
        <f t="shared" si="3"/>
        <v>0</v>
      </c>
      <c r="R35" s="503">
        <f t="shared" si="4"/>
        <v>0</v>
      </c>
      <c r="S35" s="476">
        <f t="shared" si="5"/>
        <v>0</v>
      </c>
      <c r="T35" s="291">
        <f t="shared" si="6"/>
        <v>0</v>
      </c>
      <c r="U35" s="505"/>
      <c r="V35" s="14">
        <f t="shared" si="7"/>
        <v>0</v>
      </c>
      <c r="W35" s="14">
        <f t="shared" si="8"/>
        <v>0</v>
      </c>
      <c r="X35" s="14" t="str">
        <f t="shared" si="9"/>
        <v>Šmahel Michal</v>
      </c>
      <c r="Y35" s="14">
        <f t="shared" si="10"/>
        <v>0</v>
      </c>
      <c r="Z35" s="14">
        <f t="shared" si="11"/>
        <v>0</v>
      </c>
    </row>
    <row r="36" spans="1:26" x14ac:dyDescent="0.2">
      <c r="A36" s="515">
        <v>30</v>
      </c>
      <c r="B36" s="27" t="str">
        <f>Stat.!B36</f>
        <v>Švarc Petr</v>
      </c>
      <c r="C36" s="475">
        <f>Stat.!P36</f>
        <v>523</v>
      </c>
      <c r="D36" s="475">
        <f>Stat.!AD36</f>
        <v>0</v>
      </c>
      <c r="E36" s="475">
        <f>Stat.!AR36</f>
        <v>0</v>
      </c>
      <c r="F36" s="475">
        <f>Stat.!BF36</f>
        <v>4</v>
      </c>
      <c r="G36" s="259">
        <f>Stat.!BT36</f>
        <v>0</v>
      </c>
      <c r="H36" s="549" t="str">
        <f t="shared" si="0"/>
        <v>Švarc Petr</v>
      </c>
      <c r="I36" s="259">
        <f>Stat.!P77</f>
        <v>1057</v>
      </c>
      <c r="J36" s="31">
        <f>Stat.!AD77</f>
        <v>0</v>
      </c>
      <c r="K36" s="259">
        <f>Stat.!AR77</f>
        <v>4</v>
      </c>
      <c r="L36" s="31">
        <f>Stat.!BF77</f>
        <v>3</v>
      </c>
      <c r="M36" s="259">
        <f>Stat.!BT77</f>
        <v>1</v>
      </c>
      <c r="N36" s="476"/>
      <c r="O36" s="259">
        <f t="shared" si="1"/>
        <v>1580</v>
      </c>
      <c r="P36" s="31">
        <f t="shared" si="2"/>
        <v>0</v>
      </c>
      <c r="Q36" s="291">
        <f t="shared" si="3"/>
        <v>4</v>
      </c>
      <c r="R36" s="503">
        <f t="shared" si="4"/>
        <v>7</v>
      </c>
      <c r="S36" s="476">
        <f t="shared" si="5"/>
        <v>1</v>
      </c>
      <c r="T36" s="291">
        <f t="shared" si="6"/>
        <v>11</v>
      </c>
      <c r="U36" s="505"/>
      <c r="V36" s="14">
        <f t="shared" si="7"/>
        <v>7</v>
      </c>
      <c r="W36" s="14">
        <f t="shared" si="8"/>
        <v>4</v>
      </c>
      <c r="X36" s="14" t="str">
        <f t="shared" si="9"/>
        <v>Švarc Petr</v>
      </c>
      <c r="Y36" s="14">
        <f t="shared" si="10"/>
        <v>4</v>
      </c>
      <c r="Z36" s="14">
        <f t="shared" si="11"/>
        <v>7</v>
      </c>
    </row>
    <row r="37" spans="1:26" x14ac:dyDescent="0.2">
      <c r="A37" s="515">
        <v>31</v>
      </c>
      <c r="B37" s="27" t="str">
        <f>Stat.!B38</f>
        <v>Urbánek Pavel</v>
      </c>
      <c r="C37" s="475">
        <f>Stat.!P38</f>
        <v>270</v>
      </c>
      <c r="D37" s="475">
        <f>Stat.!AD38</f>
        <v>27</v>
      </c>
      <c r="E37" s="475">
        <f>Stat.!AR38</f>
        <v>0</v>
      </c>
      <c r="F37" s="475">
        <f>Stat.!BF38</f>
        <v>0</v>
      </c>
      <c r="G37" s="259">
        <f>Stat.!BT38</f>
        <v>0</v>
      </c>
      <c r="H37" s="549" t="str">
        <f t="shared" si="0"/>
        <v>Urbánek Pavel</v>
      </c>
      <c r="I37" s="259">
        <f>Stat.!P79</f>
        <v>270</v>
      </c>
      <c r="J37" s="31">
        <f>Stat.!AD79</f>
        <v>16</v>
      </c>
      <c r="K37" s="259">
        <f>Stat.!AR79</f>
        <v>0</v>
      </c>
      <c r="L37" s="31">
        <f>Stat.!BF79</f>
        <v>1</v>
      </c>
      <c r="M37" s="259">
        <f>Stat.!BT79</f>
        <v>1</v>
      </c>
      <c r="N37" s="476"/>
      <c r="O37" s="259">
        <f t="shared" si="1"/>
        <v>540</v>
      </c>
      <c r="P37" s="31">
        <f t="shared" si="2"/>
        <v>43</v>
      </c>
      <c r="Q37" s="291">
        <f t="shared" si="3"/>
        <v>0</v>
      </c>
      <c r="R37" s="503">
        <f t="shared" si="4"/>
        <v>1</v>
      </c>
      <c r="S37" s="476">
        <f t="shared" si="5"/>
        <v>1</v>
      </c>
      <c r="T37" s="291">
        <f t="shared" si="6"/>
        <v>1</v>
      </c>
      <c r="U37" s="31"/>
      <c r="V37" s="14">
        <f t="shared" si="7"/>
        <v>1</v>
      </c>
      <c r="W37" s="14">
        <f t="shared" si="8"/>
        <v>0</v>
      </c>
      <c r="X37" s="14" t="str">
        <f t="shared" si="9"/>
        <v>Urbánek Pavel</v>
      </c>
      <c r="Y37" s="14">
        <f t="shared" si="10"/>
        <v>0</v>
      </c>
      <c r="Z37" s="14">
        <f t="shared" si="11"/>
        <v>1</v>
      </c>
    </row>
    <row r="38" spans="1:26" x14ac:dyDescent="0.2">
      <c r="A38" s="516">
        <v>32</v>
      </c>
      <c r="B38" s="27" t="str">
        <f>Stat.!B39</f>
        <v>Zejda Tomáš</v>
      </c>
      <c r="C38" s="475">
        <f>Stat.!P39</f>
        <v>528</v>
      </c>
      <c r="D38" s="475">
        <f>Stat.!AD39</f>
        <v>53</v>
      </c>
      <c r="E38" s="475">
        <f>Stat.!AR39</f>
        <v>0</v>
      </c>
      <c r="F38" s="475">
        <f>Stat.!BF39</f>
        <v>1</v>
      </c>
      <c r="G38" s="259">
        <f>Stat.!BT39</f>
        <v>1</v>
      </c>
      <c r="H38" s="549" t="str">
        <f t="shared" si="0"/>
        <v>Zejda Tomáš</v>
      </c>
      <c r="I38" s="259">
        <f>Stat.!P80</f>
        <v>893</v>
      </c>
      <c r="J38" s="31">
        <f>Stat.!AD80</f>
        <v>0</v>
      </c>
      <c r="K38" s="259">
        <f>Stat.!AR80</f>
        <v>0</v>
      </c>
      <c r="L38" s="31">
        <f>Stat.!BF80</f>
        <v>1</v>
      </c>
      <c r="M38" s="259">
        <f>Stat.!BT80</f>
        <v>3</v>
      </c>
      <c r="N38" s="476"/>
      <c r="O38" s="259">
        <f t="shared" si="1"/>
        <v>1421</v>
      </c>
      <c r="P38" s="31">
        <f t="shared" si="2"/>
        <v>53</v>
      </c>
      <c r="Q38" s="291">
        <f t="shared" si="3"/>
        <v>0</v>
      </c>
      <c r="R38" s="503">
        <f t="shared" si="4"/>
        <v>2</v>
      </c>
      <c r="S38" s="476">
        <f t="shared" si="5"/>
        <v>4</v>
      </c>
      <c r="T38" s="291">
        <f t="shared" si="6"/>
        <v>2</v>
      </c>
      <c r="U38" s="31"/>
      <c r="V38" s="14">
        <f t="shared" si="7"/>
        <v>1</v>
      </c>
      <c r="W38" s="14">
        <f t="shared" si="8"/>
        <v>1</v>
      </c>
      <c r="X38" s="14" t="str">
        <f t="shared" si="9"/>
        <v>Zejda Tomáš</v>
      </c>
      <c r="Y38" s="14">
        <f t="shared" si="10"/>
        <v>1</v>
      </c>
      <c r="Z38" s="14">
        <f t="shared" si="11"/>
        <v>1</v>
      </c>
    </row>
    <row r="39" spans="1:26" x14ac:dyDescent="0.2">
      <c r="A39" s="517">
        <v>33</v>
      </c>
      <c r="B39" s="27" t="str">
        <f>Stat.!B40</f>
        <v>Zejda Vojtěch</v>
      </c>
      <c r="C39" s="475">
        <f>Stat.!P40</f>
        <v>90</v>
      </c>
      <c r="D39" s="475">
        <f>Stat.!AD40</f>
        <v>0</v>
      </c>
      <c r="E39" s="475">
        <f>Stat.!AR40</f>
        <v>0</v>
      </c>
      <c r="F39" s="475">
        <f>Stat.!BF40</f>
        <v>0</v>
      </c>
      <c r="G39" s="259">
        <f>Stat.!BT40</f>
        <v>0</v>
      </c>
      <c r="H39" s="549" t="str">
        <f t="shared" si="0"/>
        <v>Zejda Vojtěch</v>
      </c>
      <c r="I39" s="259">
        <f>Stat.!P81</f>
        <v>0</v>
      </c>
      <c r="J39" s="31">
        <f>Stat.!AD81</f>
        <v>0</v>
      </c>
      <c r="K39" s="259">
        <f>Stat.!AR81</f>
        <v>0</v>
      </c>
      <c r="L39" s="31">
        <f>Stat.!BF81</f>
        <v>0</v>
      </c>
      <c r="M39" s="259">
        <f>Stat.!BT81</f>
        <v>0</v>
      </c>
      <c r="N39" s="476"/>
      <c r="O39" s="259">
        <f t="shared" si="1"/>
        <v>90</v>
      </c>
      <c r="P39" s="31">
        <f t="shared" si="2"/>
        <v>0</v>
      </c>
      <c r="Q39" s="291">
        <f t="shared" si="3"/>
        <v>0</v>
      </c>
      <c r="R39" s="503">
        <f t="shared" si="4"/>
        <v>0</v>
      </c>
      <c r="S39" s="476">
        <f t="shared" si="5"/>
        <v>0</v>
      </c>
      <c r="T39" s="291">
        <f t="shared" si="6"/>
        <v>0</v>
      </c>
      <c r="U39" s="31"/>
      <c r="V39" s="14">
        <f t="shared" si="7"/>
        <v>0</v>
      </c>
      <c r="W39" s="14">
        <f t="shared" si="8"/>
        <v>0</v>
      </c>
      <c r="X39" s="14" t="str">
        <f t="shared" si="9"/>
        <v>Zejda Vojtěch</v>
      </c>
      <c r="Y39" s="14">
        <f t="shared" si="10"/>
        <v>0</v>
      </c>
      <c r="Z39" s="14">
        <f t="shared" si="11"/>
        <v>0</v>
      </c>
    </row>
    <row r="40" spans="1:26" x14ac:dyDescent="0.2">
      <c r="A40" s="477"/>
      <c r="B40" s="477" t="s">
        <v>10</v>
      </c>
      <c r="C40" s="551">
        <f t="shared" ref="C40:M40" si="12">SUM(C7:C39)</f>
        <v>11118</v>
      </c>
      <c r="D40" s="551">
        <f t="shared" si="12"/>
        <v>754</v>
      </c>
      <c r="E40" s="60">
        <f t="shared" si="12"/>
        <v>27</v>
      </c>
      <c r="F40" s="60">
        <f t="shared" si="12"/>
        <v>22</v>
      </c>
      <c r="G40" s="60">
        <f t="shared" si="12"/>
        <v>18</v>
      </c>
      <c r="H40" s="60">
        <f t="shared" si="12"/>
        <v>0</v>
      </c>
      <c r="I40" s="60">
        <f t="shared" si="12"/>
        <v>10797</v>
      </c>
      <c r="J40" s="60">
        <f t="shared" si="12"/>
        <v>540</v>
      </c>
      <c r="K40" s="60">
        <f t="shared" si="12"/>
        <v>26</v>
      </c>
      <c r="L40" s="60">
        <f t="shared" si="12"/>
        <v>26</v>
      </c>
      <c r="M40" s="60">
        <f t="shared" si="12"/>
        <v>17</v>
      </c>
      <c r="N40" s="60"/>
      <c r="O40" s="60">
        <f t="shared" si="1"/>
        <v>21915</v>
      </c>
      <c r="P40" s="60">
        <f t="shared" si="2"/>
        <v>1294</v>
      </c>
      <c r="Q40" s="552">
        <f t="shared" si="3"/>
        <v>53</v>
      </c>
      <c r="R40" s="552">
        <f t="shared" si="4"/>
        <v>48</v>
      </c>
      <c r="S40" s="60">
        <f t="shared" si="5"/>
        <v>35</v>
      </c>
      <c r="T40" s="552">
        <f t="shared" si="6"/>
        <v>101</v>
      </c>
      <c r="U40" s="60"/>
    </row>
    <row r="41" spans="1:26" x14ac:dyDescent="0.2">
      <c r="A41" s="478"/>
      <c r="B41" s="479" t="s">
        <v>706</v>
      </c>
      <c r="C41" s="479"/>
      <c r="D41" s="480" t="e">
        <f>#REF!</f>
        <v>#REF!</v>
      </c>
      <c r="E41" s="479"/>
      <c r="F41" s="479"/>
      <c r="G41" s="479"/>
      <c r="H41" s="479"/>
      <c r="I41" s="479"/>
      <c r="J41" s="480" t="e">
        <f>#REF!</f>
        <v>#REF!</v>
      </c>
      <c r="K41" s="479"/>
      <c r="L41" s="479"/>
      <c r="M41" s="479"/>
      <c r="N41" s="479"/>
      <c r="O41" s="479"/>
      <c r="P41" s="510" t="e">
        <f>D41+J41</f>
        <v>#REF!</v>
      </c>
      <c r="Q41" s="479"/>
      <c r="R41" s="479"/>
      <c r="S41" s="479"/>
      <c r="T41" s="511"/>
      <c r="U41" s="479"/>
    </row>
  </sheetData>
  <mergeCells count="6">
    <mergeCell ref="E4:F4"/>
    <mergeCell ref="K4:L4"/>
    <mergeCell ref="Q4:R4"/>
    <mergeCell ref="C6:G6"/>
    <mergeCell ref="I6:M6"/>
    <mergeCell ref="O6:U6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8">
    <tabColor rgb="FF008000"/>
  </sheetPr>
  <dimension ref="A3:AF79"/>
  <sheetViews>
    <sheetView zoomScaleNormal="100"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1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14" customWidth="1"/>
    <col min="23" max="23" width="14.7109375" style="14" customWidth="1"/>
    <col min="24" max="24" width="8.140625" style="518" customWidth="1"/>
    <col min="25" max="25" width="9.140625" style="519" customWidth="1"/>
    <col min="26" max="26" width="13.140625" style="16" customWidth="1"/>
    <col min="27" max="27" width="9.140625" style="520" customWidth="1"/>
    <col min="28" max="28" width="6.140625" style="14" customWidth="1"/>
    <col min="29" max="29" width="13.140625" style="14" customWidth="1"/>
    <col min="30" max="32" width="9.140625" style="14" customWidth="1"/>
    <col min="33" max="1025" width="8.7109375" customWidth="1"/>
  </cols>
  <sheetData>
    <row r="3" spans="1:27" x14ac:dyDescent="0.2">
      <c r="W3" s="14" t="s">
        <v>745</v>
      </c>
    </row>
    <row r="4" spans="1:27" x14ac:dyDescent="0.2">
      <c r="B4" s="460" t="e">
        <f>#REF!</f>
        <v>#REF!</v>
      </c>
      <c r="C4" s="461" t="s">
        <v>697</v>
      </c>
      <c r="D4" s="462"/>
      <c r="E4" s="1069" t="s">
        <v>4</v>
      </c>
      <c r="F4" s="1069"/>
      <c r="G4" s="463" t="s">
        <v>6</v>
      </c>
      <c r="H4" s="464"/>
      <c r="I4" s="461" t="s">
        <v>697</v>
      </c>
      <c r="J4" s="462"/>
      <c r="K4" s="1069" t="s">
        <v>4</v>
      </c>
      <c r="L4" s="1069"/>
      <c r="M4" s="463" t="s">
        <v>6</v>
      </c>
      <c r="N4" s="464"/>
      <c r="O4" s="461" t="s">
        <v>697</v>
      </c>
      <c r="P4" s="462"/>
      <c r="Q4" s="1073" t="s">
        <v>4</v>
      </c>
      <c r="R4" s="1073"/>
      <c r="S4" s="512" t="s">
        <v>6</v>
      </c>
      <c r="T4" t="s">
        <v>698</v>
      </c>
      <c r="U4" s="513"/>
      <c r="Y4" s="519" t="s">
        <v>720</v>
      </c>
    </row>
    <row r="5" spans="1:27" ht="39" customHeight="1" x14ac:dyDescent="0.2">
      <c r="A5" s="467"/>
      <c r="B5" s="491" t="s">
        <v>699</v>
      </c>
      <c r="C5" s="468" t="s">
        <v>737</v>
      </c>
      <c r="D5" s="469" t="s">
        <v>701</v>
      </c>
      <c r="E5" s="468" t="s">
        <v>702</v>
      </c>
      <c r="F5" s="470" t="s">
        <v>721</v>
      </c>
      <c r="G5" s="468" t="s">
        <v>704</v>
      </c>
      <c r="H5" s="492"/>
      <c r="I5" s="468" t="s">
        <v>737</v>
      </c>
      <c r="J5" s="469" t="s">
        <v>701</v>
      </c>
      <c r="K5" s="468" t="s">
        <v>702</v>
      </c>
      <c r="L5" s="470" t="s">
        <v>721</v>
      </c>
      <c r="M5" s="468" t="s">
        <v>704</v>
      </c>
      <c r="N5" s="492"/>
      <c r="O5" s="468" t="s">
        <v>700</v>
      </c>
      <c r="P5" s="469" t="s">
        <v>701</v>
      </c>
      <c r="Q5" s="468" t="s">
        <v>702</v>
      </c>
      <c r="R5" s="470" t="s">
        <v>721</v>
      </c>
      <c r="S5" s="492" t="s">
        <v>704</v>
      </c>
      <c r="T5" s="468" t="s">
        <v>18</v>
      </c>
      <c r="U5" s="471" t="s">
        <v>705</v>
      </c>
      <c r="V5" s="521" t="s">
        <v>722</v>
      </c>
      <c r="W5" s="522"/>
      <c r="X5" s="523" t="s">
        <v>723</v>
      </c>
      <c r="Y5" s="524" t="s">
        <v>703</v>
      </c>
      <c r="Z5" s="525" t="s">
        <v>724</v>
      </c>
    </row>
    <row r="6" spans="1:27" x14ac:dyDescent="0.2">
      <c r="A6" s="472"/>
      <c r="B6" s="465"/>
      <c r="C6" s="1071" t="e">
        <f>#REF!</f>
        <v>#REF!</v>
      </c>
      <c r="D6" s="1071"/>
      <c r="E6" s="1071"/>
      <c r="F6" s="1071"/>
      <c r="G6" s="1071"/>
      <c r="H6" s="474"/>
      <c r="I6" s="1072" t="e">
        <f>#REF!</f>
        <v>#REF!</v>
      </c>
      <c r="J6" s="1072"/>
      <c r="K6" s="1072"/>
      <c r="L6" s="1072"/>
      <c r="M6" s="1072"/>
      <c r="N6" s="474"/>
      <c r="O6" s="1072" t="e">
        <f>#REF!</f>
        <v>#REF!</v>
      </c>
      <c r="P6" s="1072"/>
      <c r="Q6" s="1072"/>
      <c r="R6" s="1072"/>
      <c r="S6" s="1072"/>
      <c r="T6" s="1072"/>
      <c r="U6" s="1072"/>
      <c r="V6" s="528"/>
      <c r="Y6" s="520"/>
      <c r="Z6" s="529"/>
    </row>
    <row r="7" spans="1:27" x14ac:dyDescent="0.2">
      <c r="A7" s="514">
        <v>1</v>
      </c>
      <c r="B7" s="27" t="str">
        <f>Stat.!B10</f>
        <v>Habr Stanislav</v>
      </c>
      <c r="C7" s="475">
        <f>Stat.!P10</f>
        <v>333</v>
      </c>
      <c r="D7" s="475">
        <f>Stat.!AD10</f>
        <v>25</v>
      </c>
      <c r="E7" s="475">
        <f>Stat.!AR10</f>
        <v>0</v>
      </c>
      <c r="F7" s="475">
        <f>Stat.!BF10</f>
        <v>0</v>
      </c>
      <c r="G7" s="259">
        <f>Stat.!BT10</f>
        <v>1</v>
      </c>
      <c r="H7" s="549" t="str">
        <f t="shared" ref="H7:H39" si="0">B7</f>
        <v>Habr Stanislav</v>
      </c>
      <c r="I7" s="259">
        <f>Stat.!P51</f>
        <v>225</v>
      </c>
      <c r="J7" s="31">
        <f>Stat.!AD51</f>
        <v>0</v>
      </c>
      <c r="K7" s="259">
        <f>Stat.!AR51</f>
        <v>0</v>
      </c>
      <c r="L7" s="31">
        <f>Stat.!BF51</f>
        <v>0</v>
      </c>
      <c r="M7" s="259">
        <f>Stat.!BT51</f>
        <v>0</v>
      </c>
      <c r="N7" s="476"/>
      <c r="O7" s="259">
        <f t="shared" ref="O7:O40" si="1">C7+I7</f>
        <v>558</v>
      </c>
      <c r="P7" s="31">
        <f t="shared" ref="P7:P40" si="2">D7+J7</f>
        <v>25</v>
      </c>
      <c r="Q7" s="259">
        <f t="shared" ref="Q7:Q40" si="3">E7+K7</f>
        <v>0</v>
      </c>
      <c r="R7" s="31">
        <f t="shared" ref="R7:R40" si="4">F7+L7</f>
        <v>0</v>
      </c>
      <c r="S7" s="504">
        <f t="shared" ref="S7:S40" si="5">G7+M7</f>
        <v>1</v>
      </c>
      <c r="T7" s="259">
        <f t="shared" ref="T7:T40" si="6">Q7+R7</f>
        <v>0</v>
      </c>
      <c r="U7" s="505"/>
      <c r="V7" s="528">
        <f t="shared" ref="V7:V39" si="7">I7+J7</f>
        <v>225</v>
      </c>
      <c r="W7" s="27" t="str">
        <f t="shared" ref="W7:W37" si="8">B7</f>
        <v>Habr Stanislav</v>
      </c>
      <c r="X7" s="518" t="e">
        <f t="shared" ref="X7:X37" si="9">V7/K7</f>
        <v>#DIV/0!</v>
      </c>
      <c r="Y7" s="520" t="e">
        <f t="shared" ref="Y7:Y37" si="10">V7/L7</f>
        <v>#DIV/0!</v>
      </c>
      <c r="Z7" s="531" t="e">
        <f t="shared" ref="Z7:Z37" si="11">V7/(K7+L7)</f>
        <v>#DIV/0!</v>
      </c>
      <c r="AA7" s="519">
        <f t="shared" ref="AA7:AA38" si="12">K7+L7</f>
        <v>0</v>
      </c>
    </row>
    <row r="8" spans="1:27" x14ac:dyDescent="0.2">
      <c r="A8" s="515">
        <v>2</v>
      </c>
      <c r="B8" s="27" t="str">
        <f>Stat.!B4</f>
        <v>Bastl Pavel</v>
      </c>
      <c r="C8" s="475">
        <f>Stat.!P4</f>
        <v>543</v>
      </c>
      <c r="D8" s="475">
        <f>Stat.!AD4</f>
        <v>29</v>
      </c>
      <c r="E8" s="475">
        <f>Stat.!AR4</f>
        <v>1</v>
      </c>
      <c r="F8" s="475">
        <f>Stat.!BF4</f>
        <v>1</v>
      </c>
      <c r="G8" s="259">
        <f>Stat.!BT4</f>
        <v>1</v>
      </c>
      <c r="H8" s="549" t="str">
        <f t="shared" si="0"/>
        <v>Bastl Pavel</v>
      </c>
      <c r="I8" s="259">
        <f>Stat.!P45</f>
        <v>360</v>
      </c>
      <c r="J8" s="31">
        <f>Stat.!AD45</f>
        <v>5</v>
      </c>
      <c r="K8" s="259">
        <f>Stat.!AR45</f>
        <v>0</v>
      </c>
      <c r="L8" s="31">
        <f>Stat.!BF45</f>
        <v>1</v>
      </c>
      <c r="M8" s="259">
        <f>Stat.!BT45</f>
        <v>0</v>
      </c>
      <c r="N8" s="476"/>
      <c r="O8" s="259">
        <f t="shared" si="1"/>
        <v>903</v>
      </c>
      <c r="P8" s="31">
        <f t="shared" si="2"/>
        <v>34</v>
      </c>
      <c r="Q8" s="259">
        <f t="shared" si="3"/>
        <v>1</v>
      </c>
      <c r="R8" s="31">
        <f t="shared" si="4"/>
        <v>2</v>
      </c>
      <c r="S8" s="476">
        <f t="shared" si="5"/>
        <v>1</v>
      </c>
      <c r="T8" s="259">
        <f t="shared" si="6"/>
        <v>3</v>
      </c>
      <c r="U8" s="505"/>
      <c r="V8" s="528">
        <f t="shared" si="7"/>
        <v>365</v>
      </c>
      <c r="W8" s="27" t="str">
        <f t="shared" si="8"/>
        <v>Bastl Pavel</v>
      </c>
      <c r="X8" s="518" t="e">
        <f t="shared" si="9"/>
        <v>#DIV/0!</v>
      </c>
      <c r="Y8" s="520">
        <f t="shared" si="10"/>
        <v>365</v>
      </c>
      <c r="Z8" s="531">
        <f t="shared" si="11"/>
        <v>365</v>
      </c>
      <c r="AA8" s="519">
        <f t="shared" si="12"/>
        <v>1</v>
      </c>
    </row>
    <row r="9" spans="1:27" x14ac:dyDescent="0.2">
      <c r="A9" s="515">
        <v>3</v>
      </c>
      <c r="B9" s="27" t="str">
        <f>Stat.!B6</f>
        <v>Černý Jiří</v>
      </c>
      <c r="C9" s="475">
        <f>Stat.!P6</f>
        <v>990</v>
      </c>
      <c r="D9" s="475">
        <f>Stat.!AD6</f>
        <v>0</v>
      </c>
      <c r="E9" s="475">
        <f>Stat.!AR6</f>
        <v>0</v>
      </c>
      <c r="F9" s="475">
        <f>Stat.!BF6</f>
        <v>0</v>
      </c>
      <c r="G9" s="259">
        <f>Stat.!BT6</f>
        <v>2</v>
      </c>
      <c r="H9" s="549" t="str">
        <f t="shared" si="0"/>
        <v>Černý Jiří</v>
      </c>
      <c r="I9" s="259">
        <f>Stat.!P47</f>
        <v>540</v>
      </c>
      <c r="J9" s="31">
        <f>Stat.!AD47</f>
        <v>0</v>
      </c>
      <c r="K9" s="259">
        <f>Stat.!AR47</f>
        <v>0</v>
      </c>
      <c r="L9" s="31">
        <f>Stat.!BF47</f>
        <v>0</v>
      </c>
      <c r="M9" s="259">
        <f>Stat.!BT47</f>
        <v>0</v>
      </c>
      <c r="N9" s="476"/>
      <c r="O9" s="259">
        <f t="shared" si="1"/>
        <v>1530</v>
      </c>
      <c r="P9" s="31">
        <f t="shared" si="2"/>
        <v>0</v>
      </c>
      <c r="Q9" s="259">
        <f t="shared" si="3"/>
        <v>0</v>
      </c>
      <c r="R9" s="31">
        <f t="shared" si="4"/>
        <v>0</v>
      </c>
      <c r="S9" s="476">
        <f t="shared" si="5"/>
        <v>2</v>
      </c>
      <c r="T9" s="259">
        <f t="shared" si="6"/>
        <v>0</v>
      </c>
      <c r="U9" s="550"/>
      <c r="V9" s="528">
        <f t="shared" si="7"/>
        <v>540</v>
      </c>
      <c r="W9" s="27" t="str">
        <f t="shared" si="8"/>
        <v>Černý Jiří</v>
      </c>
      <c r="X9" s="518" t="e">
        <f t="shared" si="9"/>
        <v>#DIV/0!</v>
      </c>
      <c r="Y9" s="520" t="e">
        <f t="shared" si="10"/>
        <v>#DIV/0!</v>
      </c>
      <c r="Z9" s="531" t="e">
        <f t="shared" si="11"/>
        <v>#DIV/0!</v>
      </c>
      <c r="AA9" s="519">
        <f t="shared" si="12"/>
        <v>0</v>
      </c>
    </row>
    <row r="10" spans="1:27" x14ac:dyDescent="0.2">
      <c r="A10" s="515">
        <v>4</v>
      </c>
      <c r="B10" s="27" t="str">
        <f>Stat.!B13</f>
        <v>Havlík Roman</v>
      </c>
      <c r="C10" s="475">
        <f>Stat.!P13</f>
        <v>45</v>
      </c>
      <c r="D10" s="475">
        <f>Stat.!AD13</f>
        <v>0</v>
      </c>
      <c r="E10" s="475">
        <f>Stat.!AR13</f>
        <v>0</v>
      </c>
      <c r="F10" s="475">
        <f>Stat.!BF13</f>
        <v>0</v>
      </c>
      <c r="G10" s="259">
        <f>Stat.!BT13</f>
        <v>0</v>
      </c>
      <c r="H10" s="549" t="str">
        <f t="shared" si="0"/>
        <v>Havlík Roman</v>
      </c>
      <c r="I10" s="259">
        <f>Stat.!P54</f>
        <v>0</v>
      </c>
      <c r="J10" s="31">
        <f>Stat.!AD54</f>
        <v>0</v>
      </c>
      <c r="K10" s="259">
        <f>Stat.!AR54</f>
        <v>0</v>
      </c>
      <c r="L10" s="31">
        <f>Stat.!BF54</f>
        <v>0</v>
      </c>
      <c r="M10" s="259">
        <f>Stat.!BT54</f>
        <v>0</v>
      </c>
      <c r="N10" s="476"/>
      <c r="O10" s="259">
        <f t="shared" si="1"/>
        <v>45</v>
      </c>
      <c r="P10" s="31">
        <f t="shared" si="2"/>
        <v>0</v>
      </c>
      <c r="Q10" s="259">
        <f t="shared" si="3"/>
        <v>0</v>
      </c>
      <c r="R10" s="31">
        <f t="shared" si="4"/>
        <v>0</v>
      </c>
      <c r="S10" s="476">
        <f t="shared" si="5"/>
        <v>0</v>
      </c>
      <c r="T10" s="259">
        <f t="shared" si="6"/>
        <v>0</v>
      </c>
      <c r="U10" s="505"/>
      <c r="V10" s="528">
        <f t="shared" si="7"/>
        <v>0</v>
      </c>
      <c r="W10" s="27" t="str">
        <f t="shared" si="8"/>
        <v>Havlík Roman</v>
      </c>
      <c r="X10" s="518" t="e">
        <f t="shared" si="9"/>
        <v>#DIV/0!</v>
      </c>
      <c r="Y10" s="520" t="e">
        <f t="shared" si="10"/>
        <v>#DIV/0!</v>
      </c>
      <c r="Z10" s="531" t="e">
        <f t="shared" si="11"/>
        <v>#DIV/0!</v>
      </c>
      <c r="AA10" s="519">
        <f t="shared" si="12"/>
        <v>0</v>
      </c>
    </row>
    <row r="11" spans="1:27" x14ac:dyDescent="0.2">
      <c r="A11" s="515">
        <v>5</v>
      </c>
      <c r="B11" s="27" t="str">
        <f>Stat.!B22</f>
        <v>Koupil Petr</v>
      </c>
      <c r="C11" s="475">
        <f>Stat.!P22</f>
        <v>900</v>
      </c>
      <c r="D11" s="475">
        <f>Stat.!AD22</f>
        <v>0</v>
      </c>
      <c r="E11" s="475">
        <f>Stat.!AR22</f>
        <v>0</v>
      </c>
      <c r="F11" s="475">
        <f>Stat.!BF22</f>
        <v>0</v>
      </c>
      <c r="G11" s="259">
        <f>Stat.!BT22</f>
        <v>1</v>
      </c>
      <c r="H11" s="549" t="str">
        <f t="shared" si="0"/>
        <v>Koupil Petr</v>
      </c>
      <c r="I11" s="259">
        <f>Stat.!P63</f>
        <v>990</v>
      </c>
      <c r="J11" s="31">
        <f>Stat.!AD63</f>
        <v>0</v>
      </c>
      <c r="K11" s="259">
        <f>Stat.!AR63</f>
        <v>0</v>
      </c>
      <c r="L11" s="31">
        <f>Stat.!BF63</f>
        <v>0</v>
      </c>
      <c r="M11" s="259">
        <f>Stat.!BT63</f>
        <v>1</v>
      </c>
      <c r="N11" s="476"/>
      <c r="O11" s="259">
        <f t="shared" si="1"/>
        <v>1890</v>
      </c>
      <c r="P11" s="31">
        <f t="shared" si="2"/>
        <v>0</v>
      </c>
      <c r="Q11" s="259">
        <f t="shared" si="3"/>
        <v>0</v>
      </c>
      <c r="R11" s="31">
        <f t="shared" si="4"/>
        <v>0</v>
      </c>
      <c r="S11" s="476">
        <f t="shared" si="5"/>
        <v>2</v>
      </c>
      <c r="T11" s="259">
        <f t="shared" si="6"/>
        <v>0</v>
      </c>
      <c r="U11" s="505"/>
      <c r="V11" s="528">
        <f t="shared" si="7"/>
        <v>990</v>
      </c>
      <c r="W11" s="27" t="str">
        <f t="shared" si="8"/>
        <v>Koupil Petr</v>
      </c>
      <c r="X11" s="518" t="e">
        <f t="shared" si="9"/>
        <v>#DIV/0!</v>
      </c>
      <c r="Y11" s="520" t="e">
        <f t="shared" si="10"/>
        <v>#DIV/0!</v>
      </c>
      <c r="Z11" s="531" t="e">
        <f t="shared" si="11"/>
        <v>#DIV/0!</v>
      </c>
      <c r="AA11" s="519">
        <f t="shared" si="12"/>
        <v>0</v>
      </c>
    </row>
    <row r="12" spans="1:27" x14ac:dyDescent="0.2">
      <c r="A12" s="515">
        <v>6</v>
      </c>
      <c r="B12" s="27" t="str">
        <f>Stat.!B12</f>
        <v>Havlík Martin</v>
      </c>
      <c r="C12" s="475">
        <f>Stat.!P12</f>
        <v>219</v>
      </c>
      <c r="D12" s="475">
        <f>Stat.!AD12</f>
        <v>0</v>
      </c>
      <c r="E12" s="475">
        <f>Stat.!AR12</f>
        <v>0</v>
      </c>
      <c r="F12" s="475">
        <f>Stat.!BF12</f>
        <v>0</v>
      </c>
      <c r="G12" s="259">
        <f>Stat.!BT12</f>
        <v>0</v>
      </c>
      <c r="H12" s="549" t="str">
        <f t="shared" si="0"/>
        <v>Havlík Martin</v>
      </c>
      <c r="I12" s="259">
        <f>Stat.!P53</f>
        <v>158</v>
      </c>
      <c r="J12" s="31">
        <f>Stat.!AD53</f>
        <v>31</v>
      </c>
      <c r="K12" s="259">
        <f>Stat.!AR53</f>
        <v>0</v>
      </c>
      <c r="L12" s="31">
        <f>Stat.!BF53</f>
        <v>1</v>
      </c>
      <c r="M12" s="259">
        <f>Stat.!BT53</f>
        <v>0</v>
      </c>
      <c r="N12" s="476"/>
      <c r="O12" s="259">
        <f t="shared" si="1"/>
        <v>377</v>
      </c>
      <c r="P12" s="31">
        <f t="shared" si="2"/>
        <v>31</v>
      </c>
      <c r="Q12" s="259">
        <f t="shared" si="3"/>
        <v>0</v>
      </c>
      <c r="R12" s="31">
        <f t="shared" si="4"/>
        <v>1</v>
      </c>
      <c r="S12" s="476">
        <f t="shared" si="5"/>
        <v>0</v>
      </c>
      <c r="T12" s="259">
        <f t="shared" si="6"/>
        <v>1</v>
      </c>
      <c r="U12" s="505"/>
      <c r="V12" s="528">
        <f t="shared" si="7"/>
        <v>189</v>
      </c>
      <c r="W12" s="27" t="str">
        <f t="shared" si="8"/>
        <v>Havlík Martin</v>
      </c>
      <c r="X12" s="518" t="e">
        <f t="shared" si="9"/>
        <v>#DIV/0!</v>
      </c>
      <c r="Y12" s="520">
        <f t="shared" si="10"/>
        <v>189</v>
      </c>
      <c r="Z12" s="531">
        <f t="shared" si="11"/>
        <v>189</v>
      </c>
      <c r="AA12" s="519">
        <f t="shared" si="12"/>
        <v>1</v>
      </c>
    </row>
    <row r="13" spans="1:27" x14ac:dyDescent="0.2">
      <c r="A13" s="515">
        <v>7</v>
      </c>
      <c r="B13" s="27" t="str">
        <f>Stat.!B15</f>
        <v>Chvátal Patrik</v>
      </c>
      <c r="C13" s="475">
        <f>Stat.!P15</f>
        <v>0</v>
      </c>
      <c r="D13" s="475">
        <f>Stat.!AD15</f>
        <v>14</v>
      </c>
      <c r="E13" s="475">
        <f>Stat.!AR15</f>
        <v>0</v>
      </c>
      <c r="F13" s="475">
        <f>Stat.!BF15</f>
        <v>0</v>
      </c>
      <c r="G13" s="259">
        <f>Stat.!BT15</f>
        <v>0</v>
      </c>
      <c r="H13" s="549" t="str">
        <f t="shared" si="0"/>
        <v>Chvátal Patrik</v>
      </c>
      <c r="I13" s="259">
        <f>Stat.!P56</f>
        <v>45</v>
      </c>
      <c r="J13" s="31">
        <f>Stat.!AD56</f>
        <v>62</v>
      </c>
      <c r="K13" s="259">
        <f>Stat.!AR56</f>
        <v>0</v>
      </c>
      <c r="L13" s="31">
        <f>Stat.!BF56</f>
        <v>1</v>
      </c>
      <c r="M13" s="259">
        <f>Stat.!BT56</f>
        <v>0</v>
      </c>
      <c r="N13" s="476"/>
      <c r="O13" s="259">
        <f t="shared" si="1"/>
        <v>45</v>
      </c>
      <c r="P13" s="31">
        <f t="shared" si="2"/>
        <v>76</v>
      </c>
      <c r="Q13" s="259">
        <f t="shared" si="3"/>
        <v>0</v>
      </c>
      <c r="R13" s="31">
        <f t="shared" si="4"/>
        <v>1</v>
      </c>
      <c r="S13" s="476">
        <f t="shared" si="5"/>
        <v>0</v>
      </c>
      <c r="T13" s="259">
        <f t="shared" si="6"/>
        <v>1</v>
      </c>
      <c r="U13" s="505"/>
      <c r="V13" s="528">
        <f t="shared" si="7"/>
        <v>107</v>
      </c>
      <c r="W13" s="27" t="str">
        <f t="shared" si="8"/>
        <v>Chvátal Patrik</v>
      </c>
      <c r="X13" s="518" t="e">
        <f t="shared" si="9"/>
        <v>#DIV/0!</v>
      </c>
      <c r="Y13" s="520">
        <f t="shared" si="10"/>
        <v>107</v>
      </c>
      <c r="Z13" s="531">
        <f t="shared" si="11"/>
        <v>107</v>
      </c>
      <c r="AA13" s="519">
        <f t="shared" si="12"/>
        <v>1</v>
      </c>
    </row>
    <row r="14" spans="1:27" x14ac:dyDescent="0.2">
      <c r="A14" s="515">
        <v>8</v>
      </c>
      <c r="B14" s="27" t="str">
        <f>Stat.!B11</f>
        <v>Habr Vojta</v>
      </c>
      <c r="C14" s="475">
        <f>Stat.!P11</f>
        <v>898</v>
      </c>
      <c r="D14" s="475">
        <f>Stat.!AD11</f>
        <v>0</v>
      </c>
      <c r="E14" s="475">
        <f>Stat.!AR11</f>
        <v>12</v>
      </c>
      <c r="F14" s="475">
        <f>Stat.!BF11</f>
        <v>3</v>
      </c>
      <c r="G14" s="259">
        <f>Stat.!BT11</f>
        <v>2</v>
      </c>
      <c r="H14" s="549" t="str">
        <f t="shared" si="0"/>
        <v>Habr Vojta</v>
      </c>
      <c r="I14" s="259">
        <f>Stat.!P52</f>
        <v>797</v>
      </c>
      <c r="J14" s="31">
        <f>Stat.!AD52</f>
        <v>0</v>
      </c>
      <c r="K14" s="259">
        <f>Stat.!AR52</f>
        <v>6</v>
      </c>
      <c r="L14" s="31">
        <f>Stat.!BF52</f>
        <v>1</v>
      </c>
      <c r="M14" s="259">
        <f>Stat.!BT52</f>
        <v>3</v>
      </c>
      <c r="N14" s="476"/>
      <c r="O14" s="259">
        <f t="shared" si="1"/>
        <v>1695</v>
      </c>
      <c r="P14" s="31">
        <f t="shared" si="2"/>
        <v>0</v>
      </c>
      <c r="Q14" s="259">
        <f t="shared" si="3"/>
        <v>18</v>
      </c>
      <c r="R14" s="31">
        <f t="shared" si="4"/>
        <v>4</v>
      </c>
      <c r="S14" s="476">
        <f t="shared" si="5"/>
        <v>5</v>
      </c>
      <c r="T14" s="259">
        <f t="shared" si="6"/>
        <v>22</v>
      </c>
      <c r="U14" s="505"/>
      <c r="V14" s="528">
        <f t="shared" si="7"/>
        <v>797</v>
      </c>
      <c r="W14" s="27" t="str">
        <f t="shared" si="8"/>
        <v>Habr Vojta</v>
      </c>
      <c r="X14" s="518">
        <f t="shared" si="9"/>
        <v>132.83333333333334</v>
      </c>
      <c r="Y14" s="520">
        <f t="shared" si="10"/>
        <v>797</v>
      </c>
      <c r="Z14" s="531">
        <f t="shared" si="11"/>
        <v>113.85714285714286</v>
      </c>
      <c r="AA14" s="519">
        <f t="shared" si="12"/>
        <v>7</v>
      </c>
    </row>
    <row r="15" spans="1:27" x14ac:dyDescent="0.2">
      <c r="A15" s="515">
        <v>9</v>
      </c>
      <c r="B15" s="27" t="str">
        <f>Stat.!B9</f>
        <v>Habr Jiří</v>
      </c>
      <c r="C15" s="475">
        <f>Stat.!P9</f>
        <v>0</v>
      </c>
      <c r="D15" s="475">
        <f>Stat.!AD9</f>
        <v>0</v>
      </c>
      <c r="E15" s="475">
        <f>Stat.!AR9</f>
        <v>0</v>
      </c>
      <c r="F15" s="475">
        <f>Stat.!BF9</f>
        <v>0</v>
      </c>
      <c r="G15" s="259">
        <f>Stat.!BT9</f>
        <v>0</v>
      </c>
      <c r="H15" s="549" t="str">
        <f t="shared" si="0"/>
        <v>Habr Jiří</v>
      </c>
      <c r="I15" s="259">
        <f>Stat.!P50</f>
        <v>0</v>
      </c>
      <c r="J15" s="31">
        <f>Stat.!AD50</f>
        <v>0</v>
      </c>
      <c r="K15" s="259">
        <f>Stat.!AR50</f>
        <v>0</v>
      </c>
      <c r="L15" s="31">
        <f>Stat.!BF50</f>
        <v>0</v>
      </c>
      <c r="M15" s="259">
        <f>Stat.!BT50</f>
        <v>0</v>
      </c>
      <c r="N15" s="509"/>
      <c r="O15" s="259">
        <f t="shared" si="1"/>
        <v>0</v>
      </c>
      <c r="P15" s="31">
        <f t="shared" si="2"/>
        <v>0</v>
      </c>
      <c r="Q15" s="259">
        <f t="shared" si="3"/>
        <v>0</v>
      </c>
      <c r="R15" s="31">
        <f t="shared" si="4"/>
        <v>0</v>
      </c>
      <c r="S15" s="476">
        <f t="shared" si="5"/>
        <v>0</v>
      </c>
      <c r="T15" s="259">
        <f t="shared" si="6"/>
        <v>0</v>
      </c>
      <c r="U15" s="505"/>
      <c r="V15" s="528">
        <f t="shared" si="7"/>
        <v>0</v>
      </c>
      <c r="W15" s="27" t="str">
        <f t="shared" si="8"/>
        <v>Habr Jiří</v>
      </c>
      <c r="X15" s="518" t="e">
        <f t="shared" si="9"/>
        <v>#DIV/0!</v>
      </c>
      <c r="Y15" s="520" t="e">
        <f t="shared" si="10"/>
        <v>#DIV/0!</v>
      </c>
      <c r="Z15" s="531" t="e">
        <f t="shared" si="11"/>
        <v>#DIV/0!</v>
      </c>
      <c r="AA15" s="519">
        <f t="shared" si="12"/>
        <v>0</v>
      </c>
    </row>
    <row r="16" spans="1:27" x14ac:dyDescent="0.2">
      <c r="A16" s="515">
        <v>10</v>
      </c>
      <c r="B16" s="27" t="str">
        <f>Stat.!B5</f>
        <v>Bastl Vojta</v>
      </c>
      <c r="C16" s="475">
        <f>Stat.!P5</f>
        <v>960</v>
      </c>
      <c r="D16" s="475">
        <f>Stat.!AD5</f>
        <v>5</v>
      </c>
      <c r="E16" s="475">
        <f>Stat.!AR5</f>
        <v>2</v>
      </c>
      <c r="F16" s="475">
        <f>Stat.!BF5</f>
        <v>5</v>
      </c>
      <c r="G16" s="259">
        <f>Stat.!BT5</f>
        <v>1</v>
      </c>
      <c r="H16" s="549" t="str">
        <f t="shared" si="0"/>
        <v>Bastl Vojta</v>
      </c>
      <c r="I16" s="259">
        <f>Stat.!P46</f>
        <v>797</v>
      </c>
      <c r="J16" s="31">
        <f>Stat.!AD46</f>
        <v>0</v>
      </c>
      <c r="K16" s="259">
        <f>Stat.!AR46</f>
        <v>1</v>
      </c>
      <c r="L16" s="31">
        <f>Stat.!BF46</f>
        <v>3</v>
      </c>
      <c r="M16" s="259">
        <f>Stat.!BT46</f>
        <v>0</v>
      </c>
      <c r="N16" s="508"/>
      <c r="O16" s="259">
        <f t="shared" si="1"/>
        <v>1757</v>
      </c>
      <c r="P16" s="31">
        <f t="shared" si="2"/>
        <v>5</v>
      </c>
      <c r="Q16" s="259">
        <f t="shared" si="3"/>
        <v>3</v>
      </c>
      <c r="R16" s="31">
        <f t="shared" si="4"/>
        <v>8</v>
      </c>
      <c r="S16" s="476">
        <f t="shared" si="5"/>
        <v>1</v>
      </c>
      <c r="T16" s="259">
        <f t="shared" si="6"/>
        <v>11</v>
      </c>
      <c r="U16" s="505"/>
      <c r="V16" s="528">
        <f t="shared" si="7"/>
        <v>797</v>
      </c>
      <c r="W16" s="27" t="str">
        <f t="shared" si="8"/>
        <v>Bastl Vojta</v>
      </c>
      <c r="X16" s="518">
        <f t="shared" si="9"/>
        <v>797</v>
      </c>
      <c r="Y16" s="520">
        <f t="shared" si="10"/>
        <v>265.66666666666669</v>
      </c>
      <c r="Z16" s="531">
        <f t="shared" si="11"/>
        <v>199.25</v>
      </c>
      <c r="AA16" s="519">
        <f t="shared" si="12"/>
        <v>4</v>
      </c>
    </row>
    <row r="17" spans="1:27" x14ac:dyDescent="0.2">
      <c r="A17" s="515">
        <v>11</v>
      </c>
      <c r="B17" s="27" t="str">
        <f>Stat.!B37</f>
        <v>Tříletý Radim</v>
      </c>
      <c r="C17" s="475">
        <f>Stat.!P37</f>
        <v>346</v>
      </c>
      <c r="D17" s="475">
        <f>Stat.!AD37</f>
        <v>0</v>
      </c>
      <c r="E17" s="475">
        <f>Stat.!AR37</f>
        <v>0</v>
      </c>
      <c r="F17" s="475">
        <f>Stat.!BF37</f>
        <v>1</v>
      </c>
      <c r="G17" s="259">
        <f>Stat.!BT37</f>
        <v>0</v>
      </c>
      <c r="H17" s="549" t="str">
        <f t="shared" si="0"/>
        <v>Tříletý Radim</v>
      </c>
      <c r="I17" s="259">
        <f>Stat.!P78</f>
        <v>616</v>
      </c>
      <c r="J17" s="31">
        <f>Stat.!AD78</f>
        <v>80</v>
      </c>
      <c r="K17" s="259">
        <f>Stat.!AR78</f>
        <v>1</v>
      </c>
      <c r="L17" s="31">
        <f>Stat.!BF78</f>
        <v>2</v>
      </c>
      <c r="M17" s="259">
        <f>Stat.!BT78</f>
        <v>1</v>
      </c>
      <c r="N17" s="476"/>
      <c r="O17" s="259">
        <f t="shared" si="1"/>
        <v>962</v>
      </c>
      <c r="P17" s="31">
        <f t="shared" si="2"/>
        <v>80</v>
      </c>
      <c r="Q17" s="259">
        <f t="shared" si="3"/>
        <v>1</v>
      </c>
      <c r="R17" s="31">
        <f t="shared" si="4"/>
        <v>3</v>
      </c>
      <c r="S17" s="476">
        <f t="shared" si="5"/>
        <v>1</v>
      </c>
      <c r="T17" s="259">
        <f t="shared" si="6"/>
        <v>4</v>
      </c>
      <c r="U17" s="505"/>
      <c r="V17" s="528">
        <f t="shared" si="7"/>
        <v>696</v>
      </c>
      <c r="W17" s="27" t="str">
        <f t="shared" si="8"/>
        <v>Tříletý Radim</v>
      </c>
      <c r="X17" s="518">
        <f t="shared" si="9"/>
        <v>696</v>
      </c>
      <c r="Y17" s="520">
        <f t="shared" si="10"/>
        <v>348</v>
      </c>
      <c r="Z17" s="531">
        <f t="shared" si="11"/>
        <v>232</v>
      </c>
      <c r="AA17" s="519">
        <f t="shared" si="12"/>
        <v>3</v>
      </c>
    </row>
    <row r="18" spans="1:27" x14ac:dyDescent="0.2">
      <c r="A18" s="515">
        <v>12</v>
      </c>
      <c r="B18" s="27" t="str">
        <f>Stat.!B7</f>
        <v>Dolák Jan</v>
      </c>
      <c r="C18" s="475">
        <f>Stat.!P7</f>
        <v>169</v>
      </c>
      <c r="D18" s="475">
        <f>Stat.!AD7</f>
        <v>108</v>
      </c>
      <c r="E18" s="475">
        <f>Stat.!AR7</f>
        <v>2</v>
      </c>
      <c r="F18" s="475">
        <f>Stat.!BF7</f>
        <v>0</v>
      </c>
      <c r="G18" s="259">
        <f>Stat.!BT7</f>
        <v>0</v>
      </c>
      <c r="H18" s="549" t="str">
        <f t="shared" si="0"/>
        <v>Dolák Jan</v>
      </c>
      <c r="I18" s="259">
        <f>Stat.!P48</f>
        <v>487</v>
      </c>
      <c r="J18" s="31">
        <f>Stat.!AD48</f>
        <v>126</v>
      </c>
      <c r="K18" s="259">
        <f>Stat.!AR48</f>
        <v>1</v>
      </c>
      <c r="L18" s="31">
        <f>Stat.!BF48</f>
        <v>0</v>
      </c>
      <c r="M18" s="259">
        <f>Stat.!BT48</f>
        <v>0</v>
      </c>
      <c r="N18" s="476"/>
      <c r="O18" s="259">
        <f t="shared" si="1"/>
        <v>656</v>
      </c>
      <c r="P18" s="31">
        <f t="shared" si="2"/>
        <v>234</v>
      </c>
      <c r="Q18" s="259">
        <f t="shared" si="3"/>
        <v>3</v>
      </c>
      <c r="R18" s="31">
        <f t="shared" si="4"/>
        <v>0</v>
      </c>
      <c r="S18" s="476">
        <f t="shared" si="5"/>
        <v>0</v>
      </c>
      <c r="T18" s="259">
        <f t="shared" si="6"/>
        <v>3</v>
      </c>
      <c r="U18" s="505"/>
      <c r="V18" s="528">
        <f t="shared" si="7"/>
        <v>613</v>
      </c>
      <c r="W18" s="27" t="str">
        <f t="shared" si="8"/>
        <v>Dolák Jan</v>
      </c>
      <c r="X18" s="518">
        <f t="shared" si="9"/>
        <v>613</v>
      </c>
      <c r="Y18" s="520" t="e">
        <f t="shared" si="10"/>
        <v>#DIV/0!</v>
      </c>
      <c r="Z18" s="531">
        <f t="shared" si="11"/>
        <v>613</v>
      </c>
      <c r="AA18" s="519">
        <f t="shared" si="12"/>
        <v>1</v>
      </c>
    </row>
    <row r="19" spans="1:27" x14ac:dyDescent="0.2">
      <c r="A19" s="515">
        <v>13</v>
      </c>
      <c r="B19" s="27" t="str">
        <f>Stat.!B14</f>
        <v>Chvátal Jan</v>
      </c>
      <c r="C19" s="475">
        <f>Stat.!P14</f>
        <v>0</v>
      </c>
      <c r="D19" s="475">
        <f>Stat.!AD14</f>
        <v>55</v>
      </c>
      <c r="E19" s="475">
        <f>Stat.!AR14</f>
        <v>0</v>
      </c>
      <c r="F19" s="475">
        <f>Stat.!BF14</f>
        <v>0</v>
      </c>
      <c r="G19" s="259">
        <f>Stat.!BT14</f>
        <v>0</v>
      </c>
      <c r="H19" s="549" t="str">
        <f t="shared" si="0"/>
        <v>Chvátal Jan</v>
      </c>
      <c r="I19" s="259">
        <f>Stat.!P55</f>
        <v>0</v>
      </c>
      <c r="J19" s="31">
        <f>Stat.!AD55</f>
        <v>0</v>
      </c>
      <c r="K19" s="259">
        <f>Stat.!AR55</f>
        <v>0</v>
      </c>
      <c r="L19" s="31">
        <f>Stat.!BF55</f>
        <v>0</v>
      </c>
      <c r="M19" s="259">
        <f>Stat.!BT55</f>
        <v>0</v>
      </c>
      <c r="N19" s="476"/>
      <c r="O19" s="259">
        <f t="shared" si="1"/>
        <v>0</v>
      </c>
      <c r="P19" s="31">
        <f t="shared" si="2"/>
        <v>55</v>
      </c>
      <c r="Q19" s="259">
        <f t="shared" si="3"/>
        <v>0</v>
      </c>
      <c r="R19" s="31">
        <f t="shared" si="4"/>
        <v>0</v>
      </c>
      <c r="S19" s="476">
        <f t="shared" si="5"/>
        <v>0</v>
      </c>
      <c r="T19" s="259">
        <f t="shared" si="6"/>
        <v>0</v>
      </c>
      <c r="U19" s="505"/>
      <c r="V19" s="528">
        <f t="shared" si="7"/>
        <v>0</v>
      </c>
      <c r="W19" s="27" t="str">
        <f t="shared" si="8"/>
        <v>Chvátal Jan</v>
      </c>
      <c r="X19" s="518" t="e">
        <f t="shared" si="9"/>
        <v>#DIV/0!</v>
      </c>
      <c r="Y19" s="520" t="e">
        <f t="shared" si="10"/>
        <v>#DIV/0!</v>
      </c>
      <c r="Z19" s="531" t="e">
        <f t="shared" si="11"/>
        <v>#DIV/0!</v>
      </c>
      <c r="AA19" s="519">
        <f t="shared" si="12"/>
        <v>0</v>
      </c>
    </row>
    <row r="20" spans="1:27" x14ac:dyDescent="0.2">
      <c r="A20" s="515">
        <v>14</v>
      </c>
      <c r="B20" s="27" t="str">
        <f>Stat.!B16</f>
        <v>Chvátal Tomáš</v>
      </c>
      <c r="C20" s="475">
        <f>Stat.!P16</f>
        <v>720</v>
      </c>
      <c r="D20" s="475">
        <f>Stat.!AD16</f>
        <v>0</v>
      </c>
      <c r="E20" s="475">
        <f>Stat.!AR16</f>
        <v>1</v>
      </c>
      <c r="F20" s="475">
        <f>Stat.!BF16</f>
        <v>1</v>
      </c>
      <c r="G20" s="259">
        <f>Stat.!BT16</f>
        <v>1</v>
      </c>
      <c r="H20" s="549" t="str">
        <f t="shared" si="0"/>
        <v>Chvátal Tomáš</v>
      </c>
      <c r="I20" s="259">
        <f>Stat.!P57</f>
        <v>503</v>
      </c>
      <c r="J20" s="31">
        <f>Stat.!AD57</f>
        <v>0</v>
      </c>
      <c r="K20" s="259">
        <f>Stat.!AR57</f>
        <v>2</v>
      </c>
      <c r="L20" s="31">
        <f>Stat.!BF57</f>
        <v>0</v>
      </c>
      <c r="M20" s="259">
        <f>Stat.!BT57</f>
        <v>2</v>
      </c>
      <c r="N20" s="476"/>
      <c r="O20" s="259">
        <f t="shared" si="1"/>
        <v>1223</v>
      </c>
      <c r="P20" s="31">
        <f t="shared" si="2"/>
        <v>0</v>
      </c>
      <c r="Q20" s="259">
        <f t="shared" si="3"/>
        <v>3</v>
      </c>
      <c r="R20" s="31">
        <f t="shared" si="4"/>
        <v>1</v>
      </c>
      <c r="S20" s="476">
        <f t="shared" si="5"/>
        <v>3</v>
      </c>
      <c r="T20" s="259">
        <f t="shared" si="6"/>
        <v>4</v>
      </c>
      <c r="U20" s="505"/>
      <c r="V20" s="528">
        <f t="shared" si="7"/>
        <v>503</v>
      </c>
      <c r="W20" s="27" t="str">
        <f t="shared" si="8"/>
        <v>Chvátal Tomáš</v>
      </c>
      <c r="X20" s="518">
        <f t="shared" si="9"/>
        <v>251.5</v>
      </c>
      <c r="Y20" s="520" t="e">
        <f t="shared" si="10"/>
        <v>#DIV/0!</v>
      </c>
      <c r="Z20" s="531">
        <f t="shared" si="11"/>
        <v>251.5</v>
      </c>
      <c r="AA20" s="519">
        <f t="shared" si="12"/>
        <v>2</v>
      </c>
    </row>
    <row r="21" spans="1:27" x14ac:dyDescent="0.2">
      <c r="A21" s="515">
        <v>15</v>
      </c>
      <c r="B21" s="27" t="str">
        <f>Stat.!B28</f>
        <v>Novák Bohumír</v>
      </c>
      <c r="C21" s="475">
        <f>Stat.!P28</f>
        <v>720</v>
      </c>
      <c r="D21" s="475">
        <f>Stat.!AD28</f>
        <v>32</v>
      </c>
      <c r="E21" s="475">
        <f>Stat.!AR28</f>
        <v>1</v>
      </c>
      <c r="F21" s="475">
        <f>Stat.!BF28</f>
        <v>1</v>
      </c>
      <c r="G21" s="259">
        <f>Stat.!BT28</f>
        <v>1</v>
      </c>
      <c r="H21" s="549" t="str">
        <f t="shared" si="0"/>
        <v>Novák Bohumír</v>
      </c>
      <c r="I21" s="259">
        <f>Stat.!P69</f>
        <v>90</v>
      </c>
      <c r="J21" s="31">
        <f>Stat.!AD69</f>
        <v>0</v>
      </c>
      <c r="K21" s="259">
        <f>Stat.!AR69</f>
        <v>0</v>
      </c>
      <c r="L21" s="31">
        <f>Stat.!BF69</f>
        <v>0</v>
      </c>
      <c r="M21" s="259">
        <f>Stat.!BT69</f>
        <v>0</v>
      </c>
      <c r="N21" s="508"/>
      <c r="O21" s="259">
        <f t="shared" si="1"/>
        <v>810</v>
      </c>
      <c r="P21" s="31">
        <f t="shared" si="2"/>
        <v>32</v>
      </c>
      <c r="Q21" s="259">
        <f t="shared" si="3"/>
        <v>1</v>
      </c>
      <c r="R21" s="31">
        <f t="shared" si="4"/>
        <v>1</v>
      </c>
      <c r="S21" s="476">
        <f t="shared" si="5"/>
        <v>1</v>
      </c>
      <c r="T21" s="259">
        <f t="shared" si="6"/>
        <v>2</v>
      </c>
      <c r="U21" s="505"/>
      <c r="V21" s="528">
        <f t="shared" si="7"/>
        <v>90</v>
      </c>
      <c r="W21" s="27" t="str">
        <f t="shared" si="8"/>
        <v>Novák Bohumír</v>
      </c>
      <c r="X21" s="518" t="e">
        <f t="shared" si="9"/>
        <v>#DIV/0!</v>
      </c>
      <c r="Y21" s="520" t="e">
        <f t="shared" si="10"/>
        <v>#DIV/0!</v>
      </c>
      <c r="Z21" s="531" t="e">
        <f t="shared" si="11"/>
        <v>#DIV/0!</v>
      </c>
      <c r="AA21" s="519">
        <f t="shared" si="12"/>
        <v>0</v>
      </c>
    </row>
    <row r="22" spans="1:27" x14ac:dyDescent="0.2">
      <c r="A22" s="515">
        <v>16</v>
      </c>
      <c r="B22" s="27" t="str">
        <f>Stat.!B20</f>
        <v>Kelbler Marek</v>
      </c>
      <c r="C22" s="475">
        <f>Stat.!P20</f>
        <v>0</v>
      </c>
      <c r="D22" s="475">
        <f>Stat.!AD20</f>
        <v>0</v>
      </c>
      <c r="E22" s="475">
        <f>Stat.!AR20</f>
        <v>0</v>
      </c>
      <c r="F22" s="475">
        <f>Stat.!BF20</f>
        <v>0</v>
      </c>
      <c r="G22" s="259">
        <f>Stat.!BT20</f>
        <v>0</v>
      </c>
      <c r="H22" s="549" t="str">
        <f t="shared" si="0"/>
        <v>Kelbler Marek</v>
      </c>
      <c r="I22" s="259">
        <f>Stat.!P61</f>
        <v>0</v>
      </c>
      <c r="J22" s="31">
        <f>Stat.!AD61</f>
        <v>0</v>
      </c>
      <c r="K22" s="259">
        <f>Stat.!AR61</f>
        <v>0</v>
      </c>
      <c r="L22" s="31">
        <f>Stat.!BF61</f>
        <v>0</v>
      </c>
      <c r="M22" s="259">
        <f>Stat.!BT61</f>
        <v>0</v>
      </c>
      <c r="N22" s="476"/>
      <c r="O22" s="259">
        <f t="shared" si="1"/>
        <v>0</v>
      </c>
      <c r="P22" s="31">
        <f t="shared" si="2"/>
        <v>0</v>
      </c>
      <c r="Q22" s="259">
        <f t="shared" si="3"/>
        <v>0</v>
      </c>
      <c r="R22" s="31">
        <f t="shared" si="4"/>
        <v>0</v>
      </c>
      <c r="S22" s="476">
        <f t="shared" si="5"/>
        <v>0</v>
      </c>
      <c r="T22" s="259">
        <f t="shared" si="6"/>
        <v>0</v>
      </c>
      <c r="U22" s="505"/>
      <c r="V22" s="528">
        <f t="shared" si="7"/>
        <v>0</v>
      </c>
      <c r="W22" s="27" t="str">
        <f t="shared" si="8"/>
        <v>Kelbler Marek</v>
      </c>
      <c r="X22" s="518" t="e">
        <f t="shared" si="9"/>
        <v>#DIV/0!</v>
      </c>
      <c r="Y22" s="520" t="e">
        <f t="shared" si="10"/>
        <v>#DIV/0!</v>
      </c>
      <c r="Z22" s="531" t="e">
        <f t="shared" si="11"/>
        <v>#DIV/0!</v>
      </c>
      <c r="AA22" s="519">
        <f t="shared" si="12"/>
        <v>0</v>
      </c>
    </row>
    <row r="23" spans="1:27" x14ac:dyDescent="0.2">
      <c r="A23" s="515">
        <v>17</v>
      </c>
      <c r="B23" s="27" t="str">
        <f>Stat.!B30</f>
        <v>Plachý Karel</v>
      </c>
      <c r="C23" s="475">
        <f>Stat.!P30</f>
        <v>0</v>
      </c>
      <c r="D23" s="475">
        <f>Stat.!AD30</f>
        <v>11</v>
      </c>
      <c r="E23" s="475">
        <f>Stat.!AR30</f>
        <v>0</v>
      </c>
      <c r="F23" s="475">
        <f>Stat.!BF30</f>
        <v>0</v>
      </c>
      <c r="G23" s="259">
        <f>Stat.!BT30</f>
        <v>0</v>
      </c>
      <c r="H23" s="549" t="str">
        <f t="shared" si="0"/>
        <v>Plachý Karel</v>
      </c>
      <c r="I23" s="259">
        <f>Stat.!P71</f>
        <v>0</v>
      </c>
      <c r="J23" s="31">
        <f>Stat.!AD71</f>
        <v>8</v>
      </c>
      <c r="K23" s="259">
        <f>Stat.!AR71</f>
        <v>0</v>
      </c>
      <c r="L23" s="31">
        <f>Stat.!BF71</f>
        <v>0</v>
      </c>
      <c r="M23" s="259">
        <f>Stat.!BT71</f>
        <v>0</v>
      </c>
      <c r="N23" s="476"/>
      <c r="O23" s="259">
        <f t="shared" si="1"/>
        <v>0</v>
      </c>
      <c r="P23" s="31">
        <f t="shared" si="2"/>
        <v>19</v>
      </c>
      <c r="Q23" s="259">
        <f t="shared" si="3"/>
        <v>0</v>
      </c>
      <c r="R23" s="31">
        <f t="shared" si="4"/>
        <v>0</v>
      </c>
      <c r="S23" s="476">
        <f t="shared" si="5"/>
        <v>0</v>
      </c>
      <c r="T23" s="259">
        <f t="shared" si="6"/>
        <v>0</v>
      </c>
      <c r="U23" s="505"/>
      <c r="V23" s="528">
        <f t="shared" si="7"/>
        <v>8</v>
      </c>
      <c r="W23" s="27" t="str">
        <f t="shared" si="8"/>
        <v>Plachý Karel</v>
      </c>
      <c r="X23" s="518" t="e">
        <f t="shared" si="9"/>
        <v>#DIV/0!</v>
      </c>
      <c r="Y23" s="520" t="e">
        <f t="shared" si="10"/>
        <v>#DIV/0!</v>
      </c>
      <c r="Z23" s="531" t="e">
        <f t="shared" si="11"/>
        <v>#DIV/0!</v>
      </c>
      <c r="AA23" s="519">
        <f t="shared" si="12"/>
        <v>0</v>
      </c>
    </row>
    <row r="24" spans="1:27" x14ac:dyDescent="0.2">
      <c r="A24" s="515">
        <v>18</v>
      </c>
      <c r="B24" s="27" t="str">
        <f>Stat.!B17</f>
        <v>Kelbler Martin</v>
      </c>
      <c r="C24" s="475">
        <f>Stat.!P17</f>
        <v>540</v>
      </c>
      <c r="D24" s="475">
        <f>Stat.!AD17</f>
        <v>0</v>
      </c>
      <c r="E24" s="475">
        <f>Stat.!AR17</f>
        <v>1</v>
      </c>
      <c r="F24" s="475">
        <f>Stat.!BF17</f>
        <v>1</v>
      </c>
      <c r="G24" s="259">
        <f>Stat.!BT17</f>
        <v>1</v>
      </c>
      <c r="H24" s="549" t="str">
        <f t="shared" si="0"/>
        <v>Kelbler Martin</v>
      </c>
      <c r="I24" s="259">
        <f>Stat.!P58</f>
        <v>0</v>
      </c>
      <c r="J24" s="31">
        <f>Stat.!AD58</f>
        <v>0</v>
      </c>
      <c r="K24" s="259">
        <f>Stat.!AR58</f>
        <v>0</v>
      </c>
      <c r="L24" s="31">
        <f>Stat.!BF58</f>
        <v>0</v>
      </c>
      <c r="M24" s="259">
        <f>Stat.!BT58</f>
        <v>0</v>
      </c>
      <c r="N24" s="476"/>
      <c r="O24" s="259">
        <f t="shared" si="1"/>
        <v>540</v>
      </c>
      <c r="P24" s="31">
        <f t="shared" si="2"/>
        <v>0</v>
      </c>
      <c r="Q24" s="259">
        <f t="shared" si="3"/>
        <v>1</v>
      </c>
      <c r="R24" s="31">
        <f t="shared" si="4"/>
        <v>1</v>
      </c>
      <c r="S24" s="476">
        <f t="shared" si="5"/>
        <v>1</v>
      </c>
      <c r="T24" s="259">
        <f t="shared" si="6"/>
        <v>2</v>
      </c>
      <c r="U24" s="505"/>
      <c r="V24" s="528">
        <f t="shared" si="7"/>
        <v>0</v>
      </c>
      <c r="W24" s="27" t="str">
        <f t="shared" si="8"/>
        <v>Kelbler Martin</v>
      </c>
      <c r="X24" s="518" t="e">
        <f t="shared" si="9"/>
        <v>#DIV/0!</v>
      </c>
      <c r="Y24" s="520" t="e">
        <f t="shared" si="10"/>
        <v>#DIV/0!</v>
      </c>
      <c r="Z24" s="531" t="e">
        <f t="shared" si="11"/>
        <v>#DIV/0!</v>
      </c>
      <c r="AA24" s="519">
        <f t="shared" si="12"/>
        <v>0</v>
      </c>
    </row>
    <row r="25" spans="1:27" x14ac:dyDescent="0.2">
      <c r="A25" s="515">
        <v>19</v>
      </c>
      <c r="B25" s="27" t="str">
        <f>Stat.!B21</f>
        <v>Kelbler Petr</v>
      </c>
      <c r="C25" s="475">
        <f>Stat.!P21</f>
        <v>639</v>
      </c>
      <c r="D25" s="475">
        <f>Stat.!AD21</f>
        <v>45</v>
      </c>
      <c r="E25" s="475">
        <f>Stat.!AR21</f>
        <v>1</v>
      </c>
      <c r="F25" s="475">
        <f>Stat.!BF21</f>
        <v>2</v>
      </c>
      <c r="G25" s="259">
        <f>Stat.!BT21</f>
        <v>2</v>
      </c>
      <c r="H25" s="549" t="str">
        <f t="shared" si="0"/>
        <v>Kelbler Petr</v>
      </c>
      <c r="I25" s="259">
        <f>Stat.!P62</f>
        <v>992</v>
      </c>
      <c r="J25" s="31">
        <f>Stat.!AD62</f>
        <v>0</v>
      </c>
      <c r="K25" s="259">
        <f>Stat.!AR62</f>
        <v>5</v>
      </c>
      <c r="L25" s="31">
        <f>Stat.!BF62</f>
        <v>6</v>
      </c>
      <c r="M25" s="259">
        <f>Stat.!BT62</f>
        <v>1</v>
      </c>
      <c r="N25" s="476"/>
      <c r="O25" s="259">
        <f t="shared" si="1"/>
        <v>1631</v>
      </c>
      <c r="P25" s="31">
        <f t="shared" si="2"/>
        <v>45</v>
      </c>
      <c r="Q25" s="259">
        <f t="shared" si="3"/>
        <v>6</v>
      </c>
      <c r="R25" s="31">
        <f t="shared" si="4"/>
        <v>8</v>
      </c>
      <c r="S25" s="476">
        <f t="shared" si="5"/>
        <v>3</v>
      </c>
      <c r="T25" s="259">
        <f t="shared" si="6"/>
        <v>14</v>
      </c>
      <c r="U25" s="505"/>
      <c r="V25" s="528">
        <f t="shared" si="7"/>
        <v>992</v>
      </c>
      <c r="W25" s="27" t="str">
        <f t="shared" si="8"/>
        <v>Kelbler Petr</v>
      </c>
      <c r="X25" s="518">
        <f t="shared" si="9"/>
        <v>198.4</v>
      </c>
      <c r="Y25" s="520">
        <f t="shared" si="10"/>
        <v>165.33333333333334</v>
      </c>
      <c r="Z25" s="531">
        <f t="shared" si="11"/>
        <v>90.181818181818187</v>
      </c>
      <c r="AA25" s="519">
        <f t="shared" si="12"/>
        <v>11</v>
      </c>
    </row>
    <row r="26" spans="1:27" x14ac:dyDescent="0.2">
      <c r="A26" s="515">
        <v>20</v>
      </c>
      <c r="B26" s="27" t="str">
        <f>Stat.!B18</f>
        <v>Kapinus Radek</v>
      </c>
      <c r="C26" s="475">
        <f>Stat.!P18</f>
        <v>90</v>
      </c>
      <c r="D26" s="475">
        <f>Stat.!AD18</f>
        <v>0</v>
      </c>
      <c r="E26" s="475">
        <f>Stat.!AR18</f>
        <v>0</v>
      </c>
      <c r="F26" s="475">
        <f>Stat.!BF18</f>
        <v>0</v>
      </c>
      <c r="G26" s="259">
        <f>Stat.!BT18</f>
        <v>0</v>
      </c>
      <c r="H26" s="549" t="str">
        <f t="shared" si="0"/>
        <v>Kapinus Radek</v>
      </c>
      <c r="I26" s="259">
        <f>Stat.!P59</f>
        <v>0</v>
      </c>
      <c r="J26" s="31">
        <f>Stat.!AD59</f>
        <v>0</v>
      </c>
      <c r="K26" s="259">
        <f>Stat.!AR59</f>
        <v>0</v>
      </c>
      <c r="L26" s="31">
        <f>Stat.!BF59</f>
        <v>0</v>
      </c>
      <c r="M26" s="259">
        <f>Stat.!BT59</f>
        <v>0</v>
      </c>
      <c r="N26" s="476"/>
      <c r="O26" s="259">
        <f t="shared" si="1"/>
        <v>90</v>
      </c>
      <c r="P26" s="31">
        <f t="shared" si="2"/>
        <v>0</v>
      </c>
      <c r="Q26" s="259">
        <f t="shared" si="3"/>
        <v>0</v>
      </c>
      <c r="R26" s="31">
        <f t="shared" si="4"/>
        <v>0</v>
      </c>
      <c r="S26" s="476">
        <f t="shared" si="5"/>
        <v>0</v>
      </c>
      <c r="T26" s="259">
        <f t="shared" si="6"/>
        <v>0</v>
      </c>
      <c r="U26" s="505"/>
      <c r="V26" s="528">
        <f t="shared" si="7"/>
        <v>0</v>
      </c>
      <c r="W26" s="27" t="str">
        <f t="shared" si="8"/>
        <v>Kapinus Radek</v>
      </c>
      <c r="X26" s="518" t="e">
        <f t="shared" si="9"/>
        <v>#DIV/0!</v>
      </c>
      <c r="Y26" s="520" t="e">
        <f t="shared" si="10"/>
        <v>#DIV/0!</v>
      </c>
      <c r="Z26" s="531" t="e">
        <f t="shared" si="11"/>
        <v>#DIV/0!</v>
      </c>
      <c r="AA26" s="519">
        <f t="shared" si="12"/>
        <v>0</v>
      </c>
    </row>
    <row r="27" spans="1:27" x14ac:dyDescent="0.2">
      <c r="A27" s="515">
        <v>21</v>
      </c>
      <c r="B27" s="27" t="str">
        <f>Stat.!B36</f>
        <v>Švarc Petr</v>
      </c>
      <c r="C27" s="475">
        <f>Stat.!P36</f>
        <v>523</v>
      </c>
      <c r="D27" s="475">
        <f>Stat.!AD36</f>
        <v>0</v>
      </c>
      <c r="E27" s="475">
        <f>Stat.!AR36</f>
        <v>0</v>
      </c>
      <c r="F27" s="475">
        <f>Stat.!BF36</f>
        <v>4</v>
      </c>
      <c r="G27" s="259">
        <f>Stat.!BT36</f>
        <v>0</v>
      </c>
      <c r="H27" s="549" t="str">
        <f t="shared" si="0"/>
        <v>Švarc Petr</v>
      </c>
      <c r="I27" s="259">
        <f>Stat.!P77</f>
        <v>1057</v>
      </c>
      <c r="J27" s="31">
        <f>Stat.!AD77</f>
        <v>0</v>
      </c>
      <c r="K27" s="259">
        <f>Stat.!AR77</f>
        <v>4</v>
      </c>
      <c r="L27" s="31">
        <f>Stat.!BF77</f>
        <v>3</v>
      </c>
      <c r="M27" s="259">
        <f>Stat.!BT77</f>
        <v>1</v>
      </c>
      <c r="N27" s="476"/>
      <c r="O27" s="259">
        <f t="shared" si="1"/>
        <v>1580</v>
      </c>
      <c r="P27" s="31">
        <f t="shared" si="2"/>
        <v>0</v>
      </c>
      <c r="Q27" s="259">
        <f t="shared" si="3"/>
        <v>4</v>
      </c>
      <c r="R27" s="31">
        <f t="shared" si="4"/>
        <v>7</v>
      </c>
      <c r="S27" s="476">
        <f t="shared" si="5"/>
        <v>1</v>
      </c>
      <c r="T27" s="259">
        <f t="shared" si="6"/>
        <v>11</v>
      </c>
      <c r="U27" s="505"/>
      <c r="V27" s="528">
        <f t="shared" si="7"/>
        <v>1057</v>
      </c>
      <c r="W27" s="27" t="str">
        <f t="shared" si="8"/>
        <v>Švarc Petr</v>
      </c>
      <c r="X27" s="518">
        <f t="shared" si="9"/>
        <v>264.25</v>
      </c>
      <c r="Y27" s="520">
        <f t="shared" si="10"/>
        <v>352.33333333333331</v>
      </c>
      <c r="Z27" s="531">
        <f t="shared" si="11"/>
        <v>151</v>
      </c>
      <c r="AA27" s="519">
        <f t="shared" si="12"/>
        <v>7</v>
      </c>
    </row>
    <row r="28" spans="1:27" x14ac:dyDescent="0.2">
      <c r="A28" s="515">
        <v>22</v>
      </c>
      <c r="B28" s="27" t="str">
        <f>Stat.!B31</f>
        <v>Pokorný Václav</v>
      </c>
      <c r="C28" s="475">
        <f>Stat.!P31</f>
        <v>388</v>
      </c>
      <c r="D28" s="475">
        <f>Stat.!AD31</f>
        <v>195</v>
      </c>
      <c r="E28" s="475">
        <f>Stat.!AR31</f>
        <v>1</v>
      </c>
      <c r="F28" s="475">
        <f>Stat.!BF31</f>
        <v>1</v>
      </c>
      <c r="G28" s="259">
        <f>Stat.!BT31</f>
        <v>1</v>
      </c>
      <c r="H28" s="549" t="str">
        <f t="shared" si="0"/>
        <v>Pokorný Václav</v>
      </c>
      <c r="I28" s="259">
        <f>Stat.!P73</f>
        <v>0</v>
      </c>
      <c r="J28" s="31">
        <f>Stat.!AD73</f>
        <v>0</v>
      </c>
      <c r="K28" s="259">
        <f>Stat.!AR73</f>
        <v>0</v>
      </c>
      <c r="L28" s="31">
        <f>Stat.!BF73</f>
        <v>0</v>
      </c>
      <c r="M28" s="259">
        <f>Stat.!BT73</f>
        <v>0</v>
      </c>
      <c r="N28" s="476"/>
      <c r="O28" s="259">
        <f t="shared" si="1"/>
        <v>388</v>
      </c>
      <c r="P28" s="31">
        <f t="shared" si="2"/>
        <v>195</v>
      </c>
      <c r="Q28" s="259">
        <f t="shared" si="3"/>
        <v>1</v>
      </c>
      <c r="R28" s="31">
        <f t="shared" si="4"/>
        <v>1</v>
      </c>
      <c r="S28" s="476">
        <f t="shared" si="5"/>
        <v>1</v>
      </c>
      <c r="T28" s="259">
        <f t="shared" si="6"/>
        <v>2</v>
      </c>
      <c r="U28" s="505"/>
      <c r="V28" s="528">
        <f t="shared" si="7"/>
        <v>0</v>
      </c>
      <c r="W28" s="27" t="str">
        <f t="shared" si="8"/>
        <v>Pokorný Václav</v>
      </c>
      <c r="X28" s="518" t="e">
        <f t="shared" si="9"/>
        <v>#DIV/0!</v>
      </c>
      <c r="Y28" s="520" t="e">
        <f t="shared" si="10"/>
        <v>#DIV/0!</v>
      </c>
      <c r="Z28" s="531" t="e">
        <f t="shared" si="11"/>
        <v>#DIV/0!</v>
      </c>
      <c r="AA28" s="519">
        <f t="shared" si="12"/>
        <v>0</v>
      </c>
    </row>
    <row r="29" spans="1:27" x14ac:dyDescent="0.2">
      <c r="A29" s="515">
        <v>23</v>
      </c>
      <c r="B29" s="27" t="str">
        <f>Stat.!B32</f>
        <v>Pospíchal Tomáš</v>
      </c>
      <c r="C29" s="475">
        <f>Stat.!P32</f>
        <v>0</v>
      </c>
      <c r="D29" s="475">
        <f>Stat.!AD32</f>
        <v>20</v>
      </c>
      <c r="E29" s="475">
        <f>Stat.!AR32</f>
        <v>0</v>
      </c>
      <c r="F29" s="475">
        <f>Stat.!BF32</f>
        <v>0</v>
      </c>
      <c r="G29" s="259">
        <f>Stat.!BT32</f>
        <v>0</v>
      </c>
      <c r="H29" s="549" t="str">
        <f t="shared" si="0"/>
        <v>Pospíchal Tomáš</v>
      </c>
      <c r="I29" s="259">
        <f>Stat.!P73</f>
        <v>0</v>
      </c>
      <c r="J29" s="31">
        <f>Stat.!AD73</f>
        <v>0</v>
      </c>
      <c r="K29" s="259">
        <f>Stat.!AR73</f>
        <v>0</v>
      </c>
      <c r="L29" s="31">
        <f>Stat.!BF73</f>
        <v>0</v>
      </c>
      <c r="M29" s="259">
        <f>Stat.!BT73</f>
        <v>0</v>
      </c>
      <c r="N29" s="476"/>
      <c r="O29" s="259">
        <f t="shared" si="1"/>
        <v>0</v>
      </c>
      <c r="P29" s="31">
        <f t="shared" si="2"/>
        <v>20</v>
      </c>
      <c r="Q29" s="259">
        <f t="shared" si="3"/>
        <v>0</v>
      </c>
      <c r="R29" s="31">
        <f t="shared" si="4"/>
        <v>0</v>
      </c>
      <c r="S29" s="476">
        <f t="shared" si="5"/>
        <v>0</v>
      </c>
      <c r="T29" s="259">
        <f t="shared" si="6"/>
        <v>0</v>
      </c>
      <c r="U29" s="505"/>
      <c r="V29" s="528">
        <f t="shared" si="7"/>
        <v>0</v>
      </c>
      <c r="W29" s="27" t="str">
        <f t="shared" si="8"/>
        <v>Pospíchal Tomáš</v>
      </c>
      <c r="X29" s="518" t="e">
        <f t="shared" si="9"/>
        <v>#DIV/0!</v>
      </c>
      <c r="Y29" s="520" t="e">
        <f t="shared" si="10"/>
        <v>#DIV/0!</v>
      </c>
      <c r="Z29" s="531" t="e">
        <f t="shared" si="11"/>
        <v>#DIV/0!</v>
      </c>
      <c r="AA29" s="519">
        <f t="shared" si="12"/>
        <v>0</v>
      </c>
    </row>
    <row r="30" spans="1:27" x14ac:dyDescent="0.2">
      <c r="A30" s="515">
        <v>24</v>
      </c>
      <c r="B30" s="27" t="str">
        <f>Stat.!B35</f>
        <v>Šťastný Martin</v>
      </c>
      <c r="C30" s="475">
        <f>Stat.!P35</f>
        <v>539</v>
      </c>
      <c r="D30" s="475">
        <f>Stat.!AD35</f>
        <v>26</v>
      </c>
      <c r="E30" s="475">
        <f>Stat.!AR35</f>
        <v>5</v>
      </c>
      <c r="F30" s="475">
        <f>Stat.!BF35</f>
        <v>0</v>
      </c>
      <c r="G30" s="259">
        <f>Stat.!BT35</f>
        <v>1</v>
      </c>
      <c r="H30" s="549" t="str">
        <f t="shared" si="0"/>
        <v>Šťastný Martin</v>
      </c>
      <c r="I30" s="259">
        <f>Stat.!P76</f>
        <v>900</v>
      </c>
      <c r="J30" s="31">
        <f>Stat.!AD76</f>
        <v>39</v>
      </c>
      <c r="K30" s="259">
        <f>Stat.!AR76</f>
        <v>4</v>
      </c>
      <c r="L30" s="31">
        <f>Stat.!BF76</f>
        <v>4</v>
      </c>
      <c r="M30" s="259">
        <f>Stat.!BT76</f>
        <v>3</v>
      </c>
      <c r="N30" s="476"/>
      <c r="O30" s="259">
        <f t="shared" si="1"/>
        <v>1439</v>
      </c>
      <c r="P30" s="31">
        <f t="shared" si="2"/>
        <v>65</v>
      </c>
      <c r="Q30" s="259">
        <f t="shared" si="3"/>
        <v>9</v>
      </c>
      <c r="R30" s="31">
        <f t="shared" si="4"/>
        <v>4</v>
      </c>
      <c r="S30" s="476">
        <f t="shared" si="5"/>
        <v>4</v>
      </c>
      <c r="T30" s="259">
        <f t="shared" si="6"/>
        <v>13</v>
      </c>
      <c r="U30" s="505"/>
      <c r="V30" s="528">
        <f t="shared" si="7"/>
        <v>939</v>
      </c>
      <c r="W30" s="27" t="str">
        <f t="shared" si="8"/>
        <v>Šťastný Martin</v>
      </c>
      <c r="X30" s="518">
        <f t="shared" si="9"/>
        <v>234.75</v>
      </c>
      <c r="Y30" s="520">
        <f t="shared" si="10"/>
        <v>234.75</v>
      </c>
      <c r="Z30" s="531">
        <f t="shared" si="11"/>
        <v>117.375</v>
      </c>
      <c r="AA30" s="519">
        <f t="shared" si="12"/>
        <v>8</v>
      </c>
    </row>
    <row r="31" spans="1:27" x14ac:dyDescent="0.2">
      <c r="A31" s="515">
        <v>25</v>
      </c>
      <c r="B31" s="27" t="str">
        <f>Stat.!B19</f>
        <v>Kelbler David</v>
      </c>
      <c r="C31" s="475">
        <f>Stat.!P19</f>
        <v>0</v>
      </c>
      <c r="D31" s="475">
        <f>Stat.!AD19</f>
        <v>49</v>
      </c>
      <c r="E31" s="475">
        <f>Stat.!AR19</f>
        <v>0</v>
      </c>
      <c r="F31" s="475">
        <f>Stat.!BF19</f>
        <v>0</v>
      </c>
      <c r="G31" s="259">
        <f>Stat.!BT19</f>
        <v>0</v>
      </c>
      <c r="H31" s="549" t="str">
        <f t="shared" si="0"/>
        <v>Kelbler David</v>
      </c>
      <c r="I31" s="259">
        <f>Stat.!P60</f>
        <v>332</v>
      </c>
      <c r="J31" s="31">
        <f>Stat.!AD60</f>
        <v>136</v>
      </c>
      <c r="K31" s="259">
        <f>Stat.!AR60</f>
        <v>1</v>
      </c>
      <c r="L31" s="31">
        <f>Stat.!BF60</f>
        <v>2</v>
      </c>
      <c r="M31" s="259">
        <f>Stat.!BT60</f>
        <v>0</v>
      </c>
      <c r="N31" s="476"/>
      <c r="O31" s="259">
        <f t="shared" si="1"/>
        <v>332</v>
      </c>
      <c r="P31" s="31">
        <f t="shared" si="2"/>
        <v>185</v>
      </c>
      <c r="Q31" s="259">
        <f t="shared" si="3"/>
        <v>1</v>
      </c>
      <c r="R31" s="31">
        <f t="shared" si="4"/>
        <v>2</v>
      </c>
      <c r="S31" s="476">
        <f t="shared" si="5"/>
        <v>0</v>
      </c>
      <c r="T31" s="259">
        <f t="shared" si="6"/>
        <v>3</v>
      </c>
      <c r="U31" s="505"/>
      <c r="V31" s="528">
        <f t="shared" si="7"/>
        <v>468</v>
      </c>
      <c r="W31" s="27" t="str">
        <f t="shared" si="8"/>
        <v>Kelbler David</v>
      </c>
      <c r="X31" s="518">
        <f t="shared" si="9"/>
        <v>468</v>
      </c>
      <c r="Y31" s="520">
        <f t="shared" si="10"/>
        <v>234</v>
      </c>
      <c r="Z31" s="531">
        <f t="shared" si="11"/>
        <v>156</v>
      </c>
      <c r="AA31" s="519">
        <f t="shared" si="12"/>
        <v>3</v>
      </c>
    </row>
    <row r="32" spans="1:27" x14ac:dyDescent="0.2">
      <c r="A32" s="515">
        <v>26</v>
      </c>
      <c r="B32" s="27" t="str">
        <f>Stat.!B23</f>
        <v>Krejčí Miroslav</v>
      </c>
      <c r="C32" s="475">
        <f>Stat.!P23</f>
        <v>180</v>
      </c>
      <c r="D32" s="475">
        <f>Stat.!AD23</f>
        <v>0</v>
      </c>
      <c r="E32" s="475">
        <f>Stat.!AR23</f>
        <v>0</v>
      </c>
      <c r="F32" s="475">
        <f>Stat.!BF23</f>
        <v>0</v>
      </c>
      <c r="G32" s="259">
        <f>Stat.!BT23</f>
        <v>0</v>
      </c>
      <c r="H32" s="549" t="str">
        <f t="shared" si="0"/>
        <v>Krejčí Miroslav</v>
      </c>
      <c r="I32" s="259">
        <f>Stat.!P64</f>
        <v>534</v>
      </c>
      <c r="J32" s="31">
        <f>Stat.!AD64</f>
        <v>37</v>
      </c>
      <c r="K32" s="259">
        <f>Stat.!AR64</f>
        <v>0</v>
      </c>
      <c r="L32" s="31">
        <f>Stat.!BF64</f>
        <v>0</v>
      </c>
      <c r="M32" s="259">
        <f>Stat.!BT64</f>
        <v>0</v>
      </c>
      <c r="N32" s="476"/>
      <c r="O32" s="259">
        <f t="shared" si="1"/>
        <v>714</v>
      </c>
      <c r="P32" s="31">
        <f t="shared" si="2"/>
        <v>37</v>
      </c>
      <c r="Q32" s="259">
        <f t="shared" si="3"/>
        <v>0</v>
      </c>
      <c r="R32" s="31">
        <f t="shared" si="4"/>
        <v>0</v>
      </c>
      <c r="S32" s="476">
        <f t="shared" si="5"/>
        <v>0</v>
      </c>
      <c r="T32" s="259">
        <f t="shared" si="6"/>
        <v>0</v>
      </c>
      <c r="U32" s="505"/>
      <c r="V32" s="528">
        <f t="shared" si="7"/>
        <v>571</v>
      </c>
      <c r="W32" s="27" t="str">
        <f t="shared" si="8"/>
        <v>Krejčí Miroslav</v>
      </c>
      <c r="X32" s="518" t="e">
        <f t="shared" si="9"/>
        <v>#DIV/0!</v>
      </c>
      <c r="Y32" s="520" t="e">
        <f t="shared" si="10"/>
        <v>#DIV/0!</v>
      </c>
      <c r="Z32" s="531" t="e">
        <f t="shared" si="11"/>
        <v>#DIV/0!</v>
      </c>
      <c r="AA32" s="519">
        <f t="shared" si="12"/>
        <v>0</v>
      </c>
    </row>
    <row r="33" spans="1:30" x14ac:dyDescent="0.2">
      <c r="A33" s="515">
        <v>27</v>
      </c>
      <c r="B33" s="27" t="str">
        <f>Stat.!B27</f>
        <v>Nehyba Filip</v>
      </c>
      <c r="C33" s="475">
        <f>Stat.!P27</f>
        <v>0</v>
      </c>
      <c r="D33" s="475">
        <f>Stat.!AD27</f>
        <v>0</v>
      </c>
      <c r="E33" s="475">
        <f>Stat.!AR27</f>
        <v>0</v>
      </c>
      <c r="F33" s="475">
        <f>Stat.!BF27</f>
        <v>0</v>
      </c>
      <c r="G33" s="259">
        <f>Stat.!BT27</f>
        <v>0</v>
      </c>
      <c r="H33" s="549" t="str">
        <f t="shared" si="0"/>
        <v>Nehyba Filip</v>
      </c>
      <c r="I33" s="259">
        <f>Stat.!P68</f>
        <v>0</v>
      </c>
      <c r="J33" s="31">
        <f>Stat.!AD68</f>
        <v>0</v>
      </c>
      <c r="K33" s="259">
        <f>Stat.!AR68</f>
        <v>0</v>
      </c>
      <c r="L33" s="31">
        <f>Stat.!BF68</f>
        <v>0</v>
      </c>
      <c r="M33" s="259">
        <f>Stat.!BT68</f>
        <v>0</v>
      </c>
      <c r="N33" s="476"/>
      <c r="O33" s="259">
        <f t="shared" si="1"/>
        <v>0</v>
      </c>
      <c r="P33" s="31">
        <f t="shared" si="2"/>
        <v>0</v>
      </c>
      <c r="Q33" s="259">
        <f t="shared" si="3"/>
        <v>0</v>
      </c>
      <c r="R33" s="31">
        <f t="shared" si="4"/>
        <v>0</v>
      </c>
      <c r="S33" s="476">
        <f t="shared" si="5"/>
        <v>0</v>
      </c>
      <c r="T33" s="259">
        <f t="shared" si="6"/>
        <v>0</v>
      </c>
      <c r="U33" s="505"/>
      <c r="V33" s="528">
        <f t="shared" si="7"/>
        <v>0</v>
      </c>
      <c r="W33" s="27" t="str">
        <f t="shared" si="8"/>
        <v>Nehyba Filip</v>
      </c>
      <c r="X33" s="518" t="e">
        <f t="shared" si="9"/>
        <v>#DIV/0!</v>
      </c>
      <c r="Y33" s="520" t="e">
        <f t="shared" si="10"/>
        <v>#DIV/0!</v>
      </c>
      <c r="Z33" s="531" t="e">
        <f t="shared" si="11"/>
        <v>#DIV/0!</v>
      </c>
      <c r="AA33" s="519">
        <f t="shared" si="12"/>
        <v>0</v>
      </c>
    </row>
    <row r="34" spans="1:30" x14ac:dyDescent="0.2">
      <c r="A34" s="515">
        <v>28</v>
      </c>
      <c r="B34" s="27" t="str">
        <f>Stat.!B34</f>
        <v>Šmahel Michal</v>
      </c>
      <c r="C34" s="475">
        <f>Stat.!P34</f>
        <v>0</v>
      </c>
      <c r="D34" s="475">
        <f>Stat.!AD34</f>
        <v>11</v>
      </c>
      <c r="E34" s="475">
        <f>Stat.!AR34</f>
        <v>0</v>
      </c>
      <c r="F34" s="475">
        <f>Stat.!BF34</f>
        <v>0</v>
      </c>
      <c r="G34" s="259">
        <f>Stat.!BT34</f>
        <v>0</v>
      </c>
      <c r="H34" s="549" t="str">
        <f t="shared" si="0"/>
        <v>Šmahel Michal</v>
      </c>
      <c r="I34" s="259">
        <f>Stat.!P75</f>
        <v>0</v>
      </c>
      <c r="J34" s="31">
        <f>Stat.!AD75</f>
        <v>0</v>
      </c>
      <c r="K34" s="259">
        <f>Stat.!AR75</f>
        <v>0</v>
      </c>
      <c r="L34" s="31">
        <f>Stat.!BF75</f>
        <v>0</v>
      </c>
      <c r="M34" s="259">
        <f>Stat.!BT75</f>
        <v>0</v>
      </c>
      <c r="N34" s="476"/>
      <c r="O34" s="259">
        <f t="shared" si="1"/>
        <v>0</v>
      </c>
      <c r="P34" s="31">
        <f t="shared" si="2"/>
        <v>11</v>
      </c>
      <c r="Q34" s="259">
        <f t="shared" si="3"/>
        <v>0</v>
      </c>
      <c r="R34" s="31">
        <f t="shared" si="4"/>
        <v>0</v>
      </c>
      <c r="S34" s="476">
        <f t="shared" si="5"/>
        <v>0</v>
      </c>
      <c r="T34" s="259">
        <f t="shared" si="6"/>
        <v>0</v>
      </c>
      <c r="U34" s="505"/>
      <c r="V34" s="528">
        <f t="shared" si="7"/>
        <v>0</v>
      </c>
      <c r="W34" s="27" t="str">
        <f t="shared" si="8"/>
        <v>Šmahel Michal</v>
      </c>
      <c r="X34" s="518" t="e">
        <f t="shared" si="9"/>
        <v>#DIV/0!</v>
      </c>
      <c r="Y34" s="520" t="e">
        <f t="shared" si="10"/>
        <v>#DIV/0!</v>
      </c>
      <c r="Z34" s="531" t="e">
        <f t="shared" si="11"/>
        <v>#DIV/0!</v>
      </c>
      <c r="AA34" s="519">
        <f t="shared" si="12"/>
        <v>0</v>
      </c>
    </row>
    <row r="35" spans="1:30" x14ac:dyDescent="0.2">
      <c r="A35" s="515">
        <v>29</v>
      </c>
      <c r="B35" s="27" t="str">
        <f>Stat.!B29</f>
        <v>Novák Vojta</v>
      </c>
      <c r="C35" s="475">
        <f>Stat.!P29</f>
        <v>488</v>
      </c>
      <c r="D35" s="475">
        <f>Stat.!AD29</f>
        <v>49</v>
      </c>
      <c r="E35" s="475">
        <f>Stat.!AR29</f>
        <v>0</v>
      </c>
      <c r="F35" s="475">
        <f>Stat.!BF29</f>
        <v>1</v>
      </c>
      <c r="G35" s="259">
        <f>Stat.!BT29</f>
        <v>2</v>
      </c>
      <c r="H35" s="549" t="str">
        <f t="shared" si="0"/>
        <v>Novák Vojta</v>
      </c>
      <c r="I35" s="259">
        <f>Stat.!P70</f>
        <v>0</v>
      </c>
      <c r="J35" s="31">
        <f>Stat.!AD70</f>
        <v>0</v>
      </c>
      <c r="K35" s="259">
        <f>Stat.!AR70</f>
        <v>0</v>
      </c>
      <c r="L35" s="31">
        <f>Stat.!BF70</f>
        <v>0</v>
      </c>
      <c r="M35" s="259">
        <f>Stat.!BT70</f>
        <v>0</v>
      </c>
      <c r="N35" s="476"/>
      <c r="O35" s="259">
        <f t="shared" si="1"/>
        <v>488</v>
      </c>
      <c r="P35" s="31">
        <f t="shared" si="2"/>
        <v>49</v>
      </c>
      <c r="Q35" s="259">
        <f t="shared" si="3"/>
        <v>0</v>
      </c>
      <c r="R35" s="31">
        <f t="shared" si="4"/>
        <v>1</v>
      </c>
      <c r="S35" s="476">
        <f t="shared" si="5"/>
        <v>2</v>
      </c>
      <c r="T35" s="259">
        <f t="shared" si="6"/>
        <v>1</v>
      </c>
      <c r="U35" s="505"/>
      <c r="V35" s="528">
        <f t="shared" si="7"/>
        <v>0</v>
      </c>
      <c r="W35" s="27" t="str">
        <f t="shared" si="8"/>
        <v>Novák Vojta</v>
      </c>
      <c r="X35" s="518" t="e">
        <f t="shared" si="9"/>
        <v>#DIV/0!</v>
      </c>
      <c r="Y35" s="520" t="e">
        <f t="shared" si="10"/>
        <v>#DIV/0!</v>
      </c>
      <c r="Z35" s="531" t="e">
        <f t="shared" si="11"/>
        <v>#DIV/0!</v>
      </c>
      <c r="AA35" s="519">
        <f t="shared" si="12"/>
        <v>0</v>
      </c>
    </row>
    <row r="36" spans="1:30" x14ac:dyDescent="0.2">
      <c r="A36" s="515">
        <v>30</v>
      </c>
      <c r="B36" s="27" t="str">
        <f>Stat.!B26</f>
        <v>Nedoma Václav</v>
      </c>
      <c r="C36" s="475">
        <f>Stat.!P26</f>
        <v>0</v>
      </c>
      <c r="D36" s="475">
        <f>Stat.!AD26</f>
        <v>0</v>
      </c>
      <c r="E36" s="475">
        <f>Stat.!AR26</f>
        <v>0</v>
      </c>
      <c r="F36" s="475">
        <f>Stat.!BF26</f>
        <v>0</v>
      </c>
      <c r="G36" s="259">
        <f>Stat.!BT26</f>
        <v>0</v>
      </c>
      <c r="H36" s="549" t="str">
        <f t="shared" si="0"/>
        <v>Nedoma Václav</v>
      </c>
      <c r="I36" s="259">
        <f>Stat.!P67</f>
        <v>0</v>
      </c>
      <c r="J36" s="31">
        <f>Stat.!AD67</f>
        <v>0</v>
      </c>
      <c r="K36" s="259">
        <f>Stat.!AR67</f>
        <v>0</v>
      </c>
      <c r="L36" s="31">
        <f>Stat.!BF67</f>
        <v>0</v>
      </c>
      <c r="M36" s="259">
        <f>Stat.!BT67</f>
        <v>0</v>
      </c>
      <c r="N36" s="476"/>
      <c r="O36" s="259">
        <f t="shared" si="1"/>
        <v>0</v>
      </c>
      <c r="P36" s="31">
        <f t="shared" si="2"/>
        <v>0</v>
      </c>
      <c r="Q36" s="259">
        <f t="shared" si="3"/>
        <v>0</v>
      </c>
      <c r="R36" s="31">
        <f t="shared" si="4"/>
        <v>0</v>
      </c>
      <c r="S36" s="476">
        <f t="shared" si="5"/>
        <v>0</v>
      </c>
      <c r="T36" s="259">
        <f t="shared" si="6"/>
        <v>0</v>
      </c>
      <c r="U36" s="505"/>
      <c r="V36" s="528">
        <f t="shared" si="7"/>
        <v>0</v>
      </c>
      <c r="W36" s="27" t="str">
        <f t="shared" si="8"/>
        <v>Nedoma Václav</v>
      </c>
      <c r="X36" s="518" t="e">
        <f t="shared" si="9"/>
        <v>#DIV/0!</v>
      </c>
      <c r="Y36" s="520" t="e">
        <f t="shared" si="10"/>
        <v>#DIV/0!</v>
      </c>
      <c r="Z36" s="531" t="e">
        <f t="shared" si="11"/>
        <v>#DIV/0!</v>
      </c>
      <c r="AA36" s="519">
        <f t="shared" si="12"/>
        <v>0</v>
      </c>
    </row>
    <row r="37" spans="1:30" x14ac:dyDescent="0.2">
      <c r="A37" s="515">
        <v>31</v>
      </c>
      <c r="B37" s="27" t="str">
        <f>Stat.!B38</f>
        <v>Urbánek Pavel</v>
      </c>
      <c r="C37" s="475">
        <f>Stat.!P38</f>
        <v>270</v>
      </c>
      <c r="D37" s="475">
        <f>Stat.!AD38</f>
        <v>27</v>
      </c>
      <c r="E37" s="475">
        <f>Stat.!AR38</f>
        <v>0</v>
      </c>
      <c r="F37" s="475">
        <f>Stat.!BF38</f>
        <v>0</v>
      </c>
      <c r="G37" s="259">
        <f>Stat.!BT38</f>
        <v>0</v>
      </c>
      <c r="H37" s="549" t="str">
        <f t="shared" si="0"/>
        <v>Urbánek Pavel</v>
      </c>
      <c r="I37" s="259">
        <f>Stat.!P79</f>
        <v>270</v>
      </c>
      <c r="J37" s="31">
        <f>Stat.!AD79</f>
        <v>16</v>
      </c>
      <c r="K37" s="259">
        <f>Stat.!AR79</f>
        <v>0</v>
      </c>
      <c r="L37" s="31">
        <f>Stat.!BF79</f>
        <v>1</v>
      </c>
      <c r="M37" s="259">
        <f>Stat.!BT79</f>
        <v>1</v>
      </c>
      <c r="N37" s="476"/>
      <c r="O37" s="259">
        <f t="shared" si="1"/>
        <v>540</v>
      </c>
      <c r="P37" s="31">
        <f t="shared" si="2"/>
        <v>43</v>
      </c>
      <c r="Q37" s="259">
        <f t="shared" si="3"/>
        <v>0</v>
      </c>
      <c r="R37" s="31">
        <f t="shared" si="4"/>
        <v>1</v>
      </c>
      <c r="S37" s="476">
        <f t="shared" si="5"/>
        <v>1</v>
      </c>
      <c r="T37" s="259">
        <f t="shared" si="6"/>
        <v>1</v>
      </c>
      <c r="U37" s="31"/>
      <c r="V37" s="528">
        <f t="shared" si="7"/>
        <v>286</v>
      </c>
      <c r="W37" s="27" t="str">
        <f t="shared" si="8"/>
        <v>Urbánek Pavel</v>
      </c>
      <c r="X37" s="518" t="e">
        <f t="shared" si="9"/>
        <v>#DIV/0!</v>
      </c>
      <c r="Y37" s="520">
        <f t="shared" si="10"/>
        <v>286</v>
      </c>
      <c r="Z37" s="531">
        <f t="shared" si="11"/>
        <v>286</v>
      </c>
      <c r="AA37" s="519">
        <f t="shared" si="12"/>
        <v>1</v>
      </c>
    </row>
    <row r="38" spans="1:30" x14ac:dyDescent="0.2">
      <c r="A38" s="516">
        <v>32</v>
      </c>
      <c r="B38" s="27" t="str">
        <f>Stat.!B39</f>
        <v>Zejda Tomáš</v>
      </c>
      <c r="C38" s="475">
        <f>Stat.!P39</f>
        <v>528</v>
      </c>
      <c r="D38" s="475">
        <f>Stat.!AD39</f>
        <v>53</v>
      </c>
      <c r="E38" s="475">
        <f>Stat.!AR39</f>
        <v>0</v>
      </c>
      <c r="F38" s="475">
        <f>Stat.!BF39</f>
        <v>1</v>
      </c>
      <c r="G38" s="259">
        <f>Stat.!BT39</f>
        <v>1</v>
      </c>
      <c r="H38" s="549" t="str">
        <f t="shared" si="0"/>
        <v>Zejda Tomáš</v>
      </c>
      <c r="I38" s="259">
        <f>Stat.!P80</f>
        <v>893</v>
      </c>
      <c r="J38" s="31">
        <f>Stat.!AD80</f>
        <v>0</v>
      </c>
      <c r="K38" s="259">
        <f>Stat.!AR80</f>
        <v>0</v>
      </c>
      <c r="L38" s="31">
        <f>Stat.!BF80</f>
        <v>1</v>
      </c>
      <c r="M38" s="259">
        <f>Stat.!BT80</f>
        <v>3</v>
      </c>
      <c r="N38" s="476"/>
      <c r="O38" s="259">
        <f t="shared" si="1"/>
        <v>1421</v>
      </c>
      <c r="P38" s="31">
        <f t="shared" si="2"/>
        <v>53</v>
      </c>
      <c r="Q38" s="259">
        <f t="shared" si="3"/>
        <v>0</v>
      </c>
      <c r="R38" s="31">
        <f t="shared" si="4"/>
        <v>2</v>
      </c>
      <c r="S38" s="476">
        <f t="shared" si="5"/>
        <v>4</v>
      </c>
      <c r="T38" s="259">
        <f t="shared" si="6"/>
        <v>2</v>
      </c>
      <c r="U38" s="31"/>
      <c r="V38" s="528">
        <f t="shared" si="7"/>
        <v>893</v>
      </c>
      <c r="AA38" s="519">
        <f t="shared" si="12"/>
        <v>1</v>
      </c>
    </row>
    <row r="39" spans="1:30" x14ac:dyDescent="0.2">
      <c r="A39" s="517">
        <v>33</v>
      </c>
      <c r="B39" s="27" t="str">
        <f>Stat.!B40</f>
        <v>Zejda Vojtěch</v>
      </c>
      <c r="C39" s="475">
        <f>Stat.!P40</f>
        <v>90</v>
      </c>
      <c r="D39" s="475">
        <f>Stat.!AD40</f>
        <v>0</v>
      </c>
      <c r="E39" s="475">
        <f>Stat.!AR40</f>
        <v>0</v>
      </c>
      <c r="F39" s="475">
        <f>Stat.!BF40</f>
        <v>0</v>
      </c>
      <c r="G39" s="259">
        <f>Stat.!BT40</f>
        <v>0</v>
      </c>
      <c r="H39" s="549" t="str">
        <f t="shared" si="0"/>
        <v>Zejda Vojtěch</v>
      </c>
      <c r="I39" s="259">
        <f>Stat.!P81</f>
        <v>0</v>
      </c>
      <c r="J39" s="31">
        <f>Stat.!AD81</f>
        <v>0</v>
      </c>
      <c r="K39" s="259">
        <f>Stat.!AR81</f>
        <v>0</v>
      </c>
      <c r="L39" s="31">
        <f>Stat.!BF81</f>
        <v>0</v>
      </c>
      <c r="M39" s="259">
        <f>Stat.!BT81</f>
        <v>0</v>
      </c>
      <c r="N39" s="476"/>
      <c r="O39" s="259">
        <f t="shared" si="1"/>
        <v>90</v>
      </c>
      <c r="P39" s="31">
        <f t="shared" si="2"/>
        <v>0</v>
      </c>
      <c r="Q39" s="259">
        <f t="shared" si="3"/>
        <v>0</v>
      </c>
      <c r="R39" s="31">
        <f t="shared" si="4"/>
        <v>0</v>
      </c>
      <c r="S39" s="476">
        <f t="shared" si="5"/>
        <v>0</v>
      </c>
      <c r="T39" s="259">
        <f t="shared" si="6"/>
        <v>0</v>
      </c>
      <c r="U39" s="31"/>
      <c r="V39" s="528">
        <f t="shared" si="7"/>
        <v>0</v>
      </c>
      <c r="W39" s="75" t="s">
        <v>728</v>
      </c>
      <c r="X39" s="530" t="s">
        <v>746</v>
      </c>
      <c r="Y39" s="553"/>
      <c r="Z39" s="323" t="s">
        <v>729</v>
      </c>
      <c r="AA39" s="554" t="s">
        <v>747</v>
      </c>
      <c r="AB39" s="532" t="s">
        <v>730</v>
      </c>
      <c r="AC39" s="532"/>
      <c r="AD39" s="532" t="s">
        <v>748</v>
      </c>
    </row>
    <row r="40" spans="1:30" x14ac:dyDescent="0.2">
      <c r="A40" s="477"/>
      <c r="B40" s="477" t="s">
        <v>10</v>
      </c>
      <c r="C40" s="551">
        <f t="shared" ref="C40:M40" si="13">SUM(C7:C39)</f>
        <v>11118</v>
      </c>
      <c r="D40" s="551">
        <f t="shared" si="13"/>
        <v>754</v>
      </c>
      <c r="E40" s="60">
        <f t="shared" si="13"/>
        <v>27</v>
      </c>
      <c r="F40" s="60">
        <f t="shared" si="13"/>
        <v>22</v>
      </c>
      <c r="G40" s="60">
        <f t="shared" si="13"/>
        <v>18</v>
      </c>
      <c r="H40" s="60">
        <f t="shared" si="13"/>
        <v>0</v>
      </c>
      <c r="I40" s="60">
        <f t="shared" si="13"/>
        <v>10586</v>
      </c>
      <c r="J40" s="60">
        <f t="shared" si="13"/>
        <v>540</v>
      </c>
      <c r="K40" s="60">
        <f t="shared" si="13"/>
        <v>25</v>
      </c>
      <c r="L40" s="60">
        <f t="shared" si="13"/>
        <v>26</v>
      </c>
      <c r="M40" s="60">
        <f t="shared" si="13"/>
        <v>16</v>
      </c>
      <c r="N40" s="60"/>
      <c r="O40" s="60">
        <f t="shared" si="1"/>
        <v>21704</v>
      </c>
      <c r="P40" s="60">
        <f t="shared" si="2"/>
        <v>1294</v>
      </c>
      <c r="Q40" s="60">
        <f t="shared" si="3"/>
        <v>52</v>
      </c>
      <c r="R40" s="60">
        <f t="shared" si="4"/>
        <v>48</v>
      </c>
      <c r="S40" s="60">
        <f t="shared" si="5"/>
        <v>34</v>
      </c>
      <c r="T40" s="60">
        <f t="shared" si="6"/>
        <v>100</v>
      </c>
      <c r="U40" s="60"/>
      <c r="W40" s="38" t="s">
        <v>82</v>
      </c>
      <c r="X40" s="518">
        <v>168.5</v>
      </c>
      <c r="Y40" s="533"/>
      <c r="Z40" s="84" t="s">
        <v>734</v>
      </c>
      <c r="AA40" s="534">
        <v>138.28571428571399</v>
      </c>
      <c r="AB40" s="537"/>
      <c r="AC40" s="537" t="s">
        <v>734</v>
      </c>
      <c r="AD40" s="536">
        <v>96.8</v>
      </c>
    </row>
    <row r="41" spans="1:30" x14ac:dyDescent="0.2">
      <c r="A41" s="478"/>
      <c r="B41" s="479" t="s">
        <v>706</v>
      </c>
      <c r="C41" s="479"/>
      <c r="D41" s="480" t="e">
        <f>#REF!</f>
        <v>#REF!</v>
      </c>
      <c r="E41" s="479"/>
      <c r="F41" s="479"/>
      <c r="G41" s="479"/>
      <c r="H41" s="479"/>
      <c r="I41" s="479"/>
      <c r="J41" s="480" t="e">
        <f>#REF!</f>
        <v>#REF!</v>
      </c>
      <c r="K41" s="479"/>
      <c r="L41" s="479"/>
      <c r="M41" s="479"/>
      <c r="N41" s="479"/>
      <c r="O41" s="479"/>
      <c r="P41" s="510" t="e">
        <f>D41+J41</f>
        <v>#REF!</v>
      </c>
      <c r="Q41" s="479"/>
      <c r="R41" s="479"/>
      <c r="S41" s="479"/>
      <c r="T41" s="479"/>
      <c r="U41" s="479"/>
      <c r="W41" s="38" t="s">
        <v>35</v>
      </c>
      <c r="X41" s="518">
        <v>189.4</v>
      </c>
      <c r="Y41" s="533"/>
      <c r="Z41" s="84" t="s">
        <v>59</v>
      </c>
      <c r="AA41" s="534">
        <v>169</v>
      </c>
      <c r="AB41" s="537"/>
      <c r="AC41" s="537" t="s">
        <v>82</v>
      </c>
      <c r="AD41" s="536">
        <v>112.333333333333</v>
      </c>
    </row>
    <row r="42" spans="1:30" x14ac:dyDescent="0.2">
      <c r="W42" s="38" t="s">
        <v>52</v>
      </c>
      <c r="X42" s="518">
        <v>256</v>
      </c>
      <c r="Y42" s="533"/>
      <c r="Z42" s="84" t="s">
        <v>56</v>
      </c>
      <c r="AA42" s="534">
        <v>337</v>
      </c>
      <c r="AB42" s="537"/>
      <c r="AC42" s="537" t="s">
        <v>59</v>
      </c>
      <c r="AD42" s="536">
        <v>169</v>
      </c>
    </row>
    <row r="43" spans="1:30" x14ac:dyDescent="0.2">
      <c r="W43" s="38" t="s">
        <v>734</v>
      </c>
      <c r="X43" s="518">
        <v>322.66666666666703</v>
      </c>
      <c r="Y43" s="533"/>
      <c r="Z43" s="84" t="s">
        <v>82</v>
      </c>
      <c r="AA43" s="534">
        <v>337</v>
      </c>
      <c r="AB43" s="537"/>
      <c r="AC43" s="537" t="s">
        <v>35</v>
      </c>
      <c r="AD43" s="536">
        <v>189.4</v>
      </c>
    </row>
    <row r="44" spans="1:30" x14ac:dyDescent="0.2">
      <c r="W44" s="38" t="s">
        <v>38</v>
      </c>
      <c r="X44" s="518">
        <v>329.66666666666703</v>
      </c>
      <c r="Y44" s="533"/>
      <c r="Z44" s="84" t="s">
        <v>38</v>
      </c>
      <c r="AA44" s="534">
        <v>494.5</v>
      </c>
      <c r="AB44" s="537"/>
      <c r="AC44" s="537" t="s">
        <v>38</v>
      </c>
      <c r="AD44" s="536">
        <v>197.8</v>
      </c>
    </row>
    <row r="45" spans="1:30" x14ac:dyDescent="0.2">
      <c r="W45" s="38" t="s">
        <v>33</v>
      </c>
      <c r="X45" s="518">
        <v>405</v>
      </c>
      <c r="Y45" s="533"/>
      <c r="Z45" s="84" t="s">
        <v>29</v>
      </c>
      <c r="AA45" s="534">
        <v>540</v>
      </c>
      <c r="AB45" s="537"/>
      <c r="AC45" s="537" t="s">
        <v>52</v>
      </c>
      <c r="AD45" s="535">
        <v>256</v>
      </c>
    </row>
    <row r="46" spans="1:30" x14ac:dyDescent="0.2">
      <c r="W46" s="38" t="s">
        <v>83</v>
      </c>
      <c r="X46" s="518">
        <v>505</v>
      </c>
      <c r="Y46" s="533"/>
      <c r="Z46" s="84" t="s">
        <v>33</v>
      </c>
      <c r="AA46" s="534">
        <v>810</v>
      </c>
      <c r="AB46" s="537"/>
      <c r="AC46" s="537" t="s">
        <v>33</v>
      </c>
      <c r="AD46" s="536">
        <v>270</v>
      </c>
    </row>
    <row r="47" spans="1:30" x14ac:dyDescent="0.2">
      <c r="W47" s="38" t="s">
        <v>50</v>
      </c>
      <c r="X47" s="518">
        <v>1035</v>
      </c>
      <c r="Y47" s="533"/>
      <c r="Z47" s="84" t="s">
        <v>50</v>
      </c>
      <c r="AA47" s="534">
        <v>1035</v>
      </c>
      <c r="AB47" s="537"/>
      <c r="AC47" s="537" t="s">
        <v>56</v>
      </c>
      <c r="AD47" s="536">
        <v>337</v>
      </c>
    </row>
    <row r="48" spans="1:30" x14ac:dyDescent="0.2">
      <c r="W48" s="38" t="s">
        <v>51</v>
      </c>
      <c r="X48" s="518">
        <v>1170</v>
      </c>
      <c r="Y48" s="533"/>
      <c r="Z48" s="84"/>
      <c r="AA48" s="534"/>
      <c r="AB48" s="537"/>
      <c r="AC48" s="537" t="s">
        <v>83</v>
      </c>
      <c r="AD48" s="536">
        <v>505</v>
      </c>
    </row>
    <row r="49" spans="22:32" x14ac:dyDescent="0.2">
      <c r="W49" s="38"/>
      <c r="Y49" s="533"/>
      <c r="Z49" s="84"/>
      <c r="AA49" s="84"/>
      <c r="AB49" s="38"/>
      <c r="AC49" s="537" t="s">
        <v>50</v>
      </c>
      <c r="AD49" s="536">
        <v>517.5</v>
      </c>
    </row>
    <row r="50" spans="22:32" x14ac:dyDescent="0.2">
      <c r="W50" s="38"/>
      <c r="Y50" s="533"/>
      <c r="Z50" s="84"/>
      <c r="AA50" s="534"/>
      <c r="AB50" s="38"/>
      <c r="AC50" s="537" t="s">
        <v>29</v>
      </c>
      <c r="AD50" s="536">
        <v>540</v>
      </c>
    </row>
    <row r="51" spans="22:32" x14ac:dyDescent="0.2">
      <c r="W51" s="38"/>
      <c r="Y51" s="533"/>
      <c r="Z51" s="84"/>
      <c r="AA51" s="534"/>
      <c r="AB51" s="38"/>
      <c r="AC51" s="537" t="s">
        <v>51</v>
      </c>
      <c r="AD51" s="536">
        <v>1170</v>
      </c>
    </row>
    <row r="52" spans="22:32" s="157" customFormat="1" x14ac:dyDescent="0.2">
      <c r="V52" s="38"/>
      <c r="W52" s="38"/>
      <c r="X52" s="518"/>
      <c r="Y52" s="533"/>
      <c r="Z52" s="84"/>
      <c r="AA52" s="534"/>
      <c r="AB52" s="38"/>
      <c r="AC52" s="537"/>
      <c r="AD52" s="535"/>
      <c r="AE52" s="38"/>
      <c r="AF52" s="38"/>
    </row>
    <row r="53" spans="22:32" s="157" customFormat="1" x14ac:dyDescent="0.2">
      <c r="V53" s="38"/>
      <c r="W53" s="38"/>
      <c r="X53" s="518"/>
      <c r="Y53" s="533"/>
      <c r="Z53" s="84"/>
      <c r="AA53" s="534"/>
      <c r="AB53" s="38"/>
      <c r="AC53" s="537"/>
      <c r="AD53" s="536"/>
      <c r="AE53" s="38"/>
      <c r="AF53" s="38"/>
    </row>
    <row r="54" spans="22:32" s="157" customFormat="1" x14ac:dyDescent="0.2">
      <c r="V54" s="38"/>
      <c r="W54" s="38"/>
      <c r="X54" s="518"/>
      <c r="Y54" s="533"/>
      <c r="Z54" s="84"/>
      <c r="AA54" s="534"/>
      <c r="AB54" s="38"/>
      <c r="AC54" s="537"/>
      <c r="AD54" s="536"/>
      <c r="AE54" s="38"/>
      <c r="AF54" s="38"/>
    </row>
    <row r="55" spans="22:32" s="157" customFormat="1" x14ac:dyDescent="0.2">
      <c r="V55" s="38"/>
      <c r="W55" s="38"/>
      <c r="X55" s="518"/>
      <c r="Y55" s="533"/>
      <c r="Z55" s="84"/>
      <c r="AA55" s="534"/>
      <c r="AB55" s="38"/>
      <c r="AC55" s="537"/>
      <c r="AD55" s="536"/>
      <c r="AE55" s="38"/>
      <c r="AF55" s="38"/>
    </row>
    <row r="56" spans="22:32" s="157" customFormat="1" x14ac:dyDescent="0.2">
      <c r="V56" s="38"/>
      <c r="W56" s="38"/>
      <c r="X56" s="518"/>
      <c r="Y56" s="533"/>
      <c r="Z56" s="84"/>
      <c r="AA56" s="534"/>
      <c r="AB56" s="38"/>
      <c r="AC56" s="537"/>
      <c r="AD56" s="536"/>
      <c r="AE56" s="38"/>
      <c r="AF56" s="38"/>
    </row>
    <row r="57" spans="22:32" s="157" customFormat="1" x14ac:dyDescent="0.2">
      <c r="V57" s="38"/>
      <c r="W57" s="38"/>
      <c r="X57" s="38"/>
      <c r="Y57" s="38"/>
      <c r="Z57" s="84"/>
      <c r="AA57" s="534"/>
      <c r="AB57" s="38"/>
      <c r="AC57" s="537"/>
      <c r="AD57" s="536"/>
      <c r="AE57" s="38"/>
      <c r="AF57" s="38"/>
    </row>
    <row r="58" spans="22:32" s="157" customFormat="1" x14ac:dyDescent="0.2">
      <c r="V58" s="38"/>
      <c r="W58" s="38"/>
      <c r="X58" s="38"/>
      <c r="Y58" s="38"/>
      <c r="Z58" s="38"/>
      <c r="AA58" s="38"/>
      <c r="AB58" s="38"/>
      <c r="AC58" s="38"/>
      <c r="AD58" s="536"/>
      <c r="AE58" s="38"/>
      <c r="AF58" s="38"/>
    </row>
    <row r="59" spans="22:32" s="157" customFormat="1" x14ac:dyDescent="0.2">
      <c r="V59" s="38"/>
      <c r="W59" s="38"/>
      <c r="X59" s="38"/>
      <c r="Y59" s="38"/>
      <c r="Z59" s="38"/>
      <c r="AA59" s="38"/>
      <c r="AB59" s="38"/>
      <c r="AC59" s="38"/>
      <c r="AD59" s="536"/>
      <c r="AE59" s="38"/>
      <c r="AF59" s="38"/>
    </row>
    <row r="60" spans="22:32" s="157" customFormat="1" x14ac:dyDescent="0.2">
      <c r="V60" s="38"/>
      <c r="W60" s="274"/>
      <c r="X60" s="518"/>
      <c r="Y60" s="533"/>
      <c r="Z60" s="295"/>
      <c r="AA60" s="534"/>
      <c r="AB60" s="38"/>
      <c r="AC60" s="537"/>
      <c r="AD60" s="537"/>
      <c r="AE60" s="38"/>
      <c r="AF60" s="38"/>
    </row>
    <row r="61" spans="22:32" s="157" customFormat="1" x14ac:dyDescent="0.2">
      <c r="V61" s="38"/>
      <c r="W61" s="274"/>
      <c r="X61" s="518"/>
      <c r="Y61" s="533"/>
      <c r="Z61" s="295"/>
      <c r="AA61" s="534"/>
      <c r="AB61" s="38"/>
      <c r="AC61" s="537"/>
      <c r="AD61" s="537"/>
      <c r="AE61" s="38"/>
      <c r="AF61" s="38"/>
    </row>
    <row r="62" spans="22:32" s="157" customFormat="1" x14ac:dyDescent="0.2">
      <c r="V62" s="38"/>
      <c r="W62" s="274"/>
      <c r="X62" s="518"/>
      <c r="Y62" s="533"/>
      <c r="Z62" s="295"/>
      <c r="AA62" s="534"/>
      <c r="AB62" s="38"/>
      <c r="AC62" s="38"/>
      <c r="AD62" s="38"/>
      <c r="AE62" s="38"/>
      <c r="AF62" s="38"/>
    </row>
    <row r="63" spans="22:32" x14ac:dyDescent="0.2">
      <c r="W63" s="27"/>
    </row>
    <row r="64" spans="22:32" x14ac:dyDescent="0.2">
      <c r="W64" s="27"/>
      <c r="Z64" s="538"/>
    </row>
    <row r="65" spans="23:26" x14ac:dyDescent="0.2">
      <c r="Z65" s="538"/>
    </row>
    <row r="66" spans="23:26" x14ac:dyDescent="0.2">
      <c r="W66" s="15" t="s">
        <v>731</v>
      </c>
      <c r="X66" s="518" t="s">
        <v>732</v>
      </c>
      <c r="Z66" s="532"/>
    </row>
    <row r="67" spans="23:26" x14ac:dyDescent="0.2">
      <c r="X67" s="518" t="s">
        <v>733</v>
      </c>
      <c r="Y67" s="520" t="s">
        <v>703</v>
      </c>
      <c r="Z67" s="532" t="s">
        <v>186</v>
      </c>
    </row>
    <row r="68" spans="23:26" x14ac:dyDescent="0.2">
      <c r="W68" s="537" t="str">
        <f t="shared" ref="W68:W79" si="14">AC40</f>
        <v>PokornýVáclav</v>
      </c>
      <c r="X68" s="518">
        <f t="shared" ref="X68:X79" si="15">VLOOKUP(W68,$W$40:$X$51,2,0)</f>
        <v>322.66666666666703</v>
      </c>
      <c r="Y68" s="520">
        <f t="shared" ref="Y68:Y79" si="16">VLOOKUP(W68,$Z$40:$AA$51,2,0)</f>
        <v>138.28571428571399</v>
      </c>
      <c r="Z68" s="539">
        <f t="shared" ref="Z68:Z79" si="17">VLOOKUP(W68,$AC$40:$AD$54,2,0)</f>
        <v>96.8</v>
      </c>
    </row>
    <row r="69" spans="23:26" x14ac:dyDescent="0.2">
      <c r="W69" s="537" t="str">
        <f t="shared" si="14"/>
        <v>Piler Tomáš</v>
      </c>
      <c r="X69" s="518">
        <f t="shared" si="15"/>
        <v>168.5</v>
      </c>
      <c r="Y69" s="520">
        <f t="shared" si="16"/>
        <v>337</v>
      </c>
      <c r="Z69" s="539">
        <f t="shared" si="17"/>
        <v>112.333333333333</v>
      </c>
    </row>
    <row r="70" spans="23:26" x14ac:dyDescent="0.2">
      <c r="W70" s="537" t="str">
        <f t="shared" si="14"/>
        <v>Urbánek Pavel</v>
      </c>
      <c r="X70" s="518" t="e">
        <f t="shared" si="15"/>
        <v>#N/A</v>
      </c>
      <c r="Y70" s="520">
        <f t="shared" si="16"/>
        <v>169</v>
      </c>
      <c r="Z70" s="539">
        <f t="shared" si="17"/>
        <v>169</v>
      </c>
    </row>
    <row r="71" spans="23:26" x14ac:dyDescent="0.2">
      <c r="W71" s="537" t="str">
        <f t="shared" si="14"/>
        <v>Habr Vojta</v>
      </c>
      <c r="X71" s="518">
        <f t="shared" si="15"/>
        <v>189.4</v>
      </c>
      <c r="Y71" s="520" t="e">
        <f t="shared" si="16"/>
        <v>#N/A</v>
      </c>
      <c r="Z71" s="539">
        <f t="shared" si="17"/>
        <v>189.4</v>
      </c>
    </row>
    <row r="72" spans="23:26" x14ac:dyDescent="0.2">
      <c r="W72" s="537" t="str">
        <f t="shared" si="14"/>
        <v>Chvátal Jan</v>
      </c>
      <c r="X72" s="518">
        <f t="shared" si="15"/>
        <v>329.66666666666703</v>
      </c>
      <c r="Y72" s="520">
        <f t="shared" si="16"/>
        <v>494.5</v>
      </c>
      <c r="Z72" s="539">
        <f t="shared" si="17"/>
        <v>197.8</v>
      </c>
    </row>
    <row r="73" spans="23:26" x14ac:dyDescent="0.2">
      <c r="W73" s="537" t="str">
        <f t="shared" si="14"/>
        <v>Plachý Karel</v>
      </c>
      <c r="X73" s="518">
        <f t="shared" si="15"/>
        <v>256</v>
      </c>
      <c r="Y73" s="520" t="e">
        <f t="shared" si="16"/>
        <v>#N/A</v>
      </c>
      <c r="Z73" s="539">
        <f t="shared" si="17"/>
        <v>256</v>
      </c>
    </row>
    <row r="74" spans="23:26" x14ac:dyDescent="0.2">
      <c r="W74" s="537" t="str">
        <f t="shared" si="14"/>
        <v>Habr Jiří</v>
      </c>
      <c r="X74" s="518">
        <f t="shared" si="15"/>
        <v>405</v>
      </c>
      <c r="Y74" s="520">
        <f t="shared" si="16"/>
        <v>810</v>
      </c>
      <c r="Z74" s="539">
        <f t="shared" si="17"/>
        <v>270</v>
      </c>
    </row>
    <row r="75" spans="23:26" x14ac:dyDescent="0.2">
      <c r="W75" s="537" t="str">
        <f t="shared" si="14"/>
        <v>Šťastný Martin</v>
      </c>
      <c r="X75" s="518" t="e">
        <f t="shared" si="15"/>
        <v>#N/A</v>
      </c>
      <c r="Y75" s="520">
        <f t="shared" si="16"/>
        <v>337</v>
      </c>
      <c r="Z75" s="539">
        <f t="shared" si="17"/>
        <v>337</v>
      </c>
    </row>
    <row r="76" spans="23:26" x14ac:dyDescent="0.2">
      <c r="W76" s="537" t="str">
        <f t="shared" si="14"/>
        <v>Štolhof Zdeněk</v>
      </c>
      <c r="X76" s="518">
        <f t="shared" si="15"/>
        <v>505</v>
      </c>
      <c r="Y76" s="520" t="e">
        <f t="shared" si="16"/>
        <v>#N/A</v>
      </c>
      <c r="Z76" s="539">
        <f t="shared" si="17"/>
        <v>505</v>
      </c>
    </row>
    <row r="77" spans="23:26" x14ac:dyDescent="0.2">
      <c r="W77" s="537" t="str">
        <f t="shared" si="14"/>
        <v>Novák Bohumír</v>
      </c>
      <c r="X77" s="518">
        <f t="shared" si="15"/>
        <v>1035</v>
      </c>
      <c r="Y77" s="520">
        <f t="shared" si="16"/>
        <v>1035</v>
      </c>
      <c r="Z77" s="539">
        <f t="shared" si="17"/>
        <v>517.5</v>
      </c>
    </row>
    <row r="78" spans="23:26" x14ac:dyDescent="0.2">
      <c r="W78" s="537" t="str">
        <f t="shared" si="14"/>
        <v>Bastl Pavel</v>
      </c>
      <c r="X78" s="518" t="e">
        <f t="shared" si="15"/>
        <v>#N/A</v>
      </c>
      <c r="Y78" s="520">
        <f t="shared" si="16"/>
        <v>540</v>
      </c>
      <c r="Z78" s="539">
        <f t="shared" si="17"/>
        <v>540</v>
      </c>
    </row>
    <row r="79" spans="23:26" x14ac:dyDescent="0.2">
      <c r="W79" s="537" t="str">
        <f t="shared" si="14"/>
        <v>Novák Vojta</v>
      </c>
      <c r="X79" s="518">
        <f t="shared" si="15"/>
        <v>1170</v>
      </c>
      <c r="Y79" s="520" t="e">
        <f t="shared" si="16"/>
        <v>#N/A</v>
      </c>
      <c r="Z79" s="539">
        <f t="shared" si="17"/>
        <v>1170</v>
      </c>
    </row>
  </sheetData>
  <mergeCells count="6">
    <mergeCell ref="E4:F4"/>
    <mergeCell ref="K4:L4"/>
    <mergeCell ref="Q4:R4"/>
    <mergeCell ref="C6:G6"/>
    <mergeCell ref="I6:M6"/>
    <mergeCell ref="O6:U6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9">
    <pageSetUpPr fitToPage="1"/>
  </sheetPr>
  <dimension ref="A1"/>
  <sheetViews>
    <sheetView zoomScaleNormal="100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77" firstPageNumber="0" orientation="landscape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30">
    <pageSetUpPr fitToPage="1"/>
  </sheetPr>
  <dimension ref="A1"/>
  <sheetViews>
    <sheetView zoomScaleNormal="100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31">
    <tabColor rgb="FF008000"/>
  </sheetPr>
  <dimension ref="A1"/>
  <sheetViews>
    <sheetView zoomScaleNormal="100" workbookViewId="0">
      <selection activeCell="B4" sqref="B4"/>
    </sheetView>
  </sheetViews>
  <sheetFormatPr defaultRowHeight="12.75" x14ac:dyDescent="0.2"/>
  <cols>
    <col min="1" max="1025" width="8.7109375" customWidth="1"/>
  </cols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2">
    <tabColor rgb="FF008000"/>
  </sheetPr>
  <dimension ref="A1"/>
  <sheetViews>
    <sheetView zoomScaleNormal="100" workbookViewId="0">
      <selection activeCell="B4" sqref="B4"/>
    </sheetView>
  </sheetViews>
  <sheetFormatPr defaultRowHeight="12.75" x14ac:dyDescent="0.2"/>
  <cols>
    <col min="1" max="1025" width="8.7109375" customWidth="1"/>
  </cols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3">
    <pageSetUpPr fitToPage="1"/>
  </sheetPr>
  <dimension ref="A1"/>
  <sheetViews>
    <sheetView zoomScaleNormal="100" workbookViewId="0"/>
  </sheetViews>
  <sheetFormatPr defaultRowHeight="12.75" x14ac:dyDescent="0.2"/>
  <cols>
    <col min="1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77" firstPageNumber="0" orientation="landscape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4">
    <tabColor rgb="FF008000"/>
  </sheetPr>
  <dimension ref="A4:AC41"/>
  <sheetViews>
    <sheetView zoomScaleNormal="100"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3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14" customWidth="1"/>
    <col min="23" max="23" width="5.28515625" style="14" customWidth="1"/>
    <col min="24" max="24" width="8" style="519" customWidth="1"/>
    <col min="25" max="25" width="6.140625" style="519" customWidth="1"/>
    <col min="26" max="26" width="8" style="14" customWidth="1"/>
    <col min="27" max="27" width="6.140625" customWidth="1"/>
    <col min="28" max="28" width="8" customWidth="1"/>
    <col min="29" max="29" width="6.140625" customWidth="1"/>
    <col min="30" max="1025" width="8.7109375" customWidth="1"/>
  </cols>
  <sheetData>
    <row r="4" spans="1:29" s="156" customFormat="1" x14ac:dyDescent="0.2">
      <c r="B4" s="156" t="e">
        <f>#REF!</f>
        <v>#REF!</v>
      </c>
      <c r="C4" s="465" t="s">
        <v>697</v>
      </c>
      <c r="D4" s="484"/>
      <c r="E4" s="1069" t="s">
        <v>4</v>
      </c>
      <c r="F4" s="1069"/>
      <c r="G4" s="473" t="s">
        <v>6</v>
      </c>
      <c r="H4" s="466"/>
      <c r="I4" s="465" t="s">
        <v>697</v>
      </c>
      <c r="J4" s="484"/>
      <c r="K4" s="1069" t="s">
        <v>4</v>
      </c>
      <c r="L4" s="1069"/>
      <c r="M4" s="473" t="s">
        <v>6</v>
      </c>
      <c r="N4" s="466"/>
      <c r="O4" s="465" t="s">
        <v>697</v>
      </c>
      <c r="P4" s="484"/>
      <c r="Q4" s="1070" t="s">
        <v>4</v>
      </c>
      <c r="R4" s="1070"/>
      <c r="S4" s="466" t="s">
        <v>6</v>
      </c>
      <c r="T4" s="156" t="s">
        <v>698</v>
      </c>
      <c r="U4" s="485"/>
      <c r="V4" s="15"/>
      <c r="W4" s="15"/>
      <c r="X4" s="555"/>
      <c r="Y4" s="555"/>
      <c r="Z4" s="15"/>
    </row>
    <row r="5" spans="1:29" ht="39" customHeight="1" x14ac:dyDescent="0.2">
      <c r="A5" s="467"/>
      <c r="B5" s="491" t="s">
        <v>699</v>
      </c>
      <c r="C5" s="468" t="s">
        <v>700</v>
      </c>
      <c r="D5" s="469" t="s">
        <v>701</v>
      </c>
      <c r="E5" s="468" t="s">
        <v>702</v>
      </c>
      <c r="F5" s="470" t="s">
        <v>721</v>
      </c>
      <c r="G5" s="468" t="s">
        <v>704</v>
      </c>
      <c r="H5" s="492"/>
      <c r="I5" s="468" t="s">
        <v>700</v>
      </c>
      <c r="J5" s="469" t="s">
        <v>701</v>
      </c>
      <c r="K5" s="468" t="s">
        <v>702</v>
      </c>
      <c r="L5" s="470" t="s">
        <v>721</v>
      </c>
      <c r="M5" s="468" t="s">
        <v>704</v>
      </c>
      <c r="N5" s="492"/>
      <c r="O5" s="468" t="s">
        <v>700</v>
      </c>
      <c r="P5" s="469" t="s">
        <v>701</v>
      </c>
      <c r="Q5" s="493" t="s">
        <v>702</v>
      </c>
      <c r="R5" s="494" t="s">
        <v>721</v>
      </c>
      <c r="S5" s="492" t="s">
        <v>704</v>
      </c>
      <c r="T5" s="493" t="s">
        <v>18</v>
      </c>
      <c r="U5" s="471" t="s">
        <v>705</v>
      </c>
      <c r="V5" s="14" t="s">
        <v>749</v>
      </c>
      <c r="W5" s="14" t="s">
        <v>749</v>
      </c>
      <c r="X5" s="556" t="s">
        <v>750</v>
      </c>
      <c r="Y5" s="556" t="s">
        <v>750</v>
      </c>
      <c r="Z5" s="556" t="s">
        <v>751</v>
      </c>
      <c r="AA5" s="556" t="s">
        <v>751</v>
      </c>
      <c r="AB5" s="556" t="s">
        <v>752</v>
      </c>
      <c r="AC5" s="556" t="s">
        <v>752</v>
      </c>
    </row>
    <row r="6" spans="1:29" ht="17.25" customHeight="1" x14ac:dyDescent="0.2">
      <c r="A6" s="464"/>
      <c r="B6" s="207" t="s">
        <v>753</v>
      </c>
      <c r="C6" s="557" t="s">
        <v>754</v>
      </c>
      <c r="D6" s="558" t="s">
        <v>755</v>
      </c>
      <c r="E6" s="557" t="s">
        <v>756</v>
      </c>
      <c r="F6" s="557" t="s">
        <v>757</v>
      </c>
      <c r="G6" s="557" t="s">
        <v>758</v>
      </c>
      <c r="H6" s="559" t="s">
        <v>753</v>
      </c>
      <c r="I6" s="557" t="s">
        <v>759</v>
      </c>
      <c r="J6" s="560" t="s">
        <v>760</v>
      </c>
      <c r="K6" s="557" t="s">
        <v>761</v>
      </c>
      <c r="L6" s="561" t="s">
        <v>762</v>
      </c>
      <c r="M6" s="557" t="s">
        <v>763</v>
      </c>
      <c r="N6" s="559"/>
      <c r="O6" s="557" t="s">
        <v>764</v>
      </c>
      <c r="P6" s="560" t="s">
        <v>765</v>
      </c>
      <c r="Q6" s="562" t="s">
        <v>766</v>
      </c>
      <c r="R6" s="563" t="s">
        <v>767</v>
      </c>
      <c r="S6" s="564" t="s">
        <v>19</v>
      </c>
      <c r="T6" s="562" t="s">
        <v>768</v>
      </c>
      <c r="U6" s="565"/>
      <c r="V6" s="14" t="s">
        <v>769</v>
      </c>
      <c r="W6" s="14" t="s">
        <v>770</v>
      </c>
      <c r="X6" s="519" t="s">
        <v>771</v>
      </c>
      <c r="Y6" s="14" t="s">
        <v>770</v>
      </c>
      <c r="Z6" s="519" t="s">
        <v>771</v>
      </c>
      <c r="AA6" s="14" t="s">
        <v>770</v>
      </c>
      <c r="AB6" s="519" t="s">
        <v>771</v>
      </c>
      <c r="AC6" s="14" t="s">
        <v>770</v>
      </c>
    </row>
    <row r="7" spans="1:29" x14ac:dyDescent="0.2">
      <c r="A7" s="514">
        <v>1</v>
      </c>
      <c r="B7" s="27" t="str">
        <f>Stat.!B15</f>
        <v>Chvátal Patrik</v>
      </c>
      <c r="C7" s="475">
        <f>Stat.!P15</f>
        <v>0</v>
      </c>
      <c r="D7" s="475">
        <f>Stat.!AD15</f>
        <v>14</v>
      </c>
      <c r="E7" s="475">
        <f>Stat.!AR15</f>
        <v>0</v>
      </c>
      <c r="F7" s="475">
        <f>Stat.!BF15</f>
        <v>0</v>
      </c>
      <c r="G7" s="259">
        <f>Stat.!BT15</f>
        <v>0</v>
      </c>
      <c r="H7" s="566" t="str">
        <f>Stat.!B56</f>
        <v>Chvátal Patrik</v>
      </c>
      <c r="I7" s="259">
        <f>Stat.!P56</f>
        <v>45</v>
      </c>
      <c r="J7" s="31">
        <f>Stat.!AD56</f>
        <v>62</v>
      </c>
      <c r="K7" s="259">
        <f>Stat.!AR56</f>
        <v>0</v>
      </c>
      <c r="L7" s="31">
        <f>Stat.!BF56</f>
        <v>1</v>
      </c>
      <c r="M7" s="259">
        <f>Stat.!BT56</f>
        <v>0</v>
      </c>
      <c r="N7" s="476"/>
      <c r="O7" s="259">
        <f t="shared" ref="O7:O40" si="0">C7+I7</f>
        <v>45</v>
      </c>
      <c r="P7" s="31">
        <f t="shared" ref="P7:P40" si="1">D7+J7</f>
        <v>76</v>
      </c>
      <c r="Q7" s="291">
        <f t="shared" ref="Q7:Q40" si="2">E7+K7</f>
        <v>0</v>
      </c>
      <c r="R7" s="503">
        <f t="shared" ref="R7:R40" si="3">F7+L7</f>
        <v>1</v>
      </c>
      <c r="S7" s="504">
        <f t="shared" ref="S7:S40" si="4">G7+M7</f>
        <v>0</v>
      </c>
      <c r="T7" s="291">
        <f t="shared" ref="T7:T40" si="5">Q7+R7</f>
        <v>1</v>
      </c>
      <c r="U7" s="505"/>
      <c r="V7" s="14">
        <f t="shared" ref="V7:V39" si="6">SUM(E7:F7)</f>
        <v>0</v>
      </c>
      <c r="W7" s="14">
        <f t="shared" ref="W7:W39" si="7">SUM(K7:L7)</f>
        <v>1</v>
      </c>
      <c r="X7" s="519" t="str">
        <f t="shared" ref="X7:X39" si="8">IF(V7=0," ",(C7+D7)/V7)</f>
        <v xml:space="preserve"> </v>
      </c>
      <c r="Y7" s="519">
        <f t="shared" ref="Y7:Y39" si="9">IF(W7=0," ",(C7+D7)/W7)</f>
        <v>14</v>
      </c>
      <c r="Z7" s="519" t="str">
        <f t="shared" ref="Z7:Z39" si="10">IF(E7=0," ",(C7+D7)/E7)</f>
        <v xml:space="preserve"> </v>
      </c>
      <c r="AA7" s="519" t="str">
        <f t="shared" ref="AA7:AA39" si="11">IF(K7=0," ",(I7+J7)/K7)</f>
        <v xml:space="preserve"> </v>
      </c>
      <c r="AB7" s="519" t="str">
        <f t="shared" ref="AB7:AB39" si="12">IF(F7=0," ",(C7+D7)/F7)</f>
        <v xml:space="preserve"> </v>
      </c>
      <c r="AC7" s="519">
        <f t="shared" ref="AC7:AC39" si="13">IF(L7=0," ",(I7+J7)/L7)</f>
        <v>107</v>
      </c>
    </row>
    <row r="8" spans="1:29" x14ac:dyDescent="0.2">
      <c r="A8" s="515">
        <v>2</v>
      </c>
      <c r="B8" s="27" t="str">
        <f>Stat.!B11</f>
        <v>Habr Vojta</v>
      </c>
      <c r="C8" s="475">
        <f>Stat.!P11</f>
        <v>898</v>
      </c>
      <c r="D8" s="475">
        <f>Stat.!AD11</f>
        <v>0</v>
      </c>
      <c r="E8" s="475">
        <f>Stat.!AR11</f>
        <v>12</v>
      </c>
      <c r="F8" s="475">
        <f>Stat.!BF11</f>
        <v>3</v>
      </c>
      <c r="G8" s="259">
        <f>Stat.!BT11</f>
        <v>2</v>
      </c>
      <c r="H8" s="566" t="str">
        <f>Stat.!B52</f>
        <v>Habr Vojta</v>
      </c>
      <c r="I8" s="259">
        <f>Stat.!P52</f>
        <v>797</v>
      </c>
      <c r="J8" s="31">
        <f>Stat.!AD52</f>
        <v>0</v>
      </c>
      <c r="K8" s="259">
        <f>Stat.!AR52</f>
        <v>6</v>
      </c>
      <c r="L8" s="31">
        <f>Stat.!BF52</f>
        <v>1</v>
      </c>
      <c r="M8" s="259">
        <f>Stat.!BT52</f>
        <v>3</v>
      </c>
      <c r="N8" s="476"/>
      <c r="O8" s="259">
        <f t="shared" si="0"/>
        <v>1695</v>
      </c>
      <c r="P8" s="31">
        <f t="shared" si="1"/>
        <v>0</v>
      </c>
      <c r="Q8" s="291">
        <f t="shared" si="2"/>
        <v>18</v>
      </c>
      <c r="R8" s="503">
        <f t="shared" si="3"/>
        <v>4</v>
      </c>
      <c r="S8" s="476">
        <f t="shared" si="4"/>
        <v>5</v>
      </c>
      <c r="T8" s="291">
        <f t="shared" si="5"/>
        <v>22</v>
      </c>
      <c r="U8" s="505"/>
      <c r="V8" s="14">
        <f t="shared" si="6"/>
        <v>15</v>
      </c>
      <c r="W8" s="14">
        <f t="shared" si="7"/>
        <v>7</v>
      </c>
      <c r="X8" s="519">
        <f t="shared" si="8"/>
        <v>59.866666666666667</v>
      </c>
      <c r="Y8" s="519">
        <f t="shared" si="9"/>
        <v>128.28571428571428</v>
      </c>
      <c r="Z8" s="519">
        <f t="shared" si="10"/>
        <v>74.833333333333329</v>
      </c>
      <c r="AA8" s="519">
        <f t="shared" si="11"/>
        <v>132.83333333333334</v>
      </c>
      <c r="AB8" s="519">
        <f t="shared" si="12"/>
        <v>299.33333333333331</v>
      </c>
      <c r="AC8" s="519">
        <f t="shared" si="13"/>
        <v>797</v>
      </c>
    </row>
    <row r="9" spans="1:29" x14ac:dyDescent="0.2">
      <c r="A9" s="515">
        <v>3</v>
      </c>
      <c r="B9" s="27" t="str">
        <f>Stat.!B16</f>
        <v>Chvátal Tomáš</v>
      </c>
      <c r="C9" s="475">
        <f>Stat.!P16</f>
        <v>720</v>
      </c>
      <c r="D9" s="475">
        <f>Stat.!AD16</f>
        <v>0</v>
      </c>
      <c r="E9" s="475">
        <f>Stat.!AR16</f>
        <v>1</v>
      </c>
      <c r="F9" s="475">
        <f>Stat.!BF16</f>
        <v>1</v>
      </c>
      <c r="G9" s="259">
        <f>Stat.!BT16</f>
        <v>1</v>
      </c>
      <c r="H9" s="566" t="str">
        <f>Stat.!B57</f>
        <v>Chvátal Tomáš</v>
      </c>
      <c r="I9" s="259">
        <f>Stat.!P57</f>
        <v>503</v>
      </c>
      <c r="J9" s="31">
        <f>Stat.!AD57</f>
        <v>0</v>
      </c>
      <c r="K9" s="259">
        <f>Stat.!AR57</f>
        <v>2</v>
      </c>
      <c r="L9" s="31">
        <f>Stat.!BF57</f>
        <v>0</v>
      </c>
      <c r="M9" s="259">
        <f>Stat.!BT57</f>
        <v>2</v>
      </c>
      <c r="N9" s="476"/>
      <c r="O9" s="259">
        <f t="shared" si="0"/>
        <v>1223</v>
      </c>
      <c r="P9" s="31">
        <f t="shared" si="1"/>
        <v>0</v>
      </c>
      <c r="Q9" s="291">
        <f t="shared" si="2"/>
        <v>3</v>
      </c>
      <c r="R9" s="503">
        <f t="shared" si="3"/>
        <v>1</v>
      </c>
      <c r="S9" s="476">
        <f t="shared" si="4"/>
        <v>3</v>
      </c>
      <c r="T9" s="291">
        <f t="shared" si="5"/>
        <v>4</v>
      </c>
      <c r="U9" s="505"/>
      <c r="V9" s="14">
        <f t="shared" si="6"/>
        <v>2</v>
      </c>
      <c r="W9" s="14">
        <f t="shared" si="7"/>
        <v>2</v>
      </c>
      <c r="X9" s="519">
        <f t="shared" si="8"/>
        <v>360</v>
      </c>
      <c r="Y9" s="519">
        <f t="shared" si="9"/>
        <v>360</v>
      </c>
      <c r="Z9" s="519">
        <f t="shared" si="10"/>
        <v>720</v>
      </c>
      <c r="AA9" s="519">
        <f t="shared" si="11"/>
        <v>251.5</v>
      </c>
      <c r="AB9" s="519">
        <f t="shared" si="12"/>
        <v>720</v>
      </c>
      <c r="AC9" s="519" t="str">
        <f t="shared" si="13"/>
        <v xml:space="preserve"> </v>
      </c>
    </row>
    <row r="10" spans="1:29" x14ac:dyDescent="0.2">
      <c r="A10" s="515">
        <v>4</v>
      </c>
      <c r="B10" s="27" t="str">
        <f>Stat.!B13</f>
        <v>Havlík Roman</v>
      </c>
      <c r="C10" s="475">
        <f>Stat.!P13</f>
        <v>45</v>
      </c>
      <c r="D10" s="475">
        <f>Stat.!AD13</f>
        <v>0</v>
      </c>
      <c r="E10" s="475">
        <f>Stat.!AR13</f>
        <v>0</v>
      </c>
      <c r="F10" s="475">
        <f>Stat.!BF13</f>
        <v>0</v>
      </c>
      <c r="G10" s="259">
        <f>Stat.!BT13</f>
        <v>0</v>
      </c>
      <c r="H10" s="566" t="str">
        <f>Stat.!B54</f>
        <v>Havlík Roman</v>
      </c>
      <c r="I10" s="259">
        <f>Stat.!P54</f>
        <v>0</v>
      </c>
      <c r="J10" s="31">
        <f>Stat.!AD54</f>
        <v>0</v>
      </c>
      <c r="K10" s="259">
        <f>Stat.!AR54</f>
        <v>0</v>
      </c>
      <c r="L10" s="31">
        <f>Stat.!BF54</f>
        <v>0</v>
      </c>
      <c r="M10" s="259">
        <f>Stat.!BT54</f>
        <v>0</v>
      </c>
      <c r="N10" s="476"/>
      <c r="O10" s="259">
        <f t="shared" si="0"/>
        <v>45</v>
      </c>
      <c r="P10" s="31">
        <f t="shared" si="1"/>
        <v>0</v>
      </c>
      <c r="Q10" s="291">
        <f t="shared" si="2"/>
        <v>0</v>
      </c>
      <c r="R10" s="503">
        <f t="shared" si="3"/>
        <v>0</v>
      </c>
      <c r="S10" s="476">
        <f t="shared" si="4"/>
        <v>0</v>
      </c>
      <c r="T10" s="291">
        <f t="shared" si="5"/>
        <v>0</v>
      </c>
      <c r="U10" s="505"/>
      <c r="V10" s="14">
        <f t="shared" si="6"/>
        <v>0</v>
      </c>
      <c r="W10" s="14">
        <f t="shared" si="7"/>
        <v>0</v>
      </c>
      <c r="X10" s="519" t="str">
        <f t="shared" si="8"/>
        <v xml:space="preserve"> </v>
      </c>
      <c r="Y10" s="519" t="str">
        <f t="shared" si="9"/>
        <v xml:space="preserve"> </v>
      </c>
      <c r="Z10" s="519" t="str">
        <f t="shared" si="10"/>
        <v xml:space="preserve"> </v>
      </c>
      <c r="AA10" s="519" t="str">
        <f t="shared" si="11"/>
        <v xml:space="preserve"> </v>
      </c>
      <c r="AB10" s="519" t="str">
        <f t="shared" si="12"/>
        <v xml:space="preserve"> </v>
      </c>
      <c r="AC10" s="519" t="str">
        <f t="shared" si="13"/>
        <v xml:space="preserve"> </v>
      </c>
    </row>
    <row r="11" spans="1:29" x14ac:dyDescent="0.2">
      <c r="A11" s="515">
        <v>5</v>
      </c>
      <c r="B11" s="27" t="str">
        <f>Stat.!B14</f>
        <v>Chvátal Jan</v>
      </c>
      <c r="C11" s="475">
        <f>Stat.!P14</f>
        <v>0</v>
      </c>
      <c r="D11" s="475">
        <f>Stat.!AD14</f>
        <v>55</v>
      </c>
      <c r="E11" s="475">
        <f>Stat.!AR14</f>
        <v>0</v>
      </c>
      <c r="F11" s="475">
        <f>Stat.!BF14</f>
        <v>0</v>
      </c>
      <c r="G11" s="259">
        <f>Stat.!BT14</f>
        <v>0</v>
      </c>
      <c r="H11" s="566" t="str">
        <f>Stat.!B55</f>
        <v>Chvátal Jan</v>
      </c>
      <c r="I11" s="259">
        <f>Stat.!P55</f>
        <v>0</v>
      </c>
      <c r="J11" s="31">
        <f>Stat.!AD55</f>
        <v>0</v>
      </c>
      <c r="K11" s="259">
        <f>Stat.!AR55</f>
        <v>0</v>
      </c>
      <c r="L11" s="31">
        <f>Stat.!BF55</f>
        <v>0</v>
      </c>
      <c r="M11" s="259">
        <f>Stat.!BT55</f>
        <v>0</v>
      </c>
      <c r="N11" s="476"/>
      <c r="O11" s="259">
        <f t="shared" si="0"/>
        <v>0</v>
      </c>
      <c r="P11" s="31">
        <f t="shared" si="1"/>
        <v>55</v>
      </c>
      <c r="Q11" s="291">
        <f t="shared" si="2"/>
        <v>0</v>
      </c>
      <c r="R11" s="503">
        <f t="shared" si="3"/>
        <v>0</v>
      </c>
      <c r="S11" s="476">
        <f t="shared" si="4"/>
        <v>0</v>
      </c>
      <c r="T11" s="291">
        <f t="shared" si="5"/>
        <v>0</v>
      </c>
      <c r="U11" s="505"/>
      <c r="V11" s="14">
        <f t="shared" si="6"/>
        <v>0</v>
      </c>
      <c r="W11" s="14">
        <f t="shared" si="7"/>
        <v>0</v>
      </c>
      <c r="X11" s="519" t="str">
        <f t="shared" si="8"/>
        <v xml:space="preserve"> </v>
      </c>
      <c r="Y11" s="519" t="str">
        <f t="shared" si="9"/>
        <v xml:space="preserve"> </v>
      </c>
      <c r="Z11" s="519" t="str">
        <f t="shared" si="10"/>
        <v xml:space="preserve"> </v>
      </c>
      <c r="AA11" s="519" t="str">
        <f t="shared" si="11"/>
        <v xml:space="preserve"> </v>
      </c>
      <c r="AB11" s="519" t="str">
        <f t="shared" si="12"/>
        <v xml:space="preserve"> </v>
      </c>
      <c r="AC11" s="519" t="str">
        <f t="shared" si="13"/>
        <v xml:space="preserve"> </v>
      </c>
    </row>
    <row r="12" spans="1:29" x14ac:dyDescent="0.2">
      <c r="A12" s="515">
        <v>6</v>
      </c>
      <c r="B12" s="27" t="str">
        <f>Stat.!B12</f>
        <v>Havlík Martin</v>
      </c>
      <c r="C12" s="475">
        <f>Stat.!P12</f>
        <v>219</v>
      </c>
      <c r="D12" s="475">
        <f>Stat.!AD12</f>
        <v>0</v>
      </c>
      <c r="E12" s="475">
        <f>Stat.!AR12</f>
        <v>0</v>
      </c>
      <c r="F12" s="475">
        <f>Stat.!BF12</f>
        <v>0</v>
      </c>
      <c r="G12" s="259">
        <f>Stat.!BT12</f>
        <v>0</v>
      </c>
      <c r="H12" s="566" t="str">
        <f>Stat.!B53</f>
        <v>Havlík Martin</v>
      </c>
      <c r="I12" s="259">
        <f>Stat.!P53</f>
        <v>158</v>
      </c>
      <c r="J12" s="31">
        <f>Stat.!AD53</f>
        <v>31</v>
      </c>
      <c r="K12" s="259">
        <f>Stat.!AR53</f>
        <v>0</v>
      </c>
      <c r="L12" s="31">
        <f>Stat.!BF53</f>
        <v>1</v>
      </c>
      <c r="M12" s="259">
        <f>Stat.!BT53</f>
        <v>0</v>
      </c>
      <c r="N12" s="476"/>
      <c r="O12" s="259">
        <f t="shared" si="0"/>
        <v>377</v>
      </c>
      <c r="P12" s="31">
        <f t="shared" si="1"/>
        <v>31</v>
      </c>
      <c r="Q12" s="291">
        <f t="shared" si="2"/>
        <v>0</v>
      </c>
      <c r="R12" s="503">
        <f t="shared" si="3"/>
        <v>1</v>
      </c>
      <c r="S12" s="476">
        <f t="shared" si="4"/>
        <v>0</v>
      </c>
      <c r="T12" s="291">
        <f t="shared" si="5"/>
        <v>1</v>
      </c>
      <c r="U12" s="505"/>
      <c r="V12" s="14">
        <f t="shared" si="6"/>
        <v>0</v>
      </c>
      <c r="W12" s="14">
        <f t="shared" si="7"/>
        <v>1</v>
      </c>
      <c r="X12" s="519" t="str">
        <f t="shared" si="8"/>
        <v xml:space="preserve"> </v>
      </c>
      <c r="Y12" s="519">
        <f t="shared" si="9"/>
        <v>219</v>
      </c>
      <c r="Z12" s="519" t="str">
        <f t="shared" si="10"/>
        <v xml:space="preserve"> </v>
      </c>
      <c r="AA12" s="519" t="str">
        <f t="shared" si="11"/>
        <v xml:space="preserve"> </v>
      </c>
      <c r="AB12" s="519" t="str">
        <f t="shared" si="12"/>
        <v xml:space="preserve"> </v>
      </c>
      <c r="AC12" s="519">
        <f t="shared" si="13"/>
        <v>189</v>
      </c>
    </row>
    <row r="13" spans="1:29" x14ac:dyDescent="0.2">
      <c r="A13" s="515">
        <v>7</v>
      </c>
      <c r="B13" s="27" t="str">
        <f>Stat.!B20</f>
        <v>Kelbler Marek</v>
      </c>
      <c r="C13" s="475">
        <f>Stat.!P20</f>
        <v>0</v>
      </c>
      <c r="D13" s="475">
        <f>Stat.!AD20</f>
        <v>0</v>
      </c>
      <c r="E13" s="475">
        <f>Stat.!AR20</f>
        <v>0</v>
      </c>
      <c r="F13" s="475">
        <f>Stat.!BF20</f>
        <v>0</v>
      </c>
      <c r="G13" s="259">
        <f>Stat.!BT20</f>
        <v>0</v>
      </c>
      <c r="H13" s="566" t="str">
        <f>Stat.!B61</f>
        <v>Kelbler Marek</v>
      </c>
      <c r="I13" s="259">
        <f>Stat.!P61</f>
        <v>0</v>
      </c>
      <c r="J13" s="31">
        <f>Stat.!AD61</f>
        <v>0</v>
      </c>
      <c r="K13" s="259">
        <f>Stat.!AR61</f>
        <v>0</v>
      </c>
      <c r="L13" s="31">
        <f>Stat.!BF61</f>
        <v>0</v>
      </c>
      <c r="M13" s="259">
        <f>Stat.!BT61</f>
        <v>0</v>
      </c>
      <c r="N13" s="476"/>
      <c r="O13" s="259">
        <f t="shared" si="0"/>
        <v>0</v>
      </c>
      <c r="P13" s="31">
        <f t="shared" si="1"/>
        <v>0</v>
      </c>
      <c r="Q13" s="291">
        <f t="shared" si="2"/>
        <v>0</v>
      </c>
      <c r="R13" s="503">
        <f t="shared" si="3"/>
        <v>0</v>
      </c>
      <c r="S13" s="476">
        <f t="shared" si="4"/>
        <v>0</v>
      </c>
      <c r="T13" s="291">
        <f t="shared" si="5"/>
        <v>0</v>
      </c>
      <c r="U13" s="505"/>
      <c r="V13" s="14">
        <f t="shared" si="6"/>
        <v>0</v>
      </c>
      <c r="W13" s="14">
        <f t="shared" si="7"/>
        <v>0</v>
      </c>
      <c r="X13" s="519" t="str">
        <f t="shared" si="8"/>
        <v xml:space="preserve"> </v>
      </c>
      <c r="Y13" s="519" t="str">
        <f t="shared" si="9"/>
        <v xml:space="preserve"> </v>
      </c>
      <c r="Z13" s="519" t="str">
        <f t="shared" si="10"/>
        <v xml:space="preserve"> </v>
      </c>
      <c r="AA13" s="519" t="str">
        <f t="shared" si="11"/>
        <v xml:space="preserve"> </v>
      </c>
      <c r="AB13" s="519" t="str">
        <f t="shared" si="12"/>
        <v xml:space="preserve"> </v>
      </c>
      <c r="AC13" s="519" t="str">
        <f t="shared" si="13"/>
        <v xml:space="preserve"> </v>
      </c>
    </row>
    <row r="14" spans="1:29" x14ac:dyDescent="0.2">
      <c r="A14" s="515">
        <v>8</v>
      </c>
      <c r="B14" s="27" t="str">
        <f>Stat.!B6</f>
        <v>Černý Jiří</v>
      </c>
      <c r="C14" s="475">
        <f>Stat.!P6</f>
        <v>990</v>
      </c>
      <c r="D14" s="475">
        <f>Stat.!AD6</f>
        <v>0</v>
      </c>
      <c r="E14" s="475">
        <f>Stat.!AR6</f>
        <v>0</v>
      </c>
      <c r="F14" s="475">
        <f>Stat.!BF6</f>
        <v>0</v>
      </c>
      <c r="G14" s="259">
        <f>Stat.!BT6</f>
        <v>2</v>
      </c>
      <c r="H14" s="566" t="str">
        <f>Stat.!B47</f>
        <v>Černý Jiří</v>
      </c>
      <c r="I14" s="259">
        <f>Stat.!P47</f>
        <v>540</v>
      </c>
      <c r="J14" s="31">
        <f>Stat.!AD47</f>
        <v>0</v>
      </c>
      <c r="K14" s="259">
        <f>Stat.!AR47</f>
        <v>0</v>
      </c>
      <c r="L14" s="31">
        <f>Stat.!BF47</f>
        <v>0</v>
      </c>
      <c r="M14" s="259">
        <f>Stat.!BT47</f>
        <v>0</v>
      </c>
      <c r="N14" s="476"/>
      <c r="O14" s="259">
        <f t="shared" si="0"/>
        <v>1530</v>
      </c>
      <c r="P14" s="31">
        <f t="shared" si="1"/>
        <v>0</v>
      </c>
      <c r="Q14" s="291">
        <f t="shared" si="2"/>
        <v>0</v>
      </c>
      <c r="R14" s="503">
        <f t="shared" si="3"/>
        <v>0</v>
      </c>
      <c r="S14" s="476">
        <f t="shared" si="4"/>
        <v>2</v>
      </c>
      <c r="T14" s="291">
        <f t="shared" si="5"/>
        <v>0</v>
      </c>
      <c r="U14" s="550"/>
      <c r="V14" s="14">
        <f t="shared" si="6"/>
        <v>0</v>
      </c>
      <c r="W14" s="14">
        <f t="shared" si="7"/>
        <v>0</v>
      </c>
      <c r="X14" s="519" t="str">
        <f t="shared" si="8"/>
        <v xml:space="preserve"> </v>
      </c>
      <c r="Y14" s="519" t="str">
        <f t="shared" si="9"/>
        <v xml:space="preserve"> </v>
      </c>
      <c r="Z14" s="519" t="str">
        <f t="shared" si="10"/>
        <v xml:space="preserve"> </v>
      </c>
      <c r="AA14" s="519" t="str">
        <f t="shared" si="11"/>
        <v xml:space="preserve"> </v>
      </c>
      <c r="AB14" s="519" t="str">
        <f t="shared" si="12"/>
        <v xml:space="preserve"> </v>
      </c>
      <c r="AC14" s="519" t="str">
        <f t="shared" si="13"/>
        <v xml:space="preserve"> </v>
      </c>
    </row>
    <row r="15" spans="1:29" x14ac:dyDescent="0.2">
      <c r="A15" s="515">
        <v>9</v>
      </c>
      <c r="B15" s="27" t="str">
        <f>Stat.!B17</f>
        <v>Kelbler Martin</v>
      </c>
      <c r="C15" s="475">
        <f>Stat.!P17</f>
        <v>540</v>
      </c>
      <c r="D15" s="475">
        <f>Stat.!AD17</f>
        <v>0</v>
      </c>
      <c r="E15" s="475">
        <f>Stat.!AR17</f>
        <v>1</v>
      </c>
      <c r="F15" s="475">
        <f>Stat.!BF17</f>
        <v>1</v>
      </c>
      <c r="G15" s="259">
        <f>Stat.!BT17</f>
        <v>1</v>
      </c>
      <c r="H15" s="566" t="str">
        <f>Stat.!B58</f>
        <v>Kelbler Martin</v>
      </c>
      <c r="I15" s="259">
        <f>Stat.!P58</f>
        <v>0</v>
      </c>
      <c r="J15" s="31">
        <f>Stat.!AD58</f>
        <v>0</v>
      </c>
      <c r="K15" s="259">
        <f>Stat.!AR58</f>
        <v>0</v>
      </c>
      <c r="L15" s="31">
        <f>Stat.!BF58</f>
        <v>0</v>
      </c>
      <c r="M15" s="259">
        <f>Stat.!BT58</f>
        <v>0</v>
      </c>
      <c r="N15" s="476"/>
      <c r="O15" s="259">
        <f t="shared" si="0"/>
        <v>540</v>
      </c>
      <c r="P15" s="31">
        <f t="shared" si="1"/>
        <v>0</v>
      </c>
      <c r="Q15" s="291">
        <f t="shared" si="2"/>
        <v>1</v>
      </c>
      <c r="R15" s="503">
        <f t="shared" si="3"/>
        <v>1</v>
      </c>
      <c r="S15" s="476">
        <f t="shared" si="4"/>
        <v>1</v>
      </c>
      <c r="T15" s="291">
        <f t="shared" si="5"/>
        <v>2</v>
      </c>
      <c r="U15" s="505"/>
      <c r="V15" s="14">
        <f t="shared" si="6"/>
        <v>2</v>
      </c>
      <c r="W15" s="14">
        <f t="shared" si="7"/>
        <v>0</v>
      </c>
      <c r="X15" s="519">
        <f t="shared" si="8"/>
        <v>270</v>
      </c>
      <c r="Y15" s="519" t="str">
        <f t="shared" si="9"/>
        <v xml:space="preserve"> </v>
      </c>
      <c r="Z15" s="519">
        <f t="shared" si="10"/>
        <v>540</v>
      </c>
      <c r="AA15" s="519" t="str">
        <f t="shared" si="11"/>
        <v xml:space="preserve"> </v>
      </c>
      <c r="AB15" s="519">
        <f t="shared" si="12"/>
        <v>540</v>
      </c>
      <c r="AC15" s="519" t="str">
        <f t="shared" si="13"/>
        <v xml:space="preserve"> </v>
      </c>
    </row>
    <row r="16" spans="1:29" x14ac:dyDescent="0.2">
      <c r="A16" s="515">
        <v>10</v>
      </c>
      <c r="B16" s="27" t="str">
        <f>Stat.!B9</f>
        <v>Habr Jiří</v>
      </c>
      <c r="C16" s="475">
        <f>Stat.!P9</f>
        <v>0</v>
      </c>
      <c r="D16" s="475">
        <f>Stat.!AD9</f>
        <v>0</v>
      </c>
      <c r="E16" s="475">
        <f>Stat.!AR9</f>
        <v>0</v>
      </c>
      <c r="F16" s="475">
        <f>Stat.!BF9</f>
        <v>0</v>
      </c>
      <c r="G16" s="259">
        <f>Stat.!BT9</f>
        <v>0</v>
      </c>
      <c r="H16" s="566" t="str">
        <f>Stat.!B50</f>
        <v>Habr Jiří</v>
      </c>
      <c r="I16" s="259">
        <f>Stat.!P50</f>
        <v>0</v>
      </c>
      <c r="J16" s="31">
        <f>Stat.!AD50</f>
        <v>0</v>
      </c>
      <c r="K16" s="259">
        <f>Stat.!AR50</f>
        <v>0</v>
      </c>
      <c r="L16" s="31">
        <f>Stat.!BF50</f>
        <v>0</v>
      </c>
      <c r="M16" s="259">
        <f>Stat.!BT50</f>
        <v>0</v>
      </c>
      <c r="N16" s="509"/>
      <c r="O16" s="259">
        <f t="shared" si="0"/>
        <v>0</v>
      </c>
      <c r="P16" s="31">
        <f t="shared" si="1"/>
        <v>0</v>
      </c>
      <c r="Q16" s="291">
        <f t="shared" si="2"/>
        <v>0</v>
      </c>
      <c r="R16" s="503">
        <f t="shared" si="3"/>
        <v>0</v>
      </c>
      <c r="S16" s="476">
        <f t="shared" si="4"/>
        <v>0</v>
      </c>
      <c r="T16" s="291">
        <f t="shared" si="5"/>
        <v>0</v>
      </c>
      <c r="U16" s="505"/>
      <c r="V16" s="14">
        <f t="shared" si="6"/>
        <v>0</v>
      </c>
      <c r="W16" s="14">
        <f t="shared" si="7"/>
        <v>0</v>
      </c>
      <c r="X16" s="519" t="str">
        <f t="shared" si="8"/>
        <v xml:space="preserve"> </v>
      </c>
      <c r="Y16" s="519" t="str">
        <f t="shared" si="9"/>
        <v xml:space="preserve"> </v>
      </c>
      <c r="Z16" s="519" t="str">
        <f t="shared" si="10"/>
        <v xml:space="preserve"> </v>
      </c>
      <c r="AA16" s="519" t="str">
        <f t="shared" si="11"/>
        <v xml:space="preserve"> </v>
      </c>
      <c r="AB16" s="519" t="str">
        <f t="shared" si="12"/>
        <v xml:space="preserve"> </v>
      </c>
      <c r="AC16" s="519" t="str">
        <f t="shared" si="13"/>
        <v xml:space="preserve"> </v>
      </c>
    </row>
    <row r="17" spans="1:29" x14ac:dyDescent="0.2">
      <c r="A17" s="515">
        <v>11</v>
      </c>
      <c r="B17" s="27" t="str">
        <f>Stat.!B22</f>
        <v>Koupil Petr</v>
      </c>
      <c r="C17" s="475">
        <f>Stat.!P22</f>
        <v>900</v>
      </c>
      <c r="D17" s="475">
        <f>Stat.!AD22</f>
        <v>0</v>
      </c>
      <c r="E17" s="475">
        <f>Stat.!AR22</f>
        <v>0</v>
      </c>
      <c r="F17" s="475">
        <f>Stat.!BF22</f>
        <v>0</v>
      </c>
      <c r="G17" s="259">
        <f>Stat.!BT22</f>
        <v>1</v>
      </c>
      <c r="H17" s="566" t="str">
        <f>Stat.!B63</f>
        <v>Koupil Petr</v>
      </c>
      <c r="I17" s="259">
        <f>Stat.!P63</f>
        <v>990</v>
      </c>
      <c r="J17" s="31">
        <f>Stat.!AD63</f>
        <v>0</v>
      </c>
      <c r="K17" s="259">
        <f>Stat.!AR63</f>
        <v>0</v>
      </c>
      <c r="L17" s="31">
        <f>Stat.!BF63</f>
        <v>0</v>
      </c>
      <c r="M17" s="259">
        <f>Stat.!BT63</f>
        <v>1</v>
      </c>
      <c r="N17" s="476"/>
      <c r="O17" s="259">
        <f t="shared" si="0"/>
        <v>1890</v>
      </c>
      <c r="P17" s="31">
        <f t="shared" si="1"/>
        <v>0</v>
      </c>
      <c r="Q17" s="291">
        <f t="shared" si="2"/>
        <v>0</v>
      </c>
      <c r="R17" s="503">
        <f t="shared" si="3"/>
        <v>0</v>
      </c>
      <c r="S17" s="476">
        <f t="shared" si="4"/>
        <v>2</v>
      </c>
      <c r="T17" s="291">
        <f t="shared" si="5"/>
        <v>0</v>
      </c>
      <c r="U17" s="505"/>
      <c r="V17" s="14">
        <f t="shared" si="6"/>
        <v>0</v>
      </c>
      <c r="W17" s="14">
        <f t="shared" si="7"/>
        <v>0</v>
      </c>
      <c r="X17" s="519" t="str">
        <f t="shared" si="8"/>
        <v xml:space="preserve"> </v>
      </c>
      <c r="Y17" s="519" t="str">
        <f t="shared" si="9"/>
        <v xml:space="preserve"> </v>
      </c>
      <c r="Z17" s="519" t="str">
        <f t="shared" si="10"/>
        <v xml:space="preserve"> </v>
      </c>
      <c r="AA17" s="519" t="str">
        <f t="shared" si="11"/>
        <v xml:space="preserve"> </v>
      </c>
      <c r="AB17" s="519" t="str">
        <f t="shared" si="12"/>
        <v xml:space="preserve"> </v>
      </c>
      <c r="AC17" s="519" t="str">
        <f t="shared" si="13"/>
        <v xml:space="preserve"> </v>
      </c>
    </row>
    <row r="18" spans="1:29" x14ac:dyDescent="0.2">
      <c r="A18" s="515">
        <v>12</v>
      </c>
      <c r="B18" s="27" t="str">
        <f>Stat.!B30</f>
        <v>Plachý Karel</v>
      </c>
      <c r="C18" s="475">
        <f>Stat.!P30</f>
        <v>0</v>
      </c>
      <c r="D18" s="475">
        <f>Stat.!AD30</f>
        <v>11</v>
      </c>
      <c r="E18" s="475">
        <f>Stat.!AR30</f>
        <v>0</v>
      </c>
      <c r="F18" s="475">
        <f>Stat.!BF30</f>
        <v>0</v>
      </c>
      <c r="G18" s="259">
        <f>Stat.!BT30</f>
        <v>0</v>
      </c>
      <c r="H18" s="566" t="str">
        <f>Stat.!B71</f>
        <v>Plachý Karel</v>
      </c>
      <c r="I18" s="259">
        <f>Stat.!P71</f>
        <v>0</v>
      </c>
      <c r="J18" s="31">
        <f>Stat.!AD71</f>
        <v>8</v>
      </c>
      <c r="K18" s="259">
        <f>Stat.!AR71</f>
        <v>0</v>
      </c>
      <c r="L18" s="31">
        <f>Stat.!BF71</f>
        <v>0</v>
      </c>
      <c r="M18" s="259">
        <f>Stat.!BT71</f>
        <v>0</v>
      </c>
      <c r="N18" s="476"/>
      <c r="O18" s="259">
        <f t="shared" si="0"/>
        <v>0</v>
      </c>
      <c r="P18" s="31">
        <f t="shared" si="1"/>
        <v>19</v>
      </c>
      <c r="Q18" s="291">
        <f t="shared" si="2"/>
        <v>0</v>
      </c>
      <c r="R18" s="503">
        <f t="shared" si="3"/>
        <v>0</v>
      </c>
      <c r="S18" s="476">
        <f t="shared" si="4"/>
        <v>0</v>
      </c>
      <c r="T18" s="291">
        <f t="shared" si="5"/>
        <v>0</v>
      </c>
      <c r="U18" s="505"/>
      <c r="V18" s="14">
        <f t="shared" si="6"/>
        <v>0</v>
      </c>
      <c r="W18" s="14">
        <f t="shared" si="7"/>
        <v>0</v>
      </c>
      <c r="X18" s="519" t="str">
        <f t="shared" si="8"/>
        <v xml:space="preserve"> </v>
      </c>
      <c r="Y18" s="519" t="str">
        <f t="shared" si="9"/>
        <v xml:space="preserve"> </v>
      </c>
      <c r="Z18" s="519" t="str">
        <f t="shared" si="10"/>
        <v xml:space="preserve"> </v>
      </c>
      <c r="AA18" s="519" t="str">
        <f t="shared" si="11"/>
        <v xml:space="preserve"> </v>
      </c>
      <c r="AB18" s="519" t="str">
        <f t="shared" si="12"/>
        <v xml:space="preserve"> </v>
      </c>
      <c r="AC18" s="519" t="str">
        <f t="shared" si="13"/>
        <v xml:space="preserve"> </v>
      </c>
    </row>
    <row r="19" spans="1:29" x14ac:dyDescent="0.2">
      <c r="A19" s="515">
        <v>13</v>
      </c>
      <c r="B19" s="27" t="str">
        <f>Stat.!B10</f>
        <v>Habr Stanislav</v>
      </c>
      <c r="C19" s="475">
        <f>Stat.!P10</f>
        <v>333</v>
      </c>
      <c r="D19" s="475">
        <f>Stat.!AD10</f>
        <v>25</v>
      </c>
      <c r="E19" s="475">
        <f>Stat.!AR10</f>
        <v>0</v>
      </c>
      <c r="F19" s="475">
        <f>Stat.!BF10</f>
        <v>0</v>
      </c>
      <c r="G19" s="259">
        <f>Stat.!BT10</f>
        <v>1</v>
      </c>
      <c r="H19" s="566" t="str">
        <f>Stat.!B51</f>
        <v>Habr Stanislav</v>
      </c>
      <c r="I19" s="259">
        <f>Stat.!P51</f>
        <v>225</v>
      </c>
      <c r="J19" s="31">
        <f>Stat.!AD51</f>
        <v>0</v>
      </c>
      <c r="K19" s="259">
        <f>Stat.!AR51</f>
        <v>0</v>
      </c>
      <c r="L19" s="31">
        <f>Stat.!BF51</f>
        <v>0</v>
      </c>
      <c r="M19" s="259">
        <f>Stat.!BT51</f>
        <v>0</v>
      </c>
      <c r="N19" s="476"/>
      <c r="O19" s="259">
        <f t="shared" si="0"/>
        <v>558</v>
      </c>
      <c r="P19" s="31">
        <f t="shared" si="1"/>
        <v>25</v>
      </c>
      <c r="Q19" s="291">
        <f t="shared" si="2"/>
        <v>0</v>
      </c>
      <c r="R19" s="503">
        <f t="shared" si="3"/>
        <v>0</v>
      </c>
      <c r="S19" s="476">
        <f t="shared" si="4"/>
        <v>1</v>
      </c>
      <c r="T19" s="291">
        <f t="shared" si="5"/>
        <v>0</v>
      </c>
      <c r="U19" s="505"/>
      <c r="V19" s="14">
        <f t="shared" si="6"/>
        <v>0</v>
      </c>
      <c r="W19" s="14">
        <f t="shared" si="7"/>
        <v>0</v>
      </c>
      <c r="X19" s="519" t="str">
        <f t="shared" si="8"/>
        <v xml:space="preserve"> </v>
      </c>
      <c r="Y19" s="519" t="str">
        <f t="shared" si="9"/>
        <v xml:space="preserve"> </v>
      </c>
      <c r="Z19" s="519" t="str">
        <f t="shared" si="10"/>
        <v xml:space="preserve"> </v>
      </c>
      <c r="AA19" s="519" t="str">
        <f t="shared" si="11"/>
        <v xml:space="preserve"> </v>
      </c>
      <c r="AB19" s="519" t="str">
        <f t="shared" si="12"/>
        <v xml:space="preserve"> </v>
      </c>
      <c r="AC19" s="519" t="str">
        <f t="shared" si="13"/>
        <v xml:space="preserve"> </v>
      </c>
    </row>
    <row r="20" spans="1:29" x14ac:dyDescent="0.2">
      <c r="A20" s="515">
        <v>14</v>
      </c>
      <c r="B20" s="27" t="str">
        <f>Stat.!B27</f>
        <v>Nehyba Filip</v>
      </c>
      <c r="C20" s="475">
        <f>Stat.!P27</f>
        <v>0</v>
      </c>
      <c r="D20" s="475">
        <f>Stat.!AD27</f>
        <v>0</v>
      </c>
      <c r="E20" s="475">
        <f>Stat.!AR27</f>
        <v>0</v>
      </c>
      <c r="F20" s="475">
        <f>Stat.!BF27</f>
        <v>0</v>
      </c>
      <c r="G20" s="259">
        <f>Stat.!BT27</f>
        <v>0</v>
      </c>
      <c r="H20" s="566" t="str">
        <f>Stat.!B68</f>
        <v>Nehyba Filip</v>
      </c>
      <c r="I20" s="259">
        <f>Stat.!P68</f>
        <v>0</v>
      </c>
      <c r="J20" s="31">
        <f>Stat.!AD68</f>
        <v>0</v>
      </c>
      <c r="K20" s="259">
        <f>Stat.!AR68</f>
        <v>0</v>
      </c>
      <c r="L20" s="31">
        <f>Stat.!BF68</f>
        <v>0</v>
      </c>
      <c r="M20" s="259">
        <f>Stat.!BT68</f>
        <v>0</v>
      </c>
      <c r="N20" s="476"/>
      <c r="O20" s="259">
        <f t="shared" si="0"/>
        <v>0</v>
      </c>
      <c r="P20" s="31">
        <f t="shared" si="1"/>
        <v>0</v>
      </c>
      <c r="Q20" s="291">
        <f t="shared" si="2"/>
        <v>0</v>
      </c>
      <c r="R20" s="503">
        <f t="shared" si="3"/>
        <v>0</v>
      </c>
      <c r="S20" s="476">
        <f t="shared" si="4"/>
        <v>0</v>
      </c>
      <c r="T20" s="291">
        <f t="shared" si="5"/>
        <v>0</v>
      </c>
      <c r="U20" s="505"/>
      <c r="V20" s="14">
        <f t="shared" si="6"/>
        <v>0</v>
      </c>
      <c r="W20" s="14">
        <f t="shared" si="7"/>
        <v>0</v>
      </c>
      <c r="X20" s="519" t="str">
        <f t="shared" si="8"/>
        <v xml:space="preserve"> </v>
      </c>
      <c r="Y20" s="519" t="str">
        <f t="shared" si="9"/>
        <v xml:space="preserve"> </v>
      </c>
      <c r="Z20" s="519" t="str">
        <f t="shared" si="10"/>
        <v xml:space="preserve"> </v>
      </c>
      <c r="AA20" s="519" t="str">
        <f t="shared" si="11"/>
        <v xml:space="preserve"> </v>
      </c>
      <c r="AB20" s="519" t="str">
        <f t="shared" si="12"/>
        <v xml:space="preserve"> </v>
      </c>
      <c r="AC20" s="519" t="str">
        <f t="shared" si="13"/>
        <v xml:space="preserve"> </v>
      </c>
    </row>
    <row r="21" spans="1:29" x14ac:dyDescent="0.2">
      <c r="A21" s="515">
        <v>15</v>
      </c>
      <c r="B21" s="27" t="str">
        <f>Stat.!B19</f>
        <v>Kelbler David</v>
      </c>
      <c r="C21" s="475">
        <f>Stat.!P19</f>
        <v>0</v>
      </c>
      <c r="D21" s="475">
        <f>Stat.!AD19</f>
        <v>49</v>
      </c>
      <c r="E21" s="475">
        <f>Stat.!AR19</f>
        <v>0</v>
      </c>
      <c r="F21" s="475">
        <f>Stat.!BF19</f>
        <v>0</v>
      </c>
      <c r="G21" s="259">
        <f>Stat.!BT19</f>
        <v>0</v>
      </c>
      <c r="H21" s="566" t="str">
        <f>Stat.!B60</f>
        <v>Kelbler David</v>
      </c>
      <c r="I21" s="259">
        <f>Stat.!P60</f>
        <v>332</v>
      </c>
      <c r="J21" s="31">
        <f>Stat.!AD60</f>
        <v>136</v>
      </c>
      <c r="K21" s="259">
        <f>Stat.!AR60</f>
        <v>1</v>
      </c>
      <c r="L21" s="31">
        <f>Stat.!BF60</f>
        <v>2</v>
      </c>
      <c r="M21" s="259">
        <f>Stat.!BT60</f>
        <v>0</v>
      </c>
      <c r="N21" s="476"/>
      <c r="O21" s="259">
        <f t="shared" si="0"/>
        <v>332</v>
      </c>
      <c r="P21" s="31">
        <f t="shared" si="1"/>
        <v>185</v>
      </c>
      <c r="Q21" s="291">
        <f t="shared" si="2"/>
        <v>1</v>
      </c>
      <c r="R21" s="503">
        <f t="shared" si="3"/>
        <v>2</v>
      </c>
      <c r="S21" s="476">
        <f t="shared" si="4"/>
        <v>0</v>
      </c>
      <c r="T21" s="291">
        <f t="shared" si="5"/>
        <v>3</v>
      </c>
      <c r="U21" s="505"/>
      <c r="V21" s="14">
        <f t="shared" si="6"/>
        <v>0</v>
      </c>
      <c r="W21" s="14">
        <f t="shared" si="7"/>
        <v>3</v>
      </c>
      <c r="X21" s="519" t="str">
        <f t="shared" si="8"/>
        <v xml:space="preserve"> </v>
      </c>
      <c r="Y21" s="519">
        <f t="shared" si="9"/>
        <v>16.333333333333332</v>
      </c>
      <c r="Z21" s="519" t="str">
        <f t="shared" si="10"/>
        <v xml:space="preserve"> </v>
      </c>
      <c r="AA21" s="519">
        <f t="shared" si="11"/>
        <v>468</v>
      </c>
      <c r="AB21" s="519" t="str">
        <f t="shared" si="12"/>
        <v xml:space="preserve"> </v>
      </c>
      <c r="AC21" s="519">
        <f t="shared" si="13"/>
        <v>234</v>
      </c>
    </row>
    <row r="22" spans="1:29" x14ac:dyDescent="0.2">
      <c r="A22" s="515">
        <v>16</v>
      </c>
      <c r="B22" s="27" t="str">
        <f>Stat.!B37</f>
        <v>Tříletý Radim</v>
      </c>
      <c r="C22" s="475">
        <f>Stat.!P37</f>
        <v>346</v>
      </c>
      <c r="D22" s="475">
        <f>Stat.!AD37</f>
        <v>0</v>
      </c>
      <c r="E22" s="475">
        <f>Stat.!AR37</f>
        <v>0</v>
      </c>
      <c r="F22" s="475">
        <f>Stat.!BF37</f>
        <v>1</v>
      </c>
      <c r="G22" s="259">
        <f>Stat.!BT37</f>
        <v>0</v>
      </c>
      <c r="H22" s="566" t="str">
        <f>Stat.!B78</f>
        <v>Tříletý Radim</v>
      </c>
      <c r="I22" s="259">
        <f>Stat.!P78</f>
        <v>616</v>
      </c>
      <c r="J22" s="31">
        <f>Stat.!AD78</f>
        <v>80</v>
      </c>
      <c r="K22" s="259">
        <f>Stat.!AR78</f>
        <v>1</v>
      </c>
      <c r="L22" s="31">
        <f>Stat.!BF78</f>
        <v>2</v>
      </c>
      <c r="M22" s="259">
        <f>Stat.!BT78</f>
        <v>1</v>
      </c>
      <c r="N22" s="476"/>
      <c r="O22" s="259">
        <f t="shared" si="0"/>
        <v>962</v>
      </c>
      <c r="P22" s="31">
        <f t="shared" si="1"/>
        <v>80</v>
      </c>
      <c r="Q22" s="291">
        <f t="shared" si="2"/>
        <v>1</v>
      </c>
      <c r="R22" s="503">
        <f t="shared" si="3"/>
        <v>3</v>
      </c>
      <c r="S22" s="476">
        <f t="shared" si="4"/>
        <v>1</v>
      </c>
      <c r="T22" s="291">
        <f t="shared" si="5"/>
        <v>4</v>
      </c>
      <c r="U22" s="505"/>
      <c r="V22" s="14">
        <f t="shared" si="6"/>
        <v>1</v>
      </c>
      <c r="W22" s="14">
        <f t="shared" si="7"/>
        <v>3</v>
      </c>
      <c r="X22" s="519">
        <f t="shared" si="8"/>
        <v>346</v>
      </c>
      <c r="Y22" s="519">
        <f t="shared" si="9"/>
        <v>115.33333333333333</v>
      </c>
      <c r="Z22" s="519" t="str">
        <f t="shared" si="10"/>
        <v xml:space="preserve"> </v>
      </c>
      <c r="AA22" s="519">
        <f t="shared" si="11"/>
        <v>696</v>
      </c>
      <c r="AB22" s="519">
        <f t="shared" si="12"/>
        <v>346</v>
      </c>
      <c r="AC22" s="519">
        <f t="shared" si="13"/>
        <v>348</v>
      </c>
    </row>
    <row r="23" spans="1:29" x14ac:dyDescent="0.2">
      <c r="A23" s="515">
        <v>17</v>
      </c>
      <c r="B23" s="27" t="str">
        <f>Stat.!B35</f>
        <v>Šťastný Martin</v>
      </c>
      <c r="C23" s="475">
        <f>Stat.!P35</f>
        <v>539</v>
      </c>
      <c r="D23" s="475">
        <f>Stat.!AD35</f>
        <v>26</v>
      </c>
      <c r="E23" s="475">
        <f>Stat.!AR35</f>
        <v>5</v>
      </c>
      <c r="F23" s="475">
        <f>Stat.!BF35</f>
        <v>0</v>
      </c>
      <c r="G23" s="259">
        <f>Stat.!BT35</f>
        <v>1</v>
      </c>
      <c r="H23" s="566" t="str">
        <f>Stat.!B76</f>
        <v>Šťastný Martin</v>
      </c>
      <c r="I23" s="259">
        <f>Stat.!P76</f>
        <v>900</v>
      </c>
      <c r="J23" s="31">
        <f>Stat.!AD76</f>
        <v>39</v>
      </c>
      <c r="K23" s="259">
        <f>Stat.!AR76</f>
        <v>4</v>
      </c>
      <c r="L23" s="31">
        <f>Stat.!BF76</f>
        <v>4</v>
      </c>
      <c r="M23" s="259">
        <f>Stat.!BT76</f>
        <v>3</v>
      </c>
      <c r="N23" s="476"/>
      <c r="O23" s="259">
        <f t="shared" si="0"/>
        <v>1439</v>
      </c>
      <c r="P23" s="31">
        <f t="shared" si="1"/>
        <v>65</v>
      </c>
      <c r="Q23" s="291">
        <f t="shared" si="2"/>
        <v>9</v>
      </c>
      <c r="R23" s="503">
        <f t="shared" si="3"/>
        <v>4</v>
      </c>
      <c r="S23" s="476">
        <f t="shared" si="4"/>
        <v>4</v>
      </c>
      <c r="T23" s="291">
        <f t="shared" si="5"/>
        <v>13</v>
      </c>
      <c r="U23" s="505"/>
      <c r="V23" s="14">
        <f t="shared" si="6"/>
        <v>5</v>
      </c>
      <c r="W23" s="14">
        <f t="shared" si="7"/>
        <v>8</v>
      </c>
      <c r="X23" s="519">
        <f t="shared" si="8"/>
        <v>113</v>
      </c>
      <c r="Y23" s="519">
        <f t="shared" si="9"/>
        <v>70.625</v>
      </c>
      <c r="Z23" s="519">
        <f t="shared" si="10"/>
        <v>113</v>
      </c>
      <c r="AA23" s="519">
        <f t="shared" si="11"/>
        <v>234.75</v>
      </c>
      <c r="AB23" s="519" t="str">
        <f t="shared" si="12"/>
        <v xml:space="preserve"> </v>
      </c>
      <c r="AC23" s="519">
        <f t="shared" si="13"/>
        <v>234.75</v>
      </c>
    </row>
    <row r="24" spans="1:29" x14ac:dyDescent="0.2">
      <c r="A24" s="515">
        <v>18</v>
      </c>
      <c r="B24" s="27" t="str">
        <f>Stat.!B7</f>
        <v>Dolák Jan</v>
      </c>
      <c r="C24" s="475">
        <f>Stat.!P7</f>
        <v>169</v>
      </c>
      <c r="D24" s="475">
        <f>Stat.!AD7</f>
        <v>108</v>
      </c>
      <c r="E24" s="475">
        <f>Stat.!AR7</f>
        <v>2</v>
      </c>
      <c r="F24" s="475">
        <f>Stat.!BF7</f>
        <v>0</v>
      </c>
      <c r="G24" s="259">
        <f>Stat.!BT7</f>
        <v>0</v>
      </c>
      <c r="H24" s="566" t="str">
        <f>Stat.!B48</f>
        <v>Dolák Jan</v>
      </c>
      <c r="I24" s="259">
        <f>Stat.!P48</f>
        <v>487</v>
      </c>
      <c r="J24" s="31">
        <f>Stat.!AD48</f>
        <v>126</v>
      </c>
      <c r="K24" s="259">
        <f>Stat.!AR48</f>
        <v>1</v>
      </c>
      <c r="L24" s="31">
        <f>Stat.!BF48</f>
        <v>0</v>
      </c>
      <c r="M24" s="259">
        <f>Stat.!BT48</f>
        <v>0</v>
      </c>
      <c r="N24" s="476"/>
      <c r="O24" s="259">
        <f t="shared" si="0"/>
        <v>656</v>
      </c>
      <c r="P24" s="31">
        <f t="shared" si="1"/>
        <v>234</v>
      </c>
      <c r="Q24" s="291">
        <f t="shared" si="2"/>
        <v>3</v>
      </c>
      <c r="R24" s="503">
        <f t="shared" si="3"/>
        <v>0</v>
      </c>
      <c r="S24" s="476">
        <f t="shared" si="4"/>
        <v>0</v>
      </c>
      <c r="T24" s="291">
        <f t="shared" si="5"/>
        <v>3</v>
      </c>
      <c r="U24" s="505"/>
      <c r="V24" s="14">
        <f t="shared" si="6"/>
        <v>2</v>
      </c>
      <c r="W24" s="14">
        <f t="shared" si="7"/>
        <v>1</v>
      </c>
      <c r="X24" s="519">
        <f t="shared" si="8"/>
        <v>138.5</v>
      </c>
      <c r="Y24" s="519">
        <f t="shared" si="9"/>
        <v>277</v>
      </c>
      <c r="Z24" s="519">
        <f t="shared" si="10"/>
        <v>138.5</v>
      </c>
      <c r="AA24" s="519">
        <f t="shared" si="11"/>
        <v>613</v>
      </c>
      <c r="AB24" s="519" t="str">
        <f t="shared" si="12"/>
        <v xml:space="preserve"> </v>
      </c>
      <c r="AC24" s="519" t="str">
        <f t="shared" si="13"/>
        <v xml:space="preserve"> </v>
      </c>
    </row>
    <row r="25" spans="1:29" x14ac:dyDescent="0.2">
      <c r="A25" s="515">
        <v>19</v>
      </c>
      <c r="B25" s="27" t="str">
        <f>Stat.!B5</f>
        <v>Bastl Vojta</v>
      </c>
      <c r="C25" s="475">
        <f>Stat.!P5</f>
        <v>960</v>
      </c>
      <c r="D25" s="475">
        <f>Stat.!AD5</f>
        <v>5</v>
      </c>
      <c r="E25" s="475">
        <f>Stat.!AR5</f>
        <v>2</v>
      </c>
      <c r="F25" s="475">
        <f>Stat.!BF5</f>
        <v>5</v>
      </c>
      <c r="G25" s="259">
        <f>Stat.!BT5</f>
        <v>1</v>
      </c>
      <c r="H25" s="566" t="str">
        <f>Stat.!B46</f>
        <v>Bastl Vojta</v>
      </c>
      <c r="I25" s="259">
        <f>Stat.!P46</f>
        <v>797</v>
      </c>
      <c r="J25" s="31">
        <f>Stat.!AD46</f>
        <v>0</v>
      </c>
      <c r="K25" s="259">
        <f>Stat.!AR46</f>
        <v>1</v>
      </c>
      <c r="L25" s="31">
        <f>Stat.!BF46</f>
        <v>3</v>
      </c>
      <c r="M25" s="259">
        <f>Stat.!BT46</f>
        <v>0</v>
      </c>
      <c r="N25" s="508"/>
      <c r="O25" s="259">
        <f t="shared" si="0"/>
        <v>1757</v>
      </c>
      <c r="P25" s="31">
        <f t="shared" si="1"/>
        <v>5</v>
      </c>
      <c r="Q25" s="291">
        <f t="shared" si="2"/>
        <v>3</v>
      </c>
      <c r="R25" s="503">
        <f t="shared" si="3"/>
        <v>8</v>
      </c>
      <c r="S25" s="476">
        <f t="shared" si="4"/>
        <v>1</v>
      </c>
      <c r="T25" s="291">
        <f t="shared" si="5"/>
        <v>11</v>
      </c>
      <c r="U25" s="505"/>
      <c r="V25" s="14">
        <f t="shared" si="6"/>
        <v>7</v>
      </c>
      <c r="W25" s="14">
        <f t="shared" si="7"/>
        <v>4</v>
      </c>
      <c r="X25" s="519">
        <f t="shared" si="8"/>
        <v>137.85714285714286</v>
      </c>
      <c r="Y25" s="519">
        <f t="shared" si="9"/>
        <v>241.25</v>
      </c>
      <c r="Z25" s="519">
        <f t="shared" si="10"/>
        <v>482.5</v>
      </c>
      <c r="AA25" s="519">
        <f t="shared" si="11"/>
        <v>797</v>
      </c>
      <c r="AB25" s="519">
        <f t="shared" si="12"/>
        <v>193</v>
      </c>
      <c r="AC25" s="519">
        <f t="shared" si="13"/>
        <v>265.66666666666669</v>
      </c>
    </row>
    <row r="26" spans="1:29" x14ac:dyDescent="0.2">
      <c r="A26" s="515">
        <v>20</v>
      </c>
      <c r="B26" s="27" t="str">
        <f>Stat.!B29</f>
        <v>Novák Vojta</v>
      </c>
      <c r="C26" s="475">
        <f>Stat.!P29</f>
        <v>488</v>
      </c>
      <c r="D26" s="475">
        <f>Stat.!AD29</f>
        <v>49</v>
      </c>
      <c r="E26" s="475">
        <f>Stat.!AR29</f>
        <v>0</v>
      </c>
      <c r="F26" s="475">
        <f>Stat.!BF29</f>
        <v>1</v>
      </c>
      <c r="G26" s="259">
        <f>Stat.!BT29</f>
        <v>2</v>
      </c>
      <c r="H26" s="566" t="str">
        <f>Stat.!B70</f>
        <v>Novák Vojta</v>
      </c>
      <c r="I26" s="259">
        <f>Stat.!P70</f>
        <v>0</v>
      </c>
      <c r="J26" s="31">
        <f>Stat.!AD70</f>
        <v>0</v>
      </c>
      <c r="K26" s="259">
        <f>Stat.!AR70</f>
        <v>0</v>
      </c>
      <c r="L26" s="31">
        <f>Stat.!BF70</f>
        <v>0</v>
      </c>
      <c r="M26" s="259">
        <f>Stat.!BT70</f>
        <v>0</v>
      </c>
      <c r="N26" s="476"/>
      <c r="O26" s="259">
        <f t="shared" si="0"/>
        <v>488</v>
      </c>
      <c r="P26" s="31">
        <f t="shared" si="1"/>
        <v>49</v>
      </c>
      <c r="Q26" s="291">
        <f t="shared" si="2"/>
        <v>0</v>
      </c>
      <c r="R26" s="503">
        <f t="shared" si="3"/>
        <v>1</v>
      </c>
      <c r="S26" s="476">
        <f t="shared" si="4"/>
        <v>2</v>
      </c>
      <c r="T26" s="291">
        <f t="shared" si="5"/>
        <v>1</v>
      </c>
      <c r="U26" s="505"/>
      <c r="V26" s="14">
        <f t="shared" si="6"/>
        <v>1</v>
      </c>
      <c r="W26" s="14">
        <f t="shared" si="7"/>
        <v>0</v>
      </c>
      <c r="X26" s="519">
        <f t="shared" si="8"/>
        <v>537</v>
      </c>
      <c r="Y26" s="519" t="str">
        <f t="shared" si="9"/>
        <v xml:space="preserve"> </v>
      </c>
      <c r="Z26" s="519" t="str">
        <f t="shared" si="10"/>
        <v xml:space="preserve"> </v>
      </c>
      <c r="AA26" s="519" t="str">
        <f t="shared" si="11"/>
        <v xml:space="preserve"> </v>
      </c>
      <c r="AB26" s="519">
        <f t="shared" si="12"/>
        <v>537</v>
      </c>
      <c r="AC26" s="519" t="str">
        <f t="shared" si="13"/>
        <v xml:space="preserve"> </v>
      </c>
    </row>
    <row r="27" spans="1:29" x14ac:dyDescent="0.2">
      <c r="A27" s="515">
        <v>21</v>
      </c>
      <c r="B27" s="27" t="str">
        <f>Stat.!B21</f>
        <v>Kelbler Petr</v>
      </c>
      <c r="C27" s="475">
        <f>Stat.!P21</f>
        <v>639</v>
      </c>
      <c r="D27" s="475">
        <f>Stat.!AD21</f>
        <v>45</v>
      </c>
      <c r="E27" s="475">
        <f>Stat.!AR21</f>
        <v>1</v>
      </c>
      <c r="F27" s="475">
        <f>Stat.!BF21</f>
        <v>2</v>
      </c>
      <c r="G27" s="259">
        <f>Stat.!BT21</f>
        <v>2</v>
      </c>
      <c r="H27" s="566" t="str">
        <f>Stat.!B62</f>
        <v>Kelbler Petr</v>
      </c>
      <c r="I27" s="259">
        <f>Stat.!P62</f>
        <v>992</v>
      </c>
      <c r="J27" s="31">
        <f>Stat.!AD62</f>
        <v>0</v>
      </c>
      <c r="K27" s="259">
        <f>Stat.!AR62</f>
        <v>5</v>
      </c>
      <c r="L27" s="31">
        <f>Stat.!BF62</f>
        <v>6</v>
      </c>
      <c r="M27" s="259">
        <f>Stat.!BT62</f>
        <v>1</v>
      </c>
      <c r="N27" s="476"/>
      <c r="O27" s="259">
        <f t="shared" si="0"/>
        <v>1631</v>
      </c>
      <c r="P27" s="31">
        <f t="shared" si="1"/>
        <v>45</v>
      </c>
      <c r="Q27" s="291">
        <f t="shared" si="2"/>
        <v>6</v>
      </c>
      <c r="R27" s="503">
        <f t="shared" si="3"/>
        <v>8</v>
      </c>
      <c r="S27" s="476">
        <f t="shared" si="4"/>
        <v>3</v>
      </c>
      <c r="T27" s="291">
        <f t="shared" si="5"/>
        <v>14</v>
      </c>
      <c r="U27" s="505"/>
      <c r="V27" s="14">
        <f t="shared" si="6"/>
        <v>3</v>
      </c>
      <c r="W27" s="14">
        <f t="shared" si="7"/>
        <v>11</v>
      </c>
      <c r="X27" s="519">
        <f t="shared" si="8"/>
        <v>228</v>
      </c>
      <c r="Y27" s="519">
        <f t="shared" si="9"/>
        <v>62.18181818181818</v>
      </c>
      <c r="Z27" s="519">
        <f t="shared" si="10"/>
        <v>684</v>
      </c>
      <c r="AA27" s="519">
        <f t="shared" si="11"/>
        <v>198.4</v>
      </c>
      <c r="AB27" s="519">
        <f t="shared" si="12"/>
        <v>342</v>
      </c>
      <c r="AC27" s="519">
        <f t="shared" si="13"/>
        <v>165.33333333333334</v>
      </c>
    </row>
    <row r="28" spans="1:29" x14ac:dyDescent="0.2">
      <c r="A28" s="515">
        <v>22</v>
      </c>
      <c r="B28" s="27" t="str">
        <f>Stat.!B18</f>
        <v>Kapinus Radek</v>
      </c>
      <c r="C28" s="475">
        <f>Stat.!P18</f>
        <v>90</v>
      </c>
      <c r="D28" s="475">
        <f>Stat.!AD18</f>
        <v>0</v>
      </c>
      <c r="E28" s="475">
        <f>Stat.!AR18</f>
        <v>0</v>
      </c>
      <c r="F28" s="475">
        <f>Stat.!BF18</f>
        <v>0</v>
      </c>
      <c r="G28" s="259">
        <f>Stat.!BT18</f>
        <v>0</v>
      </c>
      <c r="H28" s="566" t="str">
        <f>Stat.!B59</f>
        <v>Kapinus Radek</v>
      </c>
      <c r="I28" s="259">
        <f>Stat.!P59</f>
        <v>0</v>
      </c>
      <c r="J28" s="31">
        <f>Stat.!AD59</f>
        <v>0</v>
      </c>
      <c r="K28" s="259">
        <f>Stat.!AR59</f>
        <v>0</v>
      </c>
      <c r="L28" s="31">
        <f>Stat.!BF59</f>
        <v>0</v>
      </c>
      <c r="M28" s="259">
        <f>Stat.!BT59</f>
        <v>0</v>
      </c>
      <c r="N28" s="476"/>
      <c r="O28" s="259">
        <f t="shared" si="0"/>
        <v>90</v>
      </c>
      <c r="P28" s="31">
        <f t="shared" si="1"/>
        <v>0</v>
      </c>
      <c r="Q28" s="291">
        <f t="shared" si="2"/>
        <v>0</v>
      </c>
      <c r="R28" s="503">
        <f t="shared" si="3"/>
        <v>0</v>
      </c>
      <c r="S28" s="476">
        <f t="shared" si="4"/>
        <v>0</v>
      </c>
      <c r="T28" s="291">
        <f t="shared" si="5"/>
        <v>0</v>
      </c>
      <c r="U28" s="505"/>
      <c r="V28" s="14">
        <f t="shared" si="6"/>
        <v>0</v>
      </c>
      <c r="W28" s="14">
        <f t="shared" si="7"/>
        <v>0</v>
      </c>
      <c r="X28" s="519" t="str">
        <f t="shared" si="8"/>
        <v xml:space="preserve"> </v>
      </c>
      <c r="Y28" s="519" t="str">
        <f t="shared" si="9"/>
        <v xml:space="preserve"> </v>
      </c>
      <c r="Z28" s="519" t="str">
        <f t="shared" si="10"/>
        <v xml:space="preserve"> </v>
      </c>
      <c r="AA28" s="519" t="str">
        <f t="shared" si="11"/>
        <v xml:space="preserve"> </v>
      </c>
      <c r="AB28" s="519" t="str">
        <f t="shared" si="12"/>
        <v xml:space="preserve"> </v>
      </c>
      <c r="AC28" s="519" t="str">
        <f t="shared" si="13"/>
        <v xml:space="preserve"> </v>
      </c>
    </row>
    <row r="29" spans="1:29" x14ac:dyDescent="0.2">
      <c r="A29" s="515">
        <v>23</v>
      </c>
      <c r="B29" s="27" t="str">
        <f>Stat.!B4</f>
        <v>Bastl Pavel</v>
      </c>
      <c r="C29" s="475">
        <f>Stat.!P4</f>
        <v>543</v>
      </c>
      <c r="D29" s="475">
        <f>Stat.!AD4</f>
        <v>29</v>
      </c>
      <c r="E29" s="475">
        <f>Stat.!AR4</f>
        <v>1</v>
      </c>
      <c r="F29" s="475">
        <f>Stat.!BF4</f>
        <v>1</v>
      </c>
      <c r="G29" s="259">
        <f>Stat.!BT4</f>
        <v>1</v>
      </c>
      <c r="H29" s="566" t="str">
        <f>Stat.!B45</f>
        <v>Bastl Pavel</v>
      </c>
      <c r="I29" s="259">
        <f>Stat.!P45</f>
        <v>360</v>
      </c>
      <c r="J29" s="31">
        <f>Stat.!AD45</f>
        <v>5</v>
      </c>
      <c r="K29" s="259">
        <f>Stat.!AR45</f>
        <v>0</v>
      </c>
      <c r="L29" s="31">
        <f>Stat.!BF45</f>
        <v>1</v>
      </c>
      <c r="M29" s="259">
        <f>Stat.!BT45</f>
        <v>0</v>
      </c>
      <c r="N29" s="476"/>
      <c r="O29" s="259">
        <f t="shared" si="0"/>
        <v>903</v>
      </c>
      <c r="P29" s="31">
        <f t="shared" si="1"/>
        <v>34</v>
      </c>
      <c r="Q29" s="291">
        <f t="shared" si="2"/>
        <v>1</v>
      </c>
      <c r="R29" s="503">
        <f t="shared" si="3"/>
        <v>2</v>
      </c>
      <c r="S29" s="476">
        <f t="shared" si="4"/>
        <v>1</v>
      </c>
      <c r="T29" s="291">
        <f t="shared" si="5"/>
        <v>3</v>
      </c>
      <c r="U29" s="505"/>
      <c r="V29" s="14">
        <f t="shared" si="6"/>
        <v>2</v>
      </c>
      <c r="W29" s="14">
        <f t="shared" si="7"/>
        <v>1</v>
      </c>
      <c r="X29" s="519">
        <f t="shared" si="8"/>
        <v>286</v>
      </c>
      <c r="Y29" s="519">
        <f t="shared" si="9"/>
        <v>572</v>
      </c>
      <c r="Z29" s="519">
        <f t="shared" si="10"/>
        <v>572</v>
      </c>
      <c r="AA29" s="519" t="str">
        <f t="shared" si="11"/>
        <v xml:space="preserve"> </v>
      </c>
      <c r="AB29" s="519">
        <f t="shared" si="12"/>
        <v>572</v>
      </c>
      <c r="AC29" s="519">
        <f t="shared" si="13"/>
        <v>365</v>
      </c>
    </row>
    <row r="30" spans="1:29" x14ac:dyDescent="0.2">
      <c r="A30" s="515">
        <v>24</v>
      </c>
      <c r="B30" s="27" t="str">
        <f>Stat.!B23</f>
        <v>Krejčí Miroslav</v>
      </c>
      <c r="C30" s="475">
        <f>Stat.!P23</f>
        <v>180</v>
      </c>
      <c r="D30" s="475">
        <f>Stat.!AD23</f>
        <v>0</v>
      </c>
      <c r="E30" s="475">
        <f>Stat.!AR23</f>
        <v>0</v>
      </c>
      <c r="F30" s="475">
        <f>Stat.!BF23</f>
        <v>0</v>
      </c>
      <c r="G30" s="259">
        <f>Stat.!BT23</f>
        <v>0</v>
      </c>
      <c r="H30" s="566" t="str">
        <f>Stat.!B64</f>
        <v>Krejčí Miroslav</v>
      </c>
      <c r="I30" s="259">
        <f>Stat.!P64</f>
        <v>534</v>
      </c>
      <c r="J30" s="31">
        <f>Stat.!AD64</f>
        <v>37</v>
      </c>
      <c r="K30" s="259">
        <f>Stat.!AR64</f>
        <v>0</v>
      </c>
      <c r="L30" s="31">
        <f>Stat.!BF64</f>
        <v>0</v>
      </c>
      <c r="M30" s="259">
        <f>Stat.!BT64</f>
        <v>0</v>
      </c>
      <c r="N30" s="476"/>
      <c r="O30" s="259">
        <f t="shared" si="0"/>
        <v>714</v>
      </c>
      <c r="P30" s="31">
        <f t="shared" si="1"/>
        <v>37</v>
      </c>
      <c r="Q30" s="291">
        <f t="shared" si="2"/>
        <v>0</v>
      </c>
      <c r="R30" s="503">
        <f t="shared" si="3"/>
        <v>0</v>
      </c>
      <c r="S30" s="476">
        <f t="shared" si="4"/>
        <v>0</v>
      </c>
      <c r="T30" s="291">
        <f t="shared" si="5"/>
        <v>0</v>
      </c>
      <c r="U30" s="505"/>
      <c r="V30" s="14">
        <f t="shared" si="6"/>
        <v>0</v>
      </c>
      <c r="W30" s="14">
        <f t="shared" si="7"/>
        <v>0</v>
      </c>
      <c r="X30" s="519" t="str">
        <f t="shared" si="8"/>
        <v xml:space="preserve"> </v>
      </c>
      <c r="Y30" s="519" t="str">
        <f t="shared" si="9"/>
        <v xml:space="preserve"> </v>
      </c>
      <c r="Z30" s="519" t="str">
        <f t="shared" si="10"/>
        <v xml:space="preserve"> </v>
      </c>
      <c r="AA30" s="519" t="str">
        <f t="shared" si="11"/>
        <v xml:space="preserve"> </v>
      </c>
      <c r="AB30" s="519" t="str">
        <f t="shared" si="12"/>
        <v xml:space="preserve"> </v>
      </c>
      <c r="AC30" s="519" t="str">
        <f t="shared" si="13"/>
        <v xml:space="preserve"> </v>
      </c>
    </row>
    <row r="31" spans="1:29" x14ac:dyDescent="0.2">
      <c r="A31" s="515">
        <v>25</v>
      </c>
      <c r="B31" s="27" t="str">
        <f>Stat.!B26</f>
        <v>Nedoma Václav</v>
      </c>
      <c r="C31" s="475">
        <f>Stat.!P26</f>
        <v>0</v>
      </c>
      <c r="D31" s="475">
        <f>Stat.!AD26</f>
        <v>0</v>
      </c>
      <c r="E31" s="475">
        <f>Stat.!AR26</f>
        <v>0</v>
      </c>
      <c r="F31" s="475">
        <f>Stat.!BF26</f>
        <v>0</v>
      </c>
      <c r="G31" s="259">
        <f>Stat.!BT26</f>
        <v>0</v>
      </c>
      <c r="H31" s="566" t="str">
        <f>Stat.!B67</f>
        <v>Nedoma Václav</v>
      </c>
      <c r="I31" s="259">
        <f>Stat.!P67</f>
        <v>0</v>
      </c>
      <c r="J31" s="31">
        <f>Stat.!AD67</f>
        <v>0</v>
      </c>
      <c r="K31" s="259">
        <f>Stat.!AR67</f>
        <v>0</v>
      </c>
      <c r="L31" s="31">
        <f>Stat.!BF67</f>
        <v>0</v>
      </c>
      <c r="M31" s="259">
        <f>Stat.!BT67</f>
        <v>0</v>
      </c>
      <c r="N31" s="476"/>
      <c r="O31" s="259">
        <f t="shared" si="0"/>
        <v>0</v>
      </c>
      <c r="P31" s="31">
        <f t="shared" si="1"/>
        <v>0</v>
      </c>
      <c r="Q31" s="291">
        <f t="shared" si="2"/>
        <v>0</v>
      </c>
      <c r="R31" s="503">
        <f t="shared" si="3"/>
        <v>0</v>
      </c>
      <c r="S31" s="476">
        <f t="shared" si="4"/>
        <v>0</v>
      </c>
      <c r="T31" s="291">
        <f t="shared" si="5"/>
        <v>0</v>
      </c>
      <c r="U31" s="505"/>
      <c r="V31" s="14">
        <f t="shared" si="6"/>
        <v>0</v>
      </c>
      <c r="W31" s="14">
        <f t="shared" si="7"/>
        <v>0</v>
      </c>
      <c r="X31" s="519" t="str">
        <f t="shared" si="8"/>
        <v xml:space="preserve"> </v>
      </c>
      <c r="Y31" s="519" t="str">
        <f t="shared" si="9"/>
        <v xml:space="preserve"> </v>
      </c>
      <c r="Z31" s="519" t="str">
        <f t="shared" si="10"/>
        <v xml:space="preserve"> </v>
      </c>
      <c r="AA31" s="519" t="str">
        <f t="shared" si="11"/>
        <v xml:space="preserve"> </v>
      </c>
      <c r="AB31" s="519" t="str">
        <f t="shared" si="12"/>
        <v xml:space="preserve"> </v>
      </c>
      <c r="AC31" s="519" t="str">
        <f t="shared" si="13"/>
        <v xml:space="preserve"> </v>
      </c>
    </row>
    <row r="32" spans="1:29" x14ac:dyDescent="0.2">
      <c r="A32" s="515">
        <v>26</v>
      </c>
      <c r="B32" s="27" t="str">
        <f>Stat.!B28</f>
        <v>Novák Bohumír</v>
      </c>
      <c r="C32" s="475">
        <f>Stat.!P28</f>
        <v>720</v>
      </c>
      <c r="D32" s="475">
        <f>Stat.!AD28</f>
        <v>32</v>
      </c>
      <c r="E32" s="475">
        <f>Stat.!AR28</f>
        <v>1</v>
      </c>
      <c r="F32" s="475">
        <f>Stat.!BF28</f>
        <v>1</v>
      </c>
      <c r="G32" s="259">
        <f>Stat.!BT28</f>
        <v>1</v>
      </c>
      <c r="H32" s="566" t="str">
        <f>Stat.!B69</f>
        <v>Novák Bohumír</v>
      </c>
      <c r="I32" s="259">
        <f>Stat.!P69</f>
        <v>90</v>
      </c>
      <c r="J32" s="31">
        <f>Stat.!AD69</f>
        <v>0</v>
      </c>
      <c r="K32" s="259">
        <f>Stat.!AR69</f>
        <v>0</v>
      </c>
      <c r="L32" s="31">
        <f>Stat.!BF69</f>
        <v>0</v>
      </c>
      <c r="M32" s="259">
        <f>Stat.!BT69</f>
        <v>0</v>
      </c>
      <c r="N32" s="508"/>
      <c r="O32" s="259">
        <f t="shared" si="0"/>
        <v>810</v>
      </c>
      <c r="P32" s="31">
        <f t="shared" si="1"/>
        <v>32</v>
      </c>
      <c r="Q32" s="291">
        <f t="shared" si="2"/>
        <v>1</v>
      </c>
      <c r="R32" s="503">
        <f t="shared" si="3"/>
        <v>1</v>
      </c>
      <c r="S32" s="476">
        <f t="shared" si="4"/>
        <v>1</v>
      </c>
      <c r="T32" s="291">
        <f t="shared" si="5"/>
        <v>2</v>
      </c>
      <c r="U32" s="505"/>
      <c r="V32" s="14">
        <f t="shared" si="6"/>
        <v>2</v>
      </c>
      <c r="W32" s="14">
        <f t="shared" si="7"/>
        <v>0</v>
      </c>
      <c r="X32" s="519">
        <f t="shared" si="8"/>
        <v>376</v>
      </c>
      <c r="Y32" s="519" t="str">
        <f t="shared" si="9"/>
        <v xml:space="preserve"> </v>
      </c>
      <c r="Z32" s="519">
        <f t="shared" si="10"/>
        <v>752</v>
      </c>
      <c r="AA32" s="519" t="str">
        <f t="shared" si="11"/>
        <v xml:space="preserve"> </v>
      </c>
      <c r="AB32" s="519">
        <f t="shared" si="12"/>
        <v>752</v>
      </c>
      <c r="AC32" s="519" t="str">
        <f t="shared" si="13"/>
        <v xml:space="preserve"> </v>
      </c>
    </row>
    <row r="33" spans="1:29" x14ac:dyDescent="0.2">
      <c r="A33" s="515">
        <v>27</v>
      </c>
      <c r="B33" s="27" t="str">
        <f>Stat.!B31</f>
        <v>Pokorný Václav</v>
      </c>
      <c r="C33" s="475">
        <f>Stat.!P31</f>
        <v>388</v>
      </c>
      <c r="D33" s="475">
        <f>Stat.!AD31</f>
        <v>195</v>
      </c>
      <c r="E33" s="475">
        <f>Stat.!AR31</f>
        <v>1</v>
      </c>
      <c r="F33" s="475">
        <f>Stat.!BF31</f>
        <v>1</v>
      </c>
      <c r="G33" s="259">
        <f>Stat.!BT31</f>
        <v>1</v>
      </c>
      <c r="H33" s="566" t="str">
        <f>Stat.!B72</f>
        <v>Pokorný Václav</v>
      </c>
      <c r="I33" s="259">
        <f>Stat.!P72</f>
        <v>211</v>
      </c>
      <c r="J33" s="31">
        <f>Stat.!AD72</f>
        <v>0</v>
      </c>
      <c r="K33" s="259">
        <f>Stat.!AR72</f>
        <v>1</v>
      </c>
      <c r="L33" s="31">
        <f>Stat.!BF72</f>
        <v>0</v>
      </c>
      <c r="M33" s="259">
        <f>Stat.!BT72</f>
        <v>1</v>
      </c>
      <c r="N33" s="476"/>
      <c r="O33" s="259">
        <f t="shared" si="0"/>
        <v>599</v>
      </c>
      <c r="P33" s="31">
        <f t="shared" si="1"/>
        <v>195</v>
      </c>
      <c r="Q33" s="291">
        <f t="shared" si="2"/>
        <v>2</v>
      </c>
      <c r="R33" s="503">
        <f t="shared" si="3"/>
        <v>1</v>
      </c>
      <c r="S33" s="476">
        <f t="shared" si="4"/>
        <v>2</v>
      </c>
      <c r="T33" s="291">
        <f t="shared" si="5"/>
        <v>3</v>
      </c>
      <c r="U33" s="505"/>
      <c r="V33" s="14">
        <f t="shared" si="6"/>
        <v>2</v>
      </c>
      <c r="W33" s="14">
        <f t="shared" si="7"/>
        <v>1</v>
      </c>
      <c r="X33" s="519">
        <f t="shared" si="8"/>
        <v>291.5</v>
      </c>
      <c r="Y33" s="519">
        <f t="shared" si="9"/>
        <v>583</v>
      </c>
      <c r="Z33" s="519">
        <f t="shared" si="10"/>
        <v>583</v>
      </c>
      <c r="AA33" s="519">
        <f t="shared" si="11"/>
        <v>211</v>
      </c>
      <c r="AB33" s="519">
        <f t="shared" si="12"/>
        <v>583</v>
      </c>
      <c r="AC33" s="519" t="str">
        <f t="shared" si="13"/>
        <v xml:space="preserve"> </v>
      </c>
    </row>
    <row r="34" spans="1:29" x14ac:dyDescent="0.2">
      <c r="A34" s="515">
        <v>28</v>
      </c>
      <c r="B34" s="27" t="str">
        <f>Stat.!B32</f>
        <v>Pospíchal Tomáš</v>
      </c>
      <c r="C34" s="475">
        <f>Stat.!P32</f>
        <v>0</v>
      </c>
      <c r="D34" s="475">
        <f>Stat.!AD32</f>
        <v>20</v>
      </c>
      <c r="E34" s="475">
        <f>Stat.!AR32</f>
        <v>0</v>
      </c>
      <c r="F34" s="475">
        <f>Stat.!BF32</f>
        <v>0</v>
      </c>
      <c r="G34" s="259">
        <f>Stat.!BT32</f>
        <v>0</v>
      </c>
      <c r="H34" s="566" t="str">
        <f>Stat.!B73</f>
        <v>Pospíchal Tomáš</v>
      </c>
      <c r="I34" s="259">
        <f>Stat.!P73</f>
        <v>0</v>
      </c>
      <c r="J34" s="31">
        <f>Stat.!AD73</f>
        <v>0</v>
      </c>
      <c r="K34" s="259">
        <f>Stat.!AR73</f>
        <v>0</v>
      </c>
      <c r="L34" s="31">
        <f>Stat.!BF73</f>
        <v>0</v>
      </c>
      <c r="M34" s="259">
        <f>Stat.!BT73</f>
        <v>0</v>
      </c>
      <c r="N34" s="476"/>
      <c r="O34" s="259">
        <f t="shared" si="0"/>
        <v>0</v>
      </c>
      <c r="P34" s="31">
        <f t="shared" si="1"/>
        <v>20</v>
      </c>
      <c r="Q34" s="291">
        <f t="shared" si="2"/>
        <v>0</v>
      </c>
      <c r="R34" s="503">
        <f t="shared" si="3"/>
        <v>0</v>
      </c>
      <c r="S34" s="476">
        <f t="shared" si="4"/>
        <v>0</v>
      </c>
      <c r="T34" s="291">
        <f t="shared" si="5"/>
        <v>0</v>
      </c>
      <c r="U34" s="505"/>
      <c r="V34" s="14">
        <f t="shared" si="6"/>
        <v>0</v>
      </c>
      <c r="W34" s="14">
        <f t="shared" si="7"/>
        <v>0</v>
      </c>
      <c r="X34" s="519" t="str">
        <f t="shared" si="8"/>
        <v xml:space="preserve"> </v>
      </c>
      <c r="Y34" s="519" t="str">
        <f t="shared" si="9"/>
        <v xml:space="preserve"> </v>
      </c>
      <c r="Z34" s="519" t="str">
        <f t="shared" si="10"/>
        <v xml:space="preserve"> </v>
      </c>
      <c r="AA34" s="519" t="str">
        <f t="shared" si="11"/>
        <v xml:space="preserve"> </v>
      </c>
      <c r="AB34" s="519" t="str">
        <f t="shared" si="12"/>
        <v xml:space="preserve"> </v>
      </c>
      <c r="AC34" s="519" t="str">
        <f t="shared" si="13"/>
        <v xml:space="preserve"> </v>
      </c>
    </row>
    <row r="35" spans="1:29" x14ac:dyDescent="0.2">
      <c r="A35" s="515">
        <v>29</v>
      </c>
      <c r="B35" s="27" t="str">
        <f>Stat.!B34</f>
        <v>Šmahel Michal</v>
      </c>
      <c r="C35" s="475">
        <f>Stat.!P34</f>
        <v>0</v>
      </c>
      <c r="D35" s="475">
        <f>Stat.!AD34</f>
        <v>11</v>
      </c>
      <c r="E35" s="475">
        <f>Stat.!AR34</f>
        <v>0</v>
      </c>
      <c r="F35" s="475">
        <f>Stat.!BF34</f>
        <v>0</v>
      </c>
      <c r="G35" s="259">
        <f>Stat.!BT34</f>
        <v>0</v>
      </c>
      <c r="H35" s="566" t="str">
        <f>Stat.!B75</f>
        <v>Šmahel Michal</v>
      </c>
      <c r="I35" s="259">
        <f>Stat.!P75</f>
        <v>0</v>
      </c>
      <c r="J35" s="31">
        <f>Stat.!AD75</f>
        <v>0</v>
      </c>
      <c r="K35" s="259">
        <f>Stat.!AR75</f>
        <v>0</v>
      </c>
      <c r="L35" s="31">
        <f>Stat.!BF75</f>
        <v>0</v>
      </c>
      <c r="M35" s="259">
        <f>Stat.!BT75</f>
        <v>0</v>
      </c>
      <c r="N35" s="476"/>
      <c r="O35" s="259">
        <f t="shared" si="0"/>
        <v>0</v>
      </c>
      <c r="P35" s="31">
        <f t="shared" si="1"/>
        <v>11</v>
      </c>
      <c r="Q35" s="291">
        <f t="shared" si="2"/>
        <v>0</v>
      </c>
      <c r="R35" s="503">
        <f t="shared" si="3"/>
        <v>0</v>
      </c>
      <c r="S35" s="476">
        <f t="shared" si="4"/>
        <v>0</v>
      </c>
      <c r="T35" s="291">
        <f t="shared" si="5"/>
        <v>0</v>
      </c>
      <c r="U35" s="505"/>
      <c r="V35" s="14">
        <f t="shared" si="6"/>
        <v>0</v>
      </c>
      <c r="W35" s="14">
        <f t="shared" si="7"/>
        <v>0</v>
      </c>
      <c r="X35" s="519" t="str">
        <f t="shared" si="8"/>
        <v xml:space="preserve"> </v>
      </c>
      <c r="Y35" s="519" t="str">
        <f t="shared" si="9"/>
        <v xml:space="preserve"> </v>
      </c>
      <c r="Z35" s="519" t="str">
        <f t="shared" si="10"/>
        <v xml:space="preserve"> </v>
      </c>
      <c r="AA35" s="519" t="str">
        <f t="shared" si="11"/>
        <v xml:space="preserve"> </v>
      </c>
      <c r="AB35" s="519" t="str">
        <f t="shared" si="12"/>
        <v xml:space="preserve"> </v>
      </c>
      <c r="AC35" s="519" t="str">
        <f t="shared" si="13"/>
        <v xml:space="preserve"> </v>
      </c>
    </row>
    <row r="36" spans="1:29" x14ac:dyDescent="0.2">
      <c r="A36" s="515">
        <v>30</v>
      </c>
      <c r="B36" s="27" t="str">
        <f>Stat.!B36</f>
        <v>Švarc Petr</v>
      </c>
      <c r="C36" s="475">
        <f>Stat.!P36</f>
        <v>523</v>
      </c>
      <c r="D36" s="475">
        <f>Stat.!AD36</f>
        <v>0</v>
      </c>
      <c r="E36" s="475">
        <f>Stat.!AR36</f>
        <v>0</v>
      </c>
      <c r="F36" s="475">
        <f>Stat.!BF36</f>
        <v>4</v>
      </c>
      <c r="G36" s="259">
        <f>Stat.!BT36</f>
        <v>0</v>
      </c>
      <c r="H36" s="566" t="str">
        <f>Stat.!B77</f>
        <v>Švarc Petr</v>
      </c>
      <c r="I36" s="259">
        <f>Stat.!P77</f>
        <v>1057</v>
      </c>
      <c r="J36" s="31">
        <f>Stat.!AD77</f>
        <v>0</v>
      </c>
      <c r="K36" s="259">
        <f>Stat.!AR77</f>
        <v>4</v>
      </c>
      <c r="L36" s="31">
        <f>Stat.!BF77</f>
        <v>3</v>
      </c>
      <c r="M36" s="259">
        <f>Stat.!BT77</f>
        <v>1</v>
      </c>
      <c r="N36" s="476"/>
      <c r="O36" s="259">
        <f t="shared" si="0"/>
        <v>1580</v>
      </c>
      <c r="P36" s="31">
        <f t="shared" si="1"/>
        <v>0</v>
      </c>
      <c r="Q36" s="291">
        <f t="shared" si="2"/>
        <v>4</v>
      </c>
      <c r="R36" s="503">
        <f t="shared" si="3"/>
        <v>7</v>
      </c>
      <c r="S36" s="476">
        <f t="shared" si="4"/>
        <v>1</v>
      </c>
      <c r="T36" s="291">
        <f t="shared" si="5"/>
        <v>11</v>
      </c>
      <c r="U36" s="505"/>
      <c r="V36" s="14">
        <f t="shared" si="6"/>
        <v>4</v>
      </c>
      <c r="W36" s="14">
        <f t="shared" si="7"/>
        <v>7</v>
      </c>
      <c r="X36" s="519">
        <f t="shared" si="8"/>
        <v>130.75</v>
      </c>
      <c r="Y36" s="519">
        <f t="shared" si="9"/>
        <v>74.714285714285708</v>
      </c>
      <c r="Z36" s="519" t="str">
        <f t="shared" si="10"/>
        <v xml:space="preserve"> </v>
      </c>
      <c r="AA36" s="519">
        <f t="shared" si="11"/>
        <v>264.25</v>
      </c>
      <c r="AB36" s="519">
        <f t="shared" si="12"/>
        <v>130.75</v>
      </c>
      <c r="AC36" s="519">
        <f t="shared" si="13"/>
        <v>352.33333333333331</v>
      </c>
    </row>
    <row r="37" spans="1:29" x14ac:dyDescent="0.2">
      <c r="A37" s="515">
        <v>31</v>
      </c>
      <c r="B37" s="27" t="str">
        <f>Stat.!B38</f>
        <v>Urbánek Pavel</v>
      </c>
      <c r="C37" s="475">
        <f>Stat.!P38</f>
        <v>270</v>
      </c>
      <c r="D37" s="475">
        <f>Stat.!AD38</f>
        <v>27</v>
      </c>
      <c r="E37" s="475">
        <f>Stat.!AR38</f>
        <v>0</v>
      </c>
      <c r="F37" s="475">
        <f>Stat.!BF38</f>
        <v>0</v>
      </c>
      <c r="G37" s="259">
        <f>Stat.!BT38</f>
        <v>0</v>
      </c>
      <c r="H37" s="566" t="str">
        <f>Stat.!B79</f>
        <v>Urbánek Pavel</v>
      </c>
      <c r="I37" s="259">
        <f>Stat.!P79</f>
        <v>270</v>
      </c>
      <c r="J37" s="31">
        <f>Stat.!AD79</f>
        <v>16</v>
      </c>
      <c r="K37" s="259">
        <f>Stat.!AR79</f>
        <v>0</v>
      </c>
      <c r="L37" s="31">
        <f>Stat.!BF79</f>
        <v>1</v>
      </c>
      <c r="M37" s="259">
        <f>Stat.!BT79</f>
        <v>1</v>
      </c>
      <c r="N37" s="476"/>
      <c r="O37" s="259">
        <f t="shared" si="0"/>
        <v>540</v>
      </c>
      <c r="P37" s="31">
        <f t="shared" si="1"/>
        <v>43</v>
      </c>
      <c r="Q37" s="291">
        <f t="shared" si="2"/>
        <v>0</v>
      </c>
      <c r="R37" s="503">
        <f t="shared" si="3"/>
        <v>1</v>
      </c>
      <c r="S37" s="476">
        <f t="shared" si="4"/>
        <v>1</v>
      </c>
      <c r="T37" s="291">
        <f t="shared" si="5"/>
        <v>1</v>
      </c>
      <c r="U37" s="31"/>
      <c r="V37" s="14">
        <f t="shared" si="6"/>
        <v>0</v>
      </c>
      <c r="W37" s="14">
        <f t="shared" si="7"/>
        <v>1</v>
      </c>
      <c r="X37" s="519" t="str">
        <f t="shared" si="8"/>
        <v xml:space="preserve"> </v>
      </c>
      <c r="Y37" s="519">
        <f t="shared" si="9"/>
        <v>297</v>
      </c>
      <c r="Z37" s="519" t="str">
        <f t="shared" si="10"/>
        <v xml:space="preserve"> </v>
      </c>
      <c r="AA37" s="519" t="str">
        <f t="shared" si="11"/>
        <v xml:space="preserve"> </v>
      </c>
      <c r="AB37" s="519" t="str">
        <f t="shared" si="12"/>
        <v xml:space="preserve"> </v>
      </c>
      <c r="AC37" s="519">
        <f t="shared" si="13"/>
        <v>286</v>
      </c>
    </row>
    <row r="38" spans="1:29" x14ac:dyDescent="0.2">
      <c r="A38" s="516">
        <v>32</v>
      </c>
      <c r="B38" s="27" t="str">
        <f>Stat.!B39</f>
        <v>Zejda Tomáš</v>
      </c>
      <c r="C38" s="475">
        <f>Stat.!P39</f>
        <v>528</v>
      </c>
      <c r="D38" s="475">
        <f>Stat.!AD39</f>
        <v>53</v>
      </c>
      <c r="E38" s="475">
        <f>Stat.!AR39</f>
        <v>0</v>
      </c>
      <c r="F38" s="475">
        <f>Stat.!BF39</f>
        <v>1</v>
      </c>
      <c r="G38" s="259">
        <f>Stat.!BT39</f>
        <v>1</v>
      </c>
      <c r="H38" s="566" t="str">
        <f>Stat.!B80</f>
        <v>Zejda Tomáš</v>
      </c>
      <c r="I38" s="259">
        <f>Stat.!P80</f>
        <v>893</v>
      </c>
      <c r="J38" s="31">
        <f>Stat.!AD80</f>
        <v>0</v>
      </c>
      <c r="K38" s="259">
        <f>Stat.!AR80</f>
        <v>0</v>
      </c>
      <c r="L38" s="31">
        <f>Stat.!BF80</f>
        <v>1</v>
      </c>
      <c r="M38" s="259">
        <f>Stat.!BT80</f>
        <v>3</v>
      </c>
      <c r="N38" s="476"/>
      <c r="O38" s="259">
        <f t="shared" si="0"/>
        <v>1421</v>
      </c>
      <c r="P38" s="31">
        <f t="shared" si="1"/>
        <v>53</v>
      </c>
      <c r="Q38" s="291">
        <f t="shared" si="2"/>
        <v>0</v>
      </c>
      <c r="R38" s="503">
        <f t="shared" si="3"/>
        <v>2</v>
      </c>
      <c r="S38" s="476">
        <f t="shared" si="4"/>
        <v>4</v>
      </c>
      <c r="T38" s="291">
        <f t="shared" si="5"/>
        <v>2</v>
      </c>
      <c r="U38" s="31"/>
      <c r="V38" s="14">
        <f t="shared" si="6"/>
        <v>1</v>
      </c>
      <c r="W38" s="14">
        <f t="shared" si="7"/>
        <v>1</v>
      </c>
      <c r="X38" s="519">
        <f t="shared" si="8"/>
        <v>581</v>
      </c>
      <c r="Y38" s="519">
        <f t="shared" si="9"/>
        <v>581</v>
      </c>
      <c r="Z38" s="519" t="str">
        <f t="shared" si="10"/>
        <v xml:space="preserve"> </v>
      </c>
      <c r="AA38" s="519" t="str">
        <f t="shared" si="11"/>
        <v xml:space="preserve"> </v>
      </c>
      <c r="AB38" s="519">
        <f t="shared" si="12"/>
        <v>581</v>
      </c>
      <c r="AC38" s="519">
        <f t="shared" si="13"/>
        <v>893</v>
      </c>
    </row>
    <row r="39" spans="1:29" x14ac:dyDescent="0.2">
      <c r="A39" s="517">
        <v>33</v>
      </c>
      <c r="B39" s="27" t="str">
        <f>Stat.!B40</f>
        <v>Zejda Vojtěch</v>
      </c>
      <c r="C39" s="475">
        <f>Stat.!P40</f>
        <v>90</v>
      </c>
      <c r="D39" s="475">
        <f>Stat.!AD40</f>
        <v>0</v>
      </c>
      <c r="E39" s="475">
        <f>Stat.!AR40</f>
        <v>0</v>
      </c>
      <c r="F39" s="475">
        <f>Stat.!BF40</f>
        <v>0</v>
      </c>
      <c r="G39" s="259">
        <f>Stat.!BT40</f>
        <v>0</v>
      </c>
      <c r="H39" s="566" t="str">
        <f>Stat.!B81</f>
        <v>Zejda Vojtěch</v>
      </c>
      <c r="I39" s="259">
        <f>Stat.!P81</f>
        <v>0</v>
      </c>
      <c r="J39" s="31">
        <f>Stat.!AD81</f>
        <v>0</v>
      </c>
      <c r="K39" s="259">
        <f>Stat.!AR81</f>
        <v>0</v>
      </c>
      <c r="L39" s="31">
        <f>Stat.!BF81</f>
        <v>0</v>
      </c>
      <c r="M39" s="259">
        <f>Stat.!BT81</f>
        <v>0</v>
      </c>
      <c r="N39" s="476"/>
      <c r="O39" s="259">
        <f t="shared" si="0"/>
        <v>90</v>
      </c>
      <c r="P39" s="31">
        <f t="shared" si="1"/>
        <v>0</v>
      </c>
      <c r="Q39" s="291">
        <f t="shared" si="2"/>
        <v>0</v>
      </c>
      <c r="R39" s="503">
        <f t="shared" si="3"/>
        <v>0</v>
      </c>
      <c r="S39" s="476">
        <f t="shared" si="4"/>
        <v>0</v>
      </c>
      <c r="T39" s="291">
        <f t="shared" si="5"/>
        <v>0</v>
      </c>
      <c r="U39" s="31"/>
      <c r="V39" s="14">
        <f t="shared" si="6"/>
        <v>0</v>
      </c>
      <c r="W39" s="14">
        <f t="shared" si="7"/>
        <v>0</v>
      </c>
      <c r="X39" s="519" t="str">
        <f t="shared" si="8"/>
        <v xml:space="preserve"> </v>
      </c>
      <c r="Y39" s="519" t="str">
        <f t="shared" si="9"/>
        <v xml:space="preserve"> </v>
      </c>
      <c r="Z39" s="519" t="str">
        <f t="shared" si="10"/>
        <v xml:space="preserve"> </v>
      </c>
      <c r="AA39" s="519" t="str">
        <f t="shared" si="11"/>
        <v xml:space="preserve"> </v>
      </c>
      <c r="AB39" s="519" t="str">
        <f t="shared" si="12"/>
        <v xml:space="preserve"> </v>
      </c>
      <c r="AC39" s="519" t="str">
        <f t="shared" si="13"/>
        <v xml:space="preserve"> </v>
      </c>
    </row>
    <row r="40" spans="1:29" x14ac:dyDescent="0.2">
      <c r="A40" s="477"/>
      <c r="B40" s="477" t="s">
        <v>10</v>
      </c>
      <c r="C40" s="551">
        <f>SUM(C7:C39)</f>
        <v>11118</v>
      </c>
      <c r="D40" s="551">
        <f>SUM(D7:D39)</f>
        <v>754</v>
      </c>
      <c r="E40" s="60">
        <f>SUM(E7:E39)</f>
        <v>27</v>
      </c>
      <c r="F40" s="60">
        <f>SUM(F7:F39)</f>
        <v>22</v>
      </c>
      <c r="G40" s="60">
        <f>SUM(G7:G39)</f>
        <v>18</v>
      </c>
      <c r="H40" s="567"/>
      <c r="I40" s="60">
        <f>SUM(I7:I39)</f>
        <v>10797</v>
      </c>
      <c r="J40" s="60">
        <f>SUM(J7:J39)</f>
        <v>540</v>
      </c>
      <c r="K40" s="60">
        <f>SUM(K7:K39)</f>
        <v>26</v>
      </c>
      <c r="L40" s="60">
        <f>SUM(L7:L39)</f>
        <v>26</v>
      </c>
      <c r="M40" s="60">
        <f>SUM(M7:M39)</f>
        <v>17</v>
      </c>
      <c r="N40" s="60"/>
      <c r="O40" s="60">
        <f t="shared" si="0"/>
        <v>21915</v>
      </c>
      <c r="P40" s="60">
        <f t="shared" si="1"/>
        <v>1294</v>
      </c>
      <c r="Q40" s="552">
        <f t="shared" si="2"/>
        <v>53</v>
      </c>
      <c r="R40" s="552">
        <f t="shared" si="3"/>
        <v>48</v>
      </c>
      <c r="S40" s="60">
        <f t="shared" si="4"/>
        <v>35</v>
      </c>
      <c r="T40" s="552">
        <f t="shared" si="5"/>
        <v>101</v>
      </c>
      <c r="U40" s="60"/>
      <c r="Z40" s="519"/>
      <c r="AA40" s="519"/>
      <c r="AB40" s="519"/>
      <c r="AC40" s="519"/>
    </row>
    <row r="41" spans="1:29" x14ac:dyDescent="0.2">
      <c r="A41" s="478"/>
      <c r="B41" s="479" t="s">
        <v>706</v>
      </c>
      <c r="C41" s="479"/>
      <c r="D41" s="480" t="e">
        <f>#REF!</f>
        <v>#REF!</v>
      </c>
      <c r="E41" s="479"/>
      <c r="F41" s="479"/>
      <c r="G41" s="479"/>
      <c r="H41" s="479"/>
      <c r="I41" s="479"/>
      <c r="J41" s="480" t="e">
        <f>#REF!</f>
        <v>#REF!</v>
      </c>
      <c r="K41" s="479"/>
      <c r="L41" s="479"/>
      <c r="M41" s="479"/>
      <c r="N41" s="479"/>
      <c r="O41" s="479"/>
      <c r="P41" s="510" t="e">
        <f>D41+J41</f>
        <v>#REF!</v>
      </c>
      <c r="Q41" s="479"/>
      <c r="R41" s="479"/>
      <c r="S41" s="479"/>
      <c r="T41" s="511"/>
      <c r="U41" s="479"/>
    </row>
  </sheetData>
  <mergeCells count="3">
    <mergeCell ref="E4:F4"/>
    <mergeCell ref="K4:L4"/>
    <mergeCell ref="Q4:R4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5"/>
  <dimension ref="A1:AMK153"/>
  <sheetViews>
    <sheetView topLeftCell="A85" zoomScaleNormal="100" workbookViewId="0">
      <selection activeCell="E89" sqref="E89"/>
    </sheetView>
  </sheetViews>
  <sheetFormatPr defaultRowHeight="12.75" x14ac:dyDescent="0.2"/>
  <cols>
    <col min="1" max="1" width="9.140625" style="568" customWidth="1"/>
    <col min="2" max="2" width="18.85546875" style="568" customWidth="1"/>
    <col min="3" max="4" width="9.140625" style="568" customWidth="1"/>
    <col min="5" max="5" width="17.85546875" style="568" customWidth="1"/>
    <col min="6" max="1025" width="9.140625" style="568" customWidth="1"/>
  </cols>
  <sheetData>
    <row r="1" spans="1:6" x14ac:dyDescent="0.2">
      <c r="A1" s="317" t="s">
        <v>772</v>
      </c>
      <c r="B1" s="317" t="s">
        <v>773</v>
      </c>
      <c r="C1" s="317"/>
      <c r="D1" s="317"/>
      <c r="E1" s="317"/>
      <c r="F1" s="317"/>
    </row>
    <row r="2" spans="1:6" x14ac:dyDescent="0.2">
      <c r="A2" s="317"/>
      <c r="B2" s="317"/>
      <c r="C2" s="317"/>
      <c r="D2" s="317"/>
      <c r="E2" s="317"/>
      <c r="F2" s="317"/>
    </row>
    <row r="3" spans="1:6" x14ac:dyDescent="0.2">
      <c r="A3" s="317" t="s">
        <v>774</v>
      </c>
      <c r="B3" s="317"/>
      <c r="C3" s="317"/>
      <c r="D3" s="317"/>
      <c r="E3" s="317"/>
      <c r="F3" s="317"/>
    </row>
    <row r="4" spans="1:6" x14ac:dyDescent="0.2">
      <c r="A4" s="317" t="s">
        <v>775</v>
      </c>
      <c r="B4" s="317"/>
      <c r="C4" s="317">
        <v>101</v>
      </c>
      <c r="D4" s="317"/>
      <c r="E4" s="317"/>
      <c r="F4" s="317"/>
    </row>
    <row r="5" spans="1:6" x14ac:dyDescent="0.2">
      <c r="A5" s="317" t="s">
        <v>776</v>
      </c>
      <c r="B5" s="317"/>
      <c r="C5" s="317">
        <v>102</v>
      </c>
      <c r="D5" s="317"/>
      <c r="E5" s="317"/>
      <c r="F5" s="317"/>
    </row>
    <row r="6" spans="1:6" x14ac:dyDescent="0.2">
      <c r="A6" s="317" t="s">
        <v>777</v>
      </c>
      <c r="B6" s="317"/>
      <c r="C6" s="317">
        <v>103</v>
      </c>
      <c r="D6" s="317"/>
      <c r="E6" s="317"/>
      <c r="F6" s="317"/>
    </row>
    <row r="7" spans="1:6" x14ac:dyDescent="0.2">
      <c r="A7" s="317" t="s">
        <v>778</v>
      </c>
      <c r="B7" s="317"/>
      <c r="C7" s="317">
        <v>104</v>
      </c>
      <c r="D7" s="317"/>
      <c r="E7" s="317"/>
      <c r="F7" s="317"/>
    </row>
    <row r="8" spans="1:6" x14ac:dyDescent="0.2">
      <c r="A8" s="317" t="s">
        <v>779</v>
      </c>
      <c r="B8" s="317"/>
      <c r="C8" s="317">
        <v>105</v>
      </c>
      <c r="D8" s="317"/>
      <c r="E8" s="317"/>
      <c r="F8" s="317"/>
    </row>
    <row r="9" spans="1:6" x14ac:dyDescent="0.2">
      <c r="A9" s="317" t="s">
        <v>780</v>
      </c>
      <c r="B9" s="317"/>
      <c r="C9" s="317">
        <v>106</v>
      </c>
      <c r="D9" s="317"/>
      <c r="E9" s="317"/>
      <c r="F9" s="317"/>
    </row>
    <row r="10" spans="1:6" x14ac:dyDescent="0.2">
      <c r="A10" s="317" t="s">
        <v>781</v>
      </c>
      <c r="B10" s="317"/>
      <c r="C10" s="317">
        <v>107</v>
      </c>
      <c r="D10" s="317"/>
      <c r="E10" s="317"/>
      <c r="F10" s="317"/>
    </row>
    <row r="11" spans="1:6" x14ac:dyDescent="0.2">
      <c r="A11" s="317" t="s">
        <v>782</v>
      </c>
      <c r="B11" s="317"/>
      <c r="C11" s="317">
        <v>108</v>
      </c>
      <c r="D11" s="317"/>
      <c r="E11" s="317"/>
      <c r="F11" s="317"/>
    </row>
    <row r="12" spans="1:6" x14ac:dyDescent="0.2">
      <c r="A12" s="317" t="s">
        <v>783</v>
      </c>
      <c r="B12" s="317"/>
      <c r="C12" s="317">
        <v>109</v>
      </c>
      <c r="D12" s="317"/>
      <c r="E12" s="317"/>
      <c r="F12" s="317"/>
    </row>
    <row r="13" spans="1:6" x14ac:dyDescent="0.2">
      <c r="A13" s="317" t="s">
        <v>784</v>
      </c>
      <c r="B13" s="317"/>
      <c r="C13" s="317">
        <v>110</v>
      </c>
      <c r="D13" s="317"/>
      <c r="E13" s="317"/>
      <c r="F13" s="317"/>
    </row>
    <row r="14" spans="1:6" x14ac:dyDescent="0.2">
      <c r="A14" s="317" t="s">
        <v>785</v>
      </c>
      <c r="B14" s="317"/>
      <c r="C14" s="317">
        <v>111</v>
      </c>
      <c r="D14" s="317"/>
      <c r="E14" s="317"/>
      <c r="F14" s="317"/>
    </row>
    <row r="15" spans="1:6" x14ac:dyDescent="0.2">
      <c r="A15" s="317" t="s">
        <v>786</v>
      </c>
      <c r="B15" s="317"/>
      <c r="C15" s="317">
        <v>112</v>
      </c>
      <c r="D15" s="317"/>
      <c r="E15" s="317"/>
      <c r="F15" s="317"/>
    </row>
    <row r="16" spans="1:6" x14ac:dyDescent="0.2">
      <c r="A16" s="317"/>
      <c r="B16" s="317"/>
      <c r="C16" s="317"/>
      <c r="D16" s="317"/>
      <c r="E16" s="317" t="s">
        <v>197</v>
      </c>
      <c r="F16" s="317"/>
    </row>
    <row r="17" spans="1:15" x14ac:dyDescent="0.2">
      <c r="A17" s="317" t="s">
        <v>787</v>
      </c>
      <c r="B17" s="317" t="s">
        <v>788</v>
      </c>
      <c r="C17" s="317" t="s">
        <v>789</v>
      </c>
      <c r="D17" s="317" t="s">
        <v>790</v>
      </c>
      <c r="E17" s="317" t="s">
        <v>791</v>
      </c>
      <c r="F17" s="317" t="s">
        <v>792</v>
      </c>
    </row>
    <row r="18" spans="1:15" x14ac:dyDescent="0.2">
      <c r="A18" s="317" t="s">
        <v>605</v>
      </c>
      <c r="B18" s="317" t="s">
        <v>793</v>
      </c>
      <c r="C18" s="317" t="s">
        <v>613</v>
      </c>
      <c r="D18" s="317" t="s">
        <v>794</v>
      </c>
      <c r="E18" s="317" t="str">
        <f t="shared" ref="E18:E49" si="0">CONCATENATE(B18,$E$16,C18)</f>
        <v>K.Řečice-Lomnice</v>
      </c>
      <c r="F18" s="317"/>
      <c r="G18" s="317" t="s">
        <v>603</v>
      </c>
      <c r="H18" s="317" t="s">
        <v>795</v>
      </c>
      <c r="I18" s="317" t="s">
        <v>614</v>
      </c>
      <c r="J18" s="317" t="s">
        <v>794</v>
      </c>
      <c r="L18" s="317" t="s">
        <v>796</v>
      </c>
      <c r="M18" s="317" t="s">
        <v>797</v>
      </c>
      <c r="N18" s="317" t="s">
        <v>795</v>
      </c>
      <c r="O18" s="317" t="s">
        <v>798</v>
      </c>
    </row>
    <row r="19" spans="1:15" x14ac:dyDescent="0.2">
      <c r="A19" s="317" t="s">
        <v>608</v>
      </c>
      <c r="B19" s="317" t="s">
        <v>799</v>
      </c>
      <c r="C19" s="317" t="s">
        <v>215</v>
      </c>
      <c r="D19" s="317" t="s">
        <v>794</v>
      </c>
      <c r="E19" s="317" t="str">
        <f t="shared" si="0"/>
        <v>D.Bukovsko-Slavonice</v>
      </c>
      <c r="F19" s="317"/>
      <c r="G19" s="317" t="s">
        <v>267</v>
      </c>
      <c r="H19" s="317" t="s">
        <v>795</v>
      </c>
      <c r="I19" s="317" t="s">
        <v>800</v>
      </c>
      <c r="J19" s="317" t="s">
        <v>801</v>
      </c>
      <c r="L19" s="317" t="s">
        <v>326</v>
      </c>
      <c r="M19" s="317" t="s">
        <v>215</v>
      </c>
      <c r="N19" s="317" t="s">
        <v>795</v>
      </c>
      <c r="O19" s="317" t="s">
        <v>802</v>
      </c>
    </row>
    <row r="20" spans="1:15" x14ac:dyDescent="0.2">
      <c r="A20" s="317" t="s">
        <v>610</v>
      </c>
      <c r="B20" s="317" t="s">
        <v>803</v>
      </c>
      <c r="C20" s="317" t="s">
        <v>800</v>
      </c>
      <c r="D20" s="317" t="s">
        <v>804</v>
      </c>
      <c r="E20" s="317" t="str">
        <f t="shared" si="0"/>
        <v>Ml.Vožice-Řepeč/Opařany</v>
      </c>
      <c r="F20" s="317"/>
      <c r="G20" s="317" t="s">
        <v>356</v>
      </c>
      <c r="H20" s="317" t="s">
        <v>795</v>
      </c>
      <c r="I20" s="317" t="s">
        <v>793</v>
      </c>
      <c r="J20" s="317" t="s">
        <v>805</v>
      </c>
      <c r="L20" s="317" t="s">
        <v>398</v>
      </c>
      <c r="M20" s="317" t="s">
        <v>799</v>
      </c>
      <c r="N20" s="317" t="s">
        <v>795</v>
      </c>
      <c r="O20" s="317" t="s">
        <v>806</v>
      </c>
    </row>
    <row r="21" spans="1:15" x14ac:dyDescent="0.2">
      <c r="A21" s="317" t="s">
        <v>601</v>
      </c>
      <c r="B21" s="317" t="s">
        <v>617</v>
      </c>
      <c r="C21" s="317" t="s">
        <v>797</v>
      </c>
      <c r="D21" s="317" t="s">
        <v>807</v>
      </c>
      <c r="E21" s="317" t="str">
        <f t="shared" si="0"/>
        <v>Jistebnice-N. Včelnice</v>
      </c>
      <c r="F21" s="317"/>
      <c r="G21" s="317" t="s">
        <v>411</v>
      </c>
      <c r="H21" s="317" t="s">
        <v>795</v>
      </c>
      <c r="I21" s="317" t="s">
        <v>803</v>
      </c>
      <c r="J21" s="317" t="s">
        <v>808</v>
      </c>
      <c r="L21" s="317" t="s">
        <v>455</v>
      </c>
      <c r="M21" s="317" t="s">
        <v>617</v>
      </c>
      <c r="N21" s="317" t="s">
        <v>795</v>
      </c>
      <c r="O21" s="317" t="s">
        <v>807</v>
      </c>
    </row>
    <row r="22" spans="1:15" x14ac:dyDescent="0.2">
      <c r="A22" s="317" t="s">
        <v>603</v>
      </c>
      <c r="B22" s="317" t="s">
        <v>795</v>
      </c>
      <c r="C22" s="317" t="s">
        <v>614</v>
      </c>
      <c r="D22" s="317" t="s">
        <v>794</v>
      </c>
      <c r="E22" s="317" t="str">
        <f t="shared" si="0"/>
        <v>Borotín-Chotoviny</v>
      </c>
      <c r="F22" s="317"/>
      <c r="G22" s="317" t="s">
        <v>510</v>
      </c>
      <c r="H22" s="317" t="s">
        <v>795</v>
      </c>
      <c r="I22" s="317" t="s">
        <v>618</v>
      </c>
      <c r="J22" s="317" t="s">
        <v>809</v>
      </c>
      <c r="L22" s="317" t="s">
        <v>462</v>
      </c>
      <c r="M22" s="317" t="s">
        <v>613</v>
      </c>
      <c r="N22" s="317" t="s">
        <v>795</v>
      </c>
      <c r="O22" s="317" t="s">
        <v>810</v>
      </c>
    </row>
    <row r="23" spans="1:15" x14ac:dyDescent="0.2">
      <c r="A23" s="317" t="s">
        <v>147</v>
      </c>
      <c r="B23" s="317" t="s">
        <v>618</v>
      </c>
      <c r="C23" s="317" t="s">
        <v>202</v>
      </c>
      <c r="D23" s="317" t="s">
        <v>794</v>
      </c>
      <c r="E23" s="317" t="str">
        <f t="shared" si="0"/>
        <v>Malšice-Třebětice</v>
      </c>
      <c r="F23" s="317"/>
      <c r="G23" s="317" t="s">
        <v>559</v>
      </c>
      <c r="H23" s="317" t="s">
        <v>795</v>
      </c>
      <c r="I23" s="317" t="s">
        <v>811</v>
      </c>
      <c r="J23" s="317" t="s">
        <v>812</v>
      </c>
      <c r="L23" s="317" t="s">
        <v>521</v>
      </c>
      <c r="M23" s="317" t="s">
        <v>813</v>
      </c>
      <c r="N23" s="317" t="s">
        <v>795</v>
      </c>
      <c r="O23" s="317" t="s">
        <v>814</v>
      </c>
    </row>
    <row r="24" spans="1:15" x14ac:dyDescent="0.2">
      <c r="A24" s="317" t="s">
        <v>599</v>
      </c>
      <c r="B24" s="317" t="s">
        <v>813</v>
      </c>
      <c r="C24" s="317" t="s">
        <v>811</v>
      </c>
      <c r="D24" s="317" t="s">
        <v>794</v>
      </c>
      <c r="E24" s="317" t="str">
        <f t="shared" si="0"/>
        <v>Větrovy-Met.Tábor</v>
      </c>
      <c r="F24" s="317"/>
      <c r="G24" s="317" t="s">
        <v>608</v>
      </c>
      <c r="H24" s="317" t="s">
        <v>799</v>
      </c>
      <c r="I24" s="317" t="s">
        <v>215</v>
      </c>
      <c r="J24" s="317" t="s">
        <v>794</v>
      </c>
      <c r="L24" s="317" t="s">
        <v>143</v>
      </c>
      <c r="M24" s="317" t="s">
        <v>202</v>
      </c>
      <c r="N24" s="317" t="s">
        <v>795</v>
      </c>
      <c r="O24" s="317" t="s">
        <v>815</v>
      </c>
    </row>
    <row r="25" spans="1:15" x14ac:dyDescent="0.2">
      <c r="A25" s="317" t="s">
        <v>816</v>
      </c>
      <c r="B25" s="317" t="s">
        <v>811</v>
      </c>
      <c r="C25" s="317" t="s">
        <v>613</v>
      </c>
      <c r="D25" s="317" t="s">
        <v>798</v>
      </c>
      <c r="E25" s="317" t="str">
        <f t="shared" si="0"/>
        <v>Met.Tábor-Lomnice</v>
      </c>
      <c r="F25" s="317"/>
      <c r="G25" s="317" t="s">
        <v>334</v>
      </c>
      <c r="H25" s="317" t="s">
        <v>799</v>
      </c>
      <c r="I25" s="317" t="s">
        <v>803</v>
      </c>
      <c r="J25" s="317" t="s">
        <v>802</v>
      </c>
      <c r="L25" s="317" t="s">
        <v>817</v>
      </c>
      <c r="M25" s="317" t="s">
        <v>793</v>
      </c>
      <c r="N25" s="317" t="s">
        <v>799</v>
      </c>
      <c r="O25" s="317" t="s">
        <v>798</v>
      </c>
    </row>
    <row r="26" spans="1:15" x14ac:dyDescent="0.2">
      <c r="A26" s="317" t="s">
        <v>818</v>
      </c>
      <c r="B26" s="317" t="s">
        <v>202</v>
      </c>
      <c r="C26" s="317" t="s">
        <v>813</v>
      </c>
      <c r="D26" s="317" t="s">
        <v>798</v>
      </c>
      <c r="E26" s="317" t="str">
        <f t="shared" si="0"/>
        <v>Třebětice-Větrovy</v>
      </c>
      <c r="F26" s="317"/>
      <c r="G26" s="317" t="s">
        <v>398</v>
      </c>
      <c r="H26" s="317" t="s">
        <v>799</v>
      </c>
      <c r="I26" s="317" t="s">
        <v>795</v>
      </c>
      <c r="J26" s="317" t="s">
        <v>806</v>
      </c>
      <c r="L26" s="317" t="s">
        <v>254</v>
      </c>
      <c r="M26" s="317" t="s">
        <v>613</v>
      </c>
      <c r="N26" s="317" t="s">
        <v>799</v>
      </c>
      <c r="O26" s="317" t="s">
        <v>801</v>
      </c>
    </row>
    <row r="27" spans="1:15" x14ac:dyDescent="0.2">
      <c r="A27" s="317" t="s">
        <v>819</v>
      </c>
      <c r="B27" s="317" t="s">
        <v>614</v>
      </c>
      <c r="C27" s="317" t="s">
        <v>618</v>
      </c>
      <c r="D27" s="317" t="s">
        <v>798</v>
      </c>
      <c r="E27" s="317" t="str">
        <f t="shared" si="0"/>
        <v>Chotoviny-Malšice</v>
      </c>
      <c r="F27" s="317"/>
      <c r="G27" s="317" t="s">
        <v>449</v>
      </c>
      <c r="H27" s="317" t="s">
        <v>799</v>
      </c>
      <c r="I27" s="317" t="s">
        <v>813</v>
      </c>
      <c r="J27" s="317" t="s">
        <v>820</v>
      </c>
      <c r="L27" s="317" t="s">
        <v>353</v>
      </c>
      <c r="M27" s="317" t="s">
        <v>617</v>
      </c>
      <c r="N27" s="317" t="s">
        <v>799</v>
      </c>
      <c r="O27" s="317" t="s">
        <v>807</v>
      </c>
    </row>
    <row r="28" spans="1:15" x14ac:dyDescent="0.2">
      <c r="A28" s="317" t="s">
        <v>796</v>
      </c>
      <c r="B28" s="317" t="s">
        <v>797</v>
      </c>
      <c r="C28" s="317" t="s">
        <v>795</v>
      </c>
      <c r="D28" s="317" t="s">
        <v>798</v>
      </c>
      <c r="E28" s="317" t="str">
        <f t="shared" si="0"/>
        <v>N. Včelnice-Borotín</v>
      </c>
      <c r="F28" s="317"/>
      <c r="G28" s="317" t="s">
        <v>131</v>
      </c>
      <c r="H28" s="317" t="s">
        <v>799</v>
      </c>
      <c r="I28" s="317" t="s">
        <v>202</v>
      </c>
      <c r="J28" s="317" t="s">
        <v>809</v>
      </c>
      <c r="L28" s="317" t="s">
        <v>414</v>
      </c>
      <c r="M28" s="317" t="s">
        <v>618</v>
      </c>
      <c r="N28" s="317" t="s">
        <v>799</v>
      </c>
      <c r="O28" s="317" t="s">
        <v>808</v>
      </c>
    </row>
    <row r="29" spans="1:15" x14ac:dyDescent="0.2">
      <c r="A29" s="317" t="s">
        <v>821</v>
      </c>
      <c r="B29" s="317" t="s">
        <v>800</v>
      </c>
      <c r="C29" s="317" t="s">
        <v>617</v>
      </c>
      <c r="D29" s="317" t="s">
        <v>822</v>
      </c>
      <c r="E29" s="317" t="str">
        <f t="shared" si="0"/>
        <v>Řepeč/Opařany-Jistebnice</v>
      </c>
      <c r="F29" s="317"/>
      <c r="G29" s="317" t="s">
        <v>550</v>
      </c>
      <c r="H29" s="317" t="s">
        <v>799</v>
      </c>
      <c r="I29" s="317" t="s">
        <v>797</v>
      </c>
      <c r="J29" s="317" t="s">
        <v>812</v>
      </c>
      <c r="L29" s="317" t="s">
        <v>472</v>
      </c>
      <c r="M29" s="317" t="s">
        <v>811</v>
      </c>
      <c r="N29" s="317" t="s">
        <v>799</v>
      </c>
      <c r="O29" s="317" t="s">
        <v>810</v>
      </c>
    </row>
    <row r="30" spans="1:15" x14ac:dyDescent="0.2">
      <c r="A30" s="317" t="s">
        <v>823</v>
      </c>
      <c r="B30" s="317" t="s">
        <v>215</v>
      </c>
      <c r="C30" s="317" t="s">
        <v>803</v>
      </c>
      <c r="D30" s="317" t="s">
        <v>798</v>
      </c>
      <c r="E30" s="317" t="str">
        <f t="shared" si="0"/>
        <v>Slavonice-Ml.Vožice</v>
      </c>
      <c r="F30" s="317"/>
      <c r="G30" s="317" t="s">
        <v>819</v>
      </c>
      <c r="H30" s="317" t="s">
        <v>614</v>
      </c>
      <c r="I30" s="317" t="s">
        <v>618</v>
      </c>
      <c r="J30" s="317" t="s">
        <v>798</v>
      </c>
      <c r="L30" s="317" t="s">
        <v>532</v>
      </c>
      <c r="M30" s="317" t="s">
        <v>614</v>
      </c>
      <c r="N30" s="317" t="s">
        <v>799</v>
      </c>
      <c r="O30" s="317" t="s">
        <v>814</v>
      </c>
    </row>
    <row r="31" spans="1:15" x14ac:dyDescent="0.2">
      <c r="A31" s="317" t="s">
        <v>817</v>
      </c>
      <c r="B31" s="317" t="s">
        <v>793</v>
      </c>
      <c r="C31" s="317" t="s">
        <v>799</v>
      </c>
      <c r="D31" s="317" t="s">
        <v>798</v>
      </c>
      <c r="E31" s="317" t="str">
        <f t="shared" si="0"/>
        <v>K.Řečice-D.Bukovsko</v>
      </c>
      <c r="F31" s="317"/>
      <c r="G31" s="317" t="s">
        <v>314</v>
      </c>
      <c r="H31" s="317" t="s">
        <v>614</v>
      </c>
      <c r="I31" s="317" t="s">
        <v>811</v>
      </c>
      <c r="J31" s="317" t="s">
        <v>802</v>
      </c>
      <c r="L31" s="317" t="s">
        <v>571</v>
      </c>
      <c r="M31" s="317" t="s">
        <v>800</v>
      </c>
      <c r="N31" s="317" t="s">
        <v>799</v>
      </c>
      <c r="O31" s="317" t="s">
        <v>824</v>
      </c>
    </row>
    <row r="32" spans="1:15" x14ac:dyDescent="0.2">
      <c r="A32" s="317" t="s">
        <v>254</v>
      </c>
      <c r="B32" s="317" t="s">
        <v>613</v>
      </c>
      <c r="C32" s="317" t="s">
        <v>799</v>
      </c>
      <c r="D32" s="317" t="s">
        <v>801</v>
      </c>
      <c r="E32" s="317" t="str">
        <f t="shared" si="0"/>
        <v>Lomnice-D.Bukovsko</v>
      </c>
      <c r="F32" s="317"/>
      <c r="G32" s="317" t="s">
        <v>381</v>
      </c>
      <c r="H32" s="317" t="s">
        <v>614</v>
      </c>
      <c r="I32" s="317" t="s">
        <v>613</v>
      </c>
      <c r="J32" s="317" t="s">
        <v>806</v>
      </c>
      <c r="L32" s="317" t="s">
        <v>603</v>
      </c>
      <c r="M32" s="317" t="s">
        <v>795</v>
      </c>
      <c r="N32" s="317" t="s">
        <v>614</v>
      </c>
      <c r="O32" s="317" t="s">
        <v>794</v>
      </c>
    </row>
    <row r="33" spans="1:15" x14ac:dyDescent="0.2">
      <c r="A33" s="317" t="s">
        <v>259</v>
      </c>
      <c r="B33" s="317" t="s">
        <v>803</v>
      </c>
      <c r="C33" s="317" t="s">
        <v>793</v>
      </c>
      <c r="D33" s="317" t="s">
        <v>825</v>
      </c>
      <c r="E33" s="317" t="str">
        <f t="shared" si="0"/>
        <v>Ml.Vožice-K.Řečice</v>
      </c>
      <c r="F33" s="317"/>
      <c r="G33" s="317" t="s">
        <v>424</v>
      </c>
      <c r="H33" s="317" t="s">
        <v>614</v>
      </c>
      <c r="I33" s="317" t="s">
        <v>797</v>
      </c>
      <c r="J33" s="317" t="s">
        <v>808</v>
      </c>
      <c r="L33" s="317" t="s">
        <v>273</v>
      </c>
      <c r="M33" s="317" t="s">
        <v>813</v>
      </c>
      <c r="N33" s="317" t="s">
        <v>614</v>
      </c>
      <c r="O33" s="317" t="s">
        <v>801</v>
      </c>
    </row>
    <row r="34" spans="1:15" x14ac:dyDescent="0.2">
      <c r="A34" s="317" t="s">
        <v>264</v>
      </c>
      <c r="B34" s="317" t="s">
        <v>617</v>
      </c>
      <c r="C34" s="317" t="s">
        <v>215</v>
      </c>
      <c r="D34" s="317" t="s">
        <v>807</v>
      </c>
      <c r="E34" s="317" t="str">
        <f t="shared" si="0"/>
        <v>Jistebnice-Slavonice</v>
      </c>
      <c r="F34" s="317"/>
      <c r="G34" s="317" t="s">
        <v>478</v>
      </c>
      <c r="H34" s="317" t="s">
        <v>614</v>
      </c>
      <c r="I34" s="317" t="s">
        <v>215</v>
      </c>
      <c r="J34" s="317" t="s">
        <v>810</v>
      </c>
      <c r="L34" s="317" t="s">
        <v>114</v>
      </c>
      <c r="M34" s="317" t="s">
        <v>202</v>
      </c>
      <c r="N34" s="317" t="s">
        <v>614</v>
      </c>
      <c r="O34" s="317" t="s">
        <v>826</v>
      </c>
    </row>
    <row r="35" spans="1:15" x14ac:dyDescent="0.2">
      <c r="A35" s="317" t="s">
        <v>267</v>
      </c>
      <c r="B35" s="317" t="s">
        <v>795</v>
      </c>
      <c r="C35" s="317" t="s">
        <v>800</v>
      </c>
      <c r="D35" s="317" t="s">
        <v>801</v>
      </c>
      <c r="E35" s="317" t="str">
        <f t="shared" si="0"/>
        <v>Borotín-Řepeč/Opařany</v>
      </c>
      <c r="F35" s="317"/>
      <c r="G35" s="317" t="s">
        <v>532</v>
      </c>
      <c r="H35" s="317" t="s">
        <v>614</v>
      </c>
      <c r="I35" s="317" t="s">
        <v>799</v>
      </c>
      <c r="J35" s="317" t="s">
        <v>814</v>
      </c>
      <c r="L35" s="317" t="s">
        <v>440</v>
      </c>
      <c r="M35" s="317" t="s">
        <v>800</v>
      </c>
      <c r="N35" s="317" t="s">
        <v>614</v>
      </c>
      <c r="O35" s="317" t="s">
        <v>827</v>
      </c>
    </row>
    <row r="36" spans="1:15" x14ac:dyDescent="0.2">
      <c r="A36" s="317" t="s">
        <v>270</v>
      </c>
      <c r="B36" s="317" t="s">
        <v>618</v>
      </c>
      <c r="C36" s="317" t="s">
        <v>797</v>
      </c>
      <c r="D36" s="317" t="s">
        <v>801</v>
      </c>
      <c r="E36" s="317" t="str">
        <f t="shared" si="0"/>
        <v>Malšice-N. Včelnice</v>
      </c>
      <c r="F36" s="317"/>
      <c r="G36" s="317" t="s">
        <v>584</v>
      </c>
      <c r="H36" s="317" t="s">
        <v>614</v>
      </c>
      <c r="I36" s="317" t="s">
        <v>617</v>
      </c>
      <c r="J36" s="317" t="s">
        <v>828</v>
      </c>
      <c r="L36" s="317" t="s">
        <v>500</v>
      </c>
      <c r="M36" s="317" t="s">
        <v>793</v>
      </c>
      <c r="N36" s="317" t="s">
        <v>614</v>
      </c>
      <c r="O36" s="317" t="s">
        <v>809</v>
      </c>
    </row>
    <row r="37" spans="1:15" x14ac:dyDescent="0.2">
      <c r="A37" s="317" t="s">
        <v>273</v>
      </c>
      <c r="B37" s="317" t="s">
        <v>813</v>
      </c>
      <c r="C37" s="317" t="s">
        <v>614</v>
      </c>
      <c r="D37" s="317" t="s">
        <v>801</v>
      </c>
      <c r="E37" s="317" t="str">
        <f t="shared" si="0"/>
        <v>Větrovy-Chotoviny</v>
      </c>
      <c r="F37" s="317"/>
      <c r="G37" s="317" t="s">
        <v>601</v>
      </c>
      <c r="H37" s="317" t="s">
        <v>617</v>
      </c>
      <c r="I37" s="317" t="s">
        <v>797</v>
      </c>
      <c r="J37" s="317" t="s">
        <v>807</v>
      </c>
      <c r="L37" s="317" t="s">
        <v>562</v>
      </c>
      <c r="M37" s="317" t="s">
        <v>803</v>
      </c>
      <c r="N37" s="317" t="s">
        <v>614</v>
      </c>
      <c r="O37" s="317" t="s">
        <v>829</v>
      </c>
    </row>
    <row r="38" spans="1:15" x14ac:dyDescent="0.2">
      <c r="A38" s="317" t="s">
        <v>105</v>
      </c>
      <c r="B38" s="317" t="s">
        <v>811</v>
      </c>
      <c r="C38" s="317" t="s">
        <v>202</v>
      </c>
      <c r="D38" s="317" t="s">
        <v>801</v>
      </c>
      <c r="E38" s="317" t="str">
        <f t="shared" si="0"/>
        <v>Met.Tábor-Třebětice</v>
      </c>
      <c r="F38" s="317"/>
      <c r="G38" s="317" t="s">
        <v>264</v>
      </c>
      <c r="H38" s="317" t="s">
        <v>617</v>
      </c>
      <c r="I38" s="317" t="s">
        <v>215</v>
      </c>
      <c r="J38" s="317" t="s">
        <v>807</v>
      </c>
      <c r="L38" s="317" t="s">
        <v>821</v>
      </c>
      <c r="M38" s="317" t="s">
        <v>800</v>
      </c>
      <c r="N38" s="317" t="s">
        <v>617</v>
      </c>
      <c r="O38" s="317" t="s">
        <v>822</v>
      </c>
    </row>
    <row r="39" spans="1:15" x14ac:dyDescent="0.2">
      <c r="A39" s="317" t="s">
        <v>110</v>
      </c>
      <c r="B39" s="317" t="s">
        <v>202</v>
      </c>
      <c r="C39" s="317" t="s">
        <v>613</v>
      </c>
      <c r="D39" s="317" t="s">
        <v>830</v>
      </c>
      <c r="E39" s="317" t="str">
        <f t="shared" si="0"/>
        <v>Třebětice-Lomnice</v>
      </c>
      <c r="F39" s="317"/>
      <c r="G39" s="317" t="s">
        <v>353</v>
      </c>
      <c r="H39" s="317" t="s">
        <v>617</v>
      </c>
      <c r="I39" s="317" t="s">
        <v>799</v>
      </c>
      <c r="J39" s="317" t="s">
        <v>807</v>
      </c>
      <c r="L39" s="317" t="s">
        <v>330</v>
      </c>
      <c r="M39" s="317" t="s">
        <v>793</v>
      </c>
      <c r="N39" s="317" t="s">
        <v>617</v>
      </c>
      <c r="O39" s="317" t="s">
        <v>802</v>
      </c>
    </row>
    <row r="40" spans="1:15" x14ac:dyDescent="0.2">
      <c r="A40" s="317" t="s">
        <v>314</v>
      </c>
      <c r="B40" s="317" t="s">
        <v>614</v>
      </c>
      <c r="C40" s="317" t="s">
        <v>811</v>
      </c>
      <c r="D40" s="317" t="s">
        <v>802</v>
      </c>
      <c r="E40" s="317" t="str">
        <f t="shared" si="0"/>
        <v>Chotoviny-Met.Tábor</v>
      </c>
      <c r="F40" s="317"/>
      <c r="G40" s="317" t="s">
        <v>455</v>
      </c>
      <c r="H40" s="317" t="s">
        <v>617</v>
      </c>
      <c r="I40" s="317" t="s">
        <v>795</v>
      </c>
      <c r="J40" s="317" t="s">
        <v>807</v>
      </c>
      <c r="L40" s="317" t="s">
        <v>401</v>
      </c>
      <c r="M40" s="317" t="s">
        <v>803</v>
      </c>
      <c r="N40" s="317" t="s">
        <v>617</v>
      </c>
      <c r="O40" s="317" t="s">
        <v>831</v>
      </c>
    </row>
    <row r="41" spans="1:15" x14ac:dyDescent="0.2">
      <c r="A41" s="317" t="s">
        <v>319</v>
      </c>
      <c r="B41" s="317" t="s">
        <v>797</v>
      </c>
      <c r="C41" s="317" t="s">
        <v>813</v>
      </c>
      <c r="D41" s="317" t="s">
        <v>802</v>
      </c>
      <c r="E41" s="317" t="str">
        <f t="shared" si="0"/>
        <v>N. Včelnice-Větrovy</v>
      </c>
      <c r="F41" s="317"/>
      <c r="G41" s="317" t="s">
        <v>508</v>
      </c>
      <c r="H41" s="317" t="s">
        <v>617</v>
      </c>
      <c r="I41" s="317" t="s">
        <v>813</v>
      </c>
      <c r="J41" s="317" t="s">
        <v>807</v>
      </c>
      <c r="L41" s="317" t="s">
        <v>407</v>
      </c>
      <c r="M41" s="317" t="s">
        <v>613</v>
      </c>
      <c r="N41" s="317" t="s">
        <v>617</v>
      </c>
      <c r="O41" s="317" t="s">
        <v>808</v>
      </c>
    </row>
    <row r="42" spans="1:15" x14ac:dyDescent="0.2">
      <c r="A42" s="317" t="s">
        <v>322</v>
      </c>
      <c r="B42" s="317" t="s">
        <v>800</v>
      </c>
      <c r="C42" s="317" t="s">
        <v>618</v>
      </c>
      <c r="D42" s="317" t="s">
        <v>832</v>
      </c>
      <c r="E42" s="317" t="str">
        <f t="shared" si="0"/>
        <v>Řepeč/Opařany-Malšice</v>
      </c>
      <c r="F42" s="317"/>
      <c r="G42" s="317" t="s">
        <v>139</v>
      </c>
      <c r="H42" s="317" t="s">
        <v>617</v>
      </c>
      <c r="I42" s="317" t="s">
        <v>202</v>
      </c>
      <c r="J42" s="317" t="s">
        <v>807</v>
      </c>
      <c r="L42" s="317" t="s">
        <v>466</v>
      </c>
      <c r="M42" s="317" t="s">
        <v>618</v>
      </c>
      <c r="N42" s="317" t="s">
        <v>617</v>
      </c>
      <c r="O42" s="317" t="s">
        <v>810</v>
      </c>
    </row>
    <row r="43" spans="1:15" x14ac:dyDescent="0.2">
      <c r="A43" s="317" t="s">
        <v>326</v>
      </c>
      <c r="B43" s="317" t="s">
        <v>215</v>
      </c>
      <c r="C43" s="317" t="s">
        <v>795</v>
      </c>
      <c r="D43" s="317" t="s">
        <v>802</v>
      </c>
      <c r="E43" s="317" t="str">
        <f t="shared" si="0"/>
        <v>Slavonice-Borotín</v>
      </c>
      <c r="F43" s="317"/>
      <c r="G43" s="317" t="s">
        <v>605</v>
      </c>
      <c r="H43" s="317" t="s">
        <v>793</v>
      </c>
      <c r="I43" s="317" t="s">
        <v>613</v>
      </c>
      <c r="J43" s="317" t="s">
        <v>794</v>
      </c>
      <c r="L43" s="317" t="s">
        <v>523</v>
      </c>
      <c r="M43" s="317" t="s">
        <v>811</v>
      </c>
      <c r="N43" s="317" t="s">
        <v>617</v>
      </c>
      <c r="O43" s="317" t="s">
        <v>814</v>
      </c>
    </row>
    <row r="44" spans="1:15" x14ac:dyDescent="0.2">
      <c r="A44" s="317" t="s">
        <v>330</v>
      </c>
      <c r="B44" s="317" t="s">
        <v>793</v>
      </c>
      <c r="C44" s="317" t="s">
        <v>617</v>
      </c>
      <c r="D44" s="317" t="s">
        <v>802</v>
      </c>
      <c r="E44" s="317" t="str">
        <f t="shared" si="0"/>
        <v>K.Řečice-Jistebnice</v>
      </c>
      <c r="F44" s="317"/>
      <c r="G44" s="317" t="s">
        <v>817</v>
      </c>
      <c r="H44" s="317" t="s">
        <v>793</v>
      </c>
      <c r="I44" s="317" t="s">
        <v>799</v>
      </c>
      <c r="J44" s="317" t="s">
        <v>798</v>
      </c>
      <c r="L44" s="317" t="s">
        <v>584</v>
      </c>
      <c r="M44" s="317" t="s">
        <v>614</v>
      </c>
      <c r="N44" s="317" t="s">
        <v>617</v>
      </c>
      <c r="O44" s="317" t="s">
        <v>828</v>
      </c>
    </row>
    <row r="45" spans="1:15" x14ac:dyDescent="0.2">
      <c r="A45" s="317" t="s">
        <v>334</v>
      </c>
      <c r="B45" s="317" t="s">
        <v>799</v>
      </c>
      <c r="C45" s="317" t="s">
        <v>803</v>
      </c>
      <c r="D45" s="317" t="s">
        <v>802</v>
      </c>
      <c r="E45" s="317" t="str">
        <f t="shared" si="0"/>
        <v>D.Bukovsko-Ml.Vožice</v>
      </c>
      <c r="F45" s="317"/>
      <c r="G45" s="317" t="s">
        <v>330</v>
      </c>
      <c r="H45" s="317" t="s">
        <v>793</v>
      </c>
      <c r="I45" s="317" t="s">
        <v>617</v>
      </c>
      <c r="J45" s="317" t="s">
        <v>802</v>
      </c>
      <c r="L45" s="317" t="s">
        <v>259</v>
      </c>
      <c r="M45" s="317" t="s">
        <v>803</v>
      </c>
      <c r="N45" s="317" t="s">
        <v>793</v>
      </c>
      <c r="O45" s="317" t="s">
        <v>825</v>
      </c>
    </row>
    <row r="46" spans="1:15" x14ac:dyDescent="0.2">
      <c r="A46" s="317" t="s">
        <v>349</v>
      </c>
      <c r="B46" s="317" t="s">
        <v>613</v>
      </c>
      <c r="C46" s="317" t="s">
        <v>803</v>
      </c>
      <c r="D46" s="317" t="s">
        <v>805</v>
      </c>
      <c r="E46" s="317" t="str">
        <f t="shared" si="0"/>
        <v>Lomnice-Ml.Vožice</v>
      </c>
      <c r="F46" s="317"/>
      <c r="G46" s="317" t="s">
        <v>394</v>
      </c>
      <c r="H46" s="317" t="s">
        <v>793</v>
      </c>
      <c r="I46" s="317" t="s">
        <v>618</v>
      </c>
      <c r="J46" s="317" t="s">
        <v>806</v>
      </c>
      <c r="L46" s="317" t="s">
        <v>356</v>
      </c>
      <c r="M46" s="317" t="s">
        <v>795</v>
      </c>
      <c r="N46" s="317" t="s">
        <v>793</v>
      </c>
      <c r="O46" s="317" t="s">
        <v>805</v>
      </c>
    </row>
    <row r="47" spans="1:15" x14ac:dyDescent="0.2">
      <c r="A47" s="317" t="s">
        <v>353</v>
      </c>
      <c r="B47" s="317" t="s">
        <v>617</v>
      </c>
      <c r="C47" s="317" t="s">
        <v>799</v>
      </c>
      <c r="D47" s="317" t="s">
        <v>807</v>
      </c>
      <c r="E47" s="317" t="str">
        <f t="shared" si="0"/>
        <v>Jistebnice-D.Bukovsko</v>
      </c>
      <c r="F47" s="317"/>
      <c r="G47" s="317" t="s">
        <v>446</v>
      </c>
      <c r="H47" s="317" t="s">
        <v>793</v>
      </c>
      <c r="I47" s="317" t="s">
        <v>811</v>
      </c>
      <c r="J47" s="317" t="s">
        <v>820</v>
      </c>
      <c r="L47" s="317" t="s">
        <v>833</v>
      </c>
      <c r="M47" s="317" t="s">
        <v>813</v>
      </c>
      <c r="N47" s="317" t="s">
        <v>793</v>
      </c>
      <c r="O47" s="317" t="s">
        <v>808</v>
      </c>
    </row>
    <row r="48" spans="1:15" x14ac:dyDescent="0.2">
      <c r="A48" s="317" t="s">
        <v>356</v>
      </c>
      <c r="B48" s="317" t="s">
        <v>795</v>
      </c>
      <c r="C48" s="317" t="s">
        <v>793</v>
      </c>
      <c r="D48" s="317" t="s">
        <v>805</v>
      </c>
      <c r="E48" s="317" t="str">
        <f t="shared" si="0"/>
        <v>Borotín-K.Řečice</v>
      </c>
      <c r="F48" s="317"/>
      <c r="G48" s="317" t="s">
        <v>500</v>
      </c>
      <c r="H48" s="317" t="s">
        <v>793</v>
      </c>
      <c r="I48" s="317" t="s">
        <v>614</v>
      </c>
      <c r="J48" s="317" t="s">
        <v>809</v>
      </c>
      <c r="L48" s="317" t="s">
        <v>127</v>
      </c>
      <c r="M48" s="317" t="s">
        <v>202</v>
      </c>
      <c r="N48" s="317" t="s">
        <v>793</v>
      </c>
      <c r="O48" s="317" t="s">
        <v>834</v>
      </c>
    </row>
    <row r="49" spans="1:15" x14ac:dyDescent="0.2">
      <c r="A49" s="317" t="s">
        <v>360</v>
      </c>
      <c r="B49" s="317" t="s">
        <v>618</v>
      </c>
      <c r="C49" s="317" t="s">
        <v>215</v>
      </c>
      <c r="D49" s="317" t="s">
        <v>805</v>
      </c>
      <c r="E49" s="317" t="str">
        <f t="shared" si="0"/>
        <v>Malšice-Slavonice</v>
      </c>
      <c r="F49" s="317"/>
      <c r="G49" s="317" t="s">
        <v>553</v>
      </c>
      <c r="H49" s="317" t="s">
        <v>793</v>
      </c>
      <c r="I49" s="317" t="s">
        <v>800</v>
      </c>
      <c r="J49" s="317" t="s">
        <v>812</v>
      </c>
      <c r="L49" s="317" t="s">
        <v>535</v>
      </c>
      <c r="M49" s="317" t="s">
        <v>797</v>
      </c>
      <c r="N49" s="317" t="s">
        <v>793</v>
      </c>
      <c r="O49" s="317" t="s">
        <v>814</v>
      </c>
    </row>
    <row r="50" spans="1:15" x14ac:dyDescent="0.2">
      <c r="A50" s="317" t="s">
        <v>363</v>
      </c>
      <c r="B50" s="317" t="s">
        <v>813</v>
      </c>
      <c r="C50" s="317" t="s">
        <v>800</v>
      </c>
      <c r="D50" s="317" t="s">
        <v>805</v>
      </c>
      <c r="E50" s="317" t="str">
        <f t="shared" ref="E50:E81" si="1">CONCATENATE(B50,$E$16,C50)</f>
        <v>Větrovy-Řepeč/Opařany</v>
      </c>
      <c r="F50" s="317"/>
      <c r="G50" s="317" t="s">
        <v>254</v>
      </c>
      <c r="H50" s="317" t="s">
        <v>613</v>
      </c>
      <c r="I50" s="317" t="s">
        <v>799</v>
      </c>
      <c r="J50" s="317" t="s">
        <v>801</v>
      </c>
      <c r="L50" s="317" t="s">
        <v>575</v>
      </c>
      <c r="M50" s="317" t="s">
        <v>215</v>
      </c>
      <c r="N50" s="317" t="s">
        <v>793</v>
      </c>
      <c r="O50" s="317" t="s">
        <v>828</v>
      </c>
    </row>
    <row r="51" spans="1:15" x14ac:dyDescent="0.2">
      <c r="A51" s="317" t="s">
        <v>365</v>
      </c>
      <c r="B51" s="317" t="s">
        <v>811</v>
      </c>
      <c r="C51" s="317" t="s">
        <v>797</v>
      </c>
      <c r="D51" s="317" t="s">
        <v>805</v>
      </c>
      <c r="E51" s="317" t="str">
        <f t="shared" si="1"/>
        <v>Met.Tábor-N. Včelnice</v>
      </c>
      <c r="F51" s="317"/>
      <c r="G51" s="317" t="s">
        <v>349</v>
      </c>
      <c r="H51" s="317" t="s">
        <v>613</v>
      </c>
      <c r="I51" s="317" t="s">
        <v>803</v>
      </c>
      <c r="J51" s="317" t="s">
        <v>805</v>
      </c>
      <c r="L51" s="317" t="s">
        <v>605</v>
      </c>
      <c r="M51" s="317" t="s">
        <v>793</v>
      </c>
      <c r="N51" s="317" t="s">
        <v>613</v>
      </c>
      <c r="O51" s="317" t="s">
        <v>794</v>
      </c>
    </row>
    <row r="52" spans="1:15" x14ac:dyDescent="0.2">
      <c r="A52" s="317" t="s">
        <v>114</v>
      </c>
      <c r="B52" s="317" t="s">
        <v>202</v>
      </c>
      <c r="C52" s="317" t="s">
        <v>614</v>
      </c>
      <c r="D52" s="317" t="s">
        <v>826</v>
      </c>
      <c r="E52" s="317" t="str">
        <f t="shared" si="1"/>
        <v>Třebětice-Chotoviny</v>
      </c>
      <c r="F52" s="317"/>
      <c r="G52" s="317" t="s">
        <v>407</v>
      </c>
      <c r="H52" s="317" t="s">
        <v>613</v>
      </c>
      <c r="I52" s="317" t="s">
        <v>617</v>
      </c>
      <c r="J52" s="317" t="s">
        <v>808</v>
      </c>
      <c r="L52" s="317" t="s">
        <v>816</v>
      </c>
      <c r="M52" s="317" t="s">
        <v>811</v>
      </c>
      <c r="N52" s="317" t="s">
        <v>613</v>
      </c>
      <c r="O52" s="317" t="s">
        <v>798</v>
      </c>
    </row>
    <row r="53" spans="1:15" x14ac:dyDescent="0.2">
      <c r="A53" s="317" t="s">
        <v>381</v>
      </c>
      <c r="B53" s="317" t="s">
        <v>614</v>
      </c>
      <c r="C53" s="317" t="s">
        <v>613</v>
      </c>
      <c r="D53" s="317" t="s">
        <v>806</v>
      </c>
      <c r="E53" s="317" t="str">
        <f t="shared" si="1"/>
        <v>Chotoviny-Lomnice</v>
      </c>
      <c r="F53" s="317"/>
      <c r="G53" s="317" t="s">
        <v>462</v>
      </c>
      <c r="H53" s="317" t="s">
        <v>613</v>
      </c>
      <c r="I53" s="317" t="s">
        <v>795</v>
      </c>
      <c r="J53" s="317" t="s">
        <v>810</v>
      </c>
      <c r="L53" s="317" t="s">
        <v>110</v>
      </c>
      <c r="M53" s="317" t="s">
        <v>202</v>
      </c>
      <c r="N53" s="317" t="s">
        <v>613</v>
      </c>
      <c r="O53" s="317" t="s">
        <v>830</v>
      </c>
    </row>
    <row r="54" spans="1:15" x14ac:dyDescent="0.2">
      <c r="A54" s="317" t="s">
        <v>117</v>
      </c>
      <c r="B54" s="317" t="s">
        <v>797</v>
      </c>
      <c r="C54" s="317" t="s">
        <v>202</v>
      </c>
      <c r="D54" s="317" t="s">
        <v>806</v>
      </c>
      <c r="E54" s="317" t="str">
        <f t="shared" si="1"/>
        <v>N. Včelnice-Třebětice</v>
      </c>
      <c r="F54" s="317"/>
      <c r="G54" s="317" t="s">
        <v>517</v>
      </c>
      <c r="H54" s="317" t="s">
        <v>613</v>
      </c>
      <c r="I54" s="317" t="s">
        <v>618</v>
      </c>
      <c r="J54" s="317" t="s">
        <v>814</v>
      </c>
      <c r="L54" s="317" t="s">
        <v>381</v>
      </c>
      <c r="M54" s="317" t="s">
        <v>614</v>
      </c>
      <c r="N54" s="317" t="s">
        <v>613</v>
      </c>
      <c r="O54" s="317" t="s">
        <v>806</v>
      </c>
    </row>
    <row r="55" spans="1:15" x14ac:dyDescent="0.2">
      <c r="A55" s="317" t="s">
        <v>388</v>
      </c>
      <c r="B55" s="317" t="s">
        <v>800</v>
      </c>
      <c r="C55" s="317" t="s">
        <v>811</v>
      </c>
      <c r="D55" s="317" t="s">
        <v>835</v>
      </c>
      <c r="E55" s="317" t="str">
        <f t="shared" si="1"/>
        <v>Řepeč/Opařany-Met.Tábor</v>
      </c>
      <c r="F55" s="317"/>
      <c r="G55" s="317" t="s">
        <v>588</v>
      </c>
      <c r="H55" s="317" t="s">
        <v>613</v>
      </c>
      <c r="I55" s="317" t="s">
        <v>813</v>
      </c>
      <c r="J55" s="317" t="s">
        <v>828</v>
      </c>
      <c r="L55" s="317" t="s">
        <v>436</v>
      </c>
      <c r="M55" s="317" t="s">
        <v>797</v>
      </c>
      <c r="N55" s="317" t="s">
        <v>613</v>
      </c>
      <c r="O55" s="317" t="s">
        <v>820</v>
      </c>
    </row>
    <row r="56" spans="1:15" x14ac:dyDescent="0.2">
      <c r="A56" s="317" t="s">
        <v>392</v>
      </c>
      <c r="B56" s="317" t="s">
        <v>215</v>
      </c>
      <c r="C56" s="317" t="s">
        <v>813</v>
      </c>
      <c r="D56" s="317" t="s">
        <v>806</v>
      </c>
      <c r="E56" s="317" t="str">
        <f t="shared" si="1"/>
        <v>Slavonice-Větrovy</v>
      </c>
      <c r="F56" s="317"/>
      <c r="G56" s="317" t="s">
        <v>147</v>
      </c>
      <c r="H56" s="317" t="s">
        <v>618</v>
      </c>
      <c r="I56" s="317" t="s">
        <v>202</v>
      </c>
      <c r="J56" s="317" t="s">
        <v>794</v>
      </c>
      <c r="L56" s="317" t="s">
        <v>492</v>
      </c>
      <c r="M56" s="317" t="s">
        <v>800</v>
      </c>
      <c r="N56" s="317" t="s">
        <v>613</v>
      </c>
      <c r="O56" s="317" t="s">
        <v>836</v>
      </c>
    </row>
    <row r="57" spans="1:15" x14ac:dyDescent="0.2">
      <c r="A57" s="317" t="s">
        <v>394</v>
      </c>
      <c r="B57" s="317" t="s">
        <v>793</v>
      </c>
      <c r="C57" s="317" t="s">
        <v>618</v>
      </c>
      <c r="D57" s="317" t="s">
        <v>806</v>
      </c>
      <c r="E57" s="317" t="str">
        <f t="shared" si="1"/>
        <v>K.Řečice-Malšice</v>
      </c>
      <c r="F57" s="317"/>
      <c r="G57" s="317" t="s">
        <v>270</v>
      </c>
      <c r="H57" s="317" t="s">
        <v>618</v>
      </c>
      <c r="I57" s="317" t="s">
        <v>797</v>
      </c>
      <c r="J57" s="317" t="s">
        <v>801</v>
      </c>
      <c r="L57" s="317" t="s">
        <v>546</v>
      </c>
      <c r="M57" s="317" t="s">
        <v>215</v>
      </c>
      <c r="N57" s="317" t="s">
        <v>613</v>
      </c>
      <c r="O57" s="317" t="s">
        <v>812</v>
      </c>
    </row>
    <row r="58" spans="1:15" x14ac:dyDescent="0.2">
      <c r="A58" s="317" t="s">
        <v>398</v>
      </c>
      <c r="B58" s="317" t="s">
        <v>799</v>
      </c>
      <c r="C58" s="317" t="s">
        <v>795</v>
      </c>
      <c r="D58" s="317" t="s">
        <v>806</v>
      </c>
      <c r="E58" s="317" t="str">
        <f t="shared" si="1"/>
        <v>D.Bukovsko-Borotín</v>
      </c>
      <c r="F58" s="317"/>
      <c r="G58" s="317" t="s">
        <v>360</v>
      </c>
      <c r="H58" s="317" t="s">
        <v>618</v>
      </c>
      <c r="I58" s="317" t="s">
        <v>215</v>
      </c>
      <c r="J58" s="317" t="s">
        <v>805</v>
      </c>
      <c r="L58" s="317" t="s">
        <v>819</v>
      </c>
      <c r="M58" s="317" t="s">
        <v>614</v>
      </c>
      <c r="N58" s="317" t="s">
        <v>618</v>
      </c>
      <c r="O58" s="317" t="s">
        <v>798</v>
      </c>
    </row>
    <row r="59" spans="1:15" x14ac:dyDescent="0.2">
      <c r="A59" s="317" t="s">
        <v>401</v>
      </c>
      <c r="B59" s="317" t="s">
        <v>803</v>
      </c>
      <c r="C59" s="317" t="s">
        <v>617</v>
      </c>
      <c r="D59" s="317" t="s">
        <v>831</v>
      </c>
      <c r="E59" s="317" t="str">
        <f t="shared" si="1"/>
        <v>Ml.Vožice-Jistebnice</v>
      </c>
      <c r="F59" s="317"/>
      <c r="G59" s="317" t="s">
        <v>414</v>
      </c>
      <c r="H59" s="317" t="s">
        <v>618</v>
      </c>
      <c r="I59" s="317" t="s">
        <v>799</v>
      </c>
      <c r="J59" s="317" t="s">
        <v>808</v>
      </c>
      <c r="L59" s="317" t="s">
        <v>322</v>
      </c>
      <c r="M59" s="317" t="s">
        <v>800</v>
      </c>
      <c r="N59" s="317" t="s">
        <v>618</v>
      </c>
      <c r="O59" s="317" t="s">
        <v>832</v>
      </c>
    </row>
    <row r="60" spans="1:15" x14ac:dyDescent="0.2">
      <c r="A60" s="317" t="s">
        <v>407</v>
      </c>
      <c r="B60" s="317" t="s">
        <v>613</v>
      </c>
      <c r="C60" s="317" t="s">
        <v>617</v>
      </c>
      <c r="D60" s="317" t="s">
        <v>808</v>
      </c>
      <c r="E60" s="317" t="str">
        <f t="shared" si="1"/>
        <v>Lomnice-Jistebnice</v>
      </c>
      <c r="F60" s="317"/>
      <c r="G60" s="317" t="s">
        <v>466</v>
      </c>
      <c r="H60" s="317" t="s">
        <v>618</v>
      </c>
      <c r="I60" s="317" t="s">
        <v>617</v>
      </c>
      <c r="J60" s="317" t="s">
        <v>810</v>
      </c>
      <c r="L60" s="317" t="s">
        <v>394</v>
      </c>
      <c r="M60" s="317" t="s">
        <v>793</v>
      </c>
      <c r="N60" s="317" t="s">
        <v>618</v>
      </c>
      <c r="O60" s="317" t="s">
        <v>806</v>
      </c>
    </row>
    <row r="61" spans="1:15" x14ac:dyDescent="0.2">
      <c r="A61" s="317" t="s">
        <v>411</v>
      </c>
      <c r="B61" s="317" t="s">
        <v>795</v>
      </c>
      <c r="C61" s="317" t="s">
        <v>803</v>
      </c>
      <c r="D61" s="317" t="s">
        <v>808</v>
      </c>
      <c r="E61" s="317" t="str">
        <f t="shared" si="1"/>
        <v>Borotín-Ml.Vožice</v>
      </c>
      <c r="F61" s="317"/>
      <c r="G61" s="317" t="s">
        <v>565</v>
      </c>
      <c r="H61" s="317" t="s">
        <v>618</v>
      </c>
      <c r="I61" s="317" t="s">
        <v>813</v>
      </c>
      <c r="J61" s="317" t="s">
        <v>812</v>
      </c>
      <c r="L61" s="317" t="s">
        <v>451</v>
      </c>
      <c r="M61" s="317" t="s">
        <v>803</v>
      </c>
      <c r="N61" s="317" t="s">
        <v>618</v>
      </c>
      <c r="O61" s="317" t="s">
        <v>837</v>
      </c>
    </row>
    <row r="62" spans="1:15" x14ac:dyDescent="0.2">
      <c r="A62" s="317" t="s">
        <v>414</v>
      </c>
      <c r="B62" s="317" t="s">
        <v>618</v>
      </c>
      <c r="C62" s="317" t="s">
        <v>799</v>
      </c>
      <c r="D62" s="317" t="s">
        <v>808</v>
      </c>
      <c r="E62" s="317" t="str">
        <f t="shared" si="1"/>
        <v>Malšice-D.Bukovsko</v>
      </c>
      <c r="F62" s="317"/>
      <c r="G62" s="317" t="s">
        <v>816</v>
      </c>
      <c r="H62" s="317" t="s">
        <v>811</v>
      </c>
      <c r="I62" s="317" t="s">
        <v>613</v>
      </c>
      <c r="J62" s="317" t="s">
        <v>798</v>
      </c>
      <c r="L62" s="317" t="s">
        <v>510</v>
      </c>
      <c r="M62" s="317" t="s">
        <v>795</v>
      </c>
      <c r="N62" s="317" t="s">
        <v>618</v>
      </c>
      <c r="O62" s="317" t="s">
        <v>809</v>
      </c>
    </row>
    <row r="63" spans="1:15" x14ac:dyDescent="0.2">
      <c r="A63" s="317" t="s">
        <v>833</v>
      </c>
      <c r="B63" s="317" t="s">
        <v>813</v>
      </c>
      <c r="C63" s="317" t="s">
        <v>793</v>
      </c>
      <c r="D63" s="317" t="s">
        <v>808</v>
      </c>
      <c r="E63" s="317" t="str">
        <f t="shared" si="1"/>
        <v>Větrovy-K.Řečice</v>
      </c>
      <c r="F63" s="317"/>
      <c r="G63" s="317" t="s">
        <v>105</v>
      </c>
      <c r="H63" s="317" t="s">
        <v>811</v>
      </c>
      <c r="I63" s="317" t="s">
        <v>202</v>
      </c>
      <c r="J63" s="317" t="s">
        <v>801</v>
      </c>
      <c r="L63" s="317" t="s">
        <v>517</v>
      </c>
      <c r="M63" s="317" t="s">
        <v>613</v>
      </c>
      <c r="N63" s="317" t="s">
        <v>618</v>
      </c>
      <c r="O63" s="317" t="s">
        <v>814</v>
      </c>
    </row>
    <row r="64" spans="1:15" x14ac:dyDescent="0.2">
      <c r="A64" s="317" t="s">
        <v>417</v>
      </c>
      <c r="B64" s="317" t="s">
        <v>811</v>
      </c>
      <c r="C64" s="317" t="s">
        <v>215</v>
      </c>
      <c r="D64" s="317" t="s">
        <v>808</v>
      </c>
      <c r="E64" s="317" t="str">
        <f t="shared" si="1"/>
        <v>Met.Tábor-Slavonice</v>
      </c>
      <c r="F64" s="317"/>
      <c r="G64" s="317" t="s">
        <v>365</v>
      </c>
      <c r="H64" s="317" t="s">
        <v>811</v>
      </c>
      <c r="I64" s="317" t="s">
        <v>797</v>
      </c>
      <c r="J64" s="317" t="s">
        <v>805</v>
      </c>
      <c r="L64" s="317" t="s">
        <v>579</v>
      </c>
      <c r="M64" s="317" t="s">
        <v>811</v>
      </c>
      <c r="N64" s="317" t="s">
        <v>618</v>
      </c>
      <c r="O64" s="317" t="s">
        <v>828</v>
      </c>
    </row>
    <row r="65" spans="1:15" x14ac:dyDescent="0.2">
      <c r="A65" s="317" t="s">
        <v>121</v>
      </c>
      <c r="B65" s="317" t="s">
        <v>202</v>
      </c>
      <c r="C65" s="317" t="s">
        <v>800</v>
      </c>
      <c r="D65" s="317" t="s">
        <v>838</v>
      </c>
      <c r="E65" s="317" t="str">
        <f t="shared" si="1"/>
        <v>Třebětice-Řepeč/Opařany</v>
      </c>
      <c r="F65" s="317"/>
      <c r="G65" s="317" t="s">
        <v>417</v>
      </c>
      <c r="H65" s="317" t="s">
        <v>811</v>
      </c>
      <c r="I65" s="317" t="s">
        <v>215</v>
      </c>
      <c r="J65" s="317" t="s">
        <v>808</v>
      </c>
      <c r="L65" s="317" t="s">
        <v>599</v>
      </c>
      <c r="M65" s="317" t="s">
        <v>813</v>
      </c>
      <c r="N65" s="317" t="s">
        <v>811</v>
      </c>
      <c r="O65" s="317" t="s">
        <v>794</v>
      </c>
    </row>
    <row r="66" spans="1:15" x14ac:dyDescent="0.2">
      <c r="A66" s="317" t="s">
        <v>424</v>
      </c>
      <c r="B66" s="317" t="s">
        <v>614</v>
      </c>
      <c r="C66" s="317" t="s">
        <v>797</v>
      </c>
      <c r="D66" s="317" t="s">
        <v>808</v>
      </c>
      <c r="E66" s="317" t="str">
        <f t="shared" si="1"/>
        <v>Chotoviny-N. Včelnice</v>
      </c>
      <c r="F66" s="317"/>
      <c r="G66" s="317" t="s">
        <v>472</v>
      </c>
      <c r="H66" s="317" t="s">
        <v>811</v>
      </c>
      <c r="I66" s="317" t="s">
        <v>799</v>
      </c>
      <c r="J66" s="317" t="s">
        <v>810</v>
      </c>
      <c r="L66" s="317" t="s">
        <v>314</v>
      </c>
      <c r="M66" s="317" t="s">
        <v>614</v>
      </c>
      <c r="N66" s="317" t="s">
        <v>811</v>
      </c>
      <c r="O66" s="317" t="s">
        <v>802</v>
      </c>
    </row>
    <row r="67" spans="1:15" x14ac:dyDescent="0.2">
      <c r="A67" s="317" t="s">
        <v>436</v>
      </c>
      <c r="B67" s="317" t="s">
        <v>797</v>
      </c>
      <c r="C67" s="317" t="s">
        <v>613</v>
      </c>
      <c r="D67" s="317" t="s">
        <v>820</v>
      </c>
      <c r="E67" s="317" t="str">
        <f t="shared" si="1"/>
        <v>N. Včelnice-Lomnice</v>
      </c>
      <c r="F67" s="317"/>
      <c r="G67" s="317" t="s">
        <v>523</v>
      </c>
      <c r="H67" s="317" t="s">
        <v>811</v>
      </c>
      <c r="I67" s="317" t="s">
        <v>617</v>
      </c>
      <c r="J67" s="317" t="s">
        <v>814</v>
      </c>
      <c r="L67" s="317" t="s">
        <v>388</v>
      </c>
      <c r="M67" s="317" t="s">
        <v>800</v>
      </c>
      <c r="N67" s="317" t="s">
        <v>811</v>
      </c>
      <c r="O67" s="317" t="s">
        <v>835</v>
      </c>
    </row>
    <row r="68" spans="1:15" x14ac:dyDescent="0.2">
      <c r="A68" s="317" t="s">
        <v>440</v>
      </c>
      <c r="B68" s="317" t="s">
        <v>800</v>
      </c>
      <c r="C68" s="317" t="s">
        <v>614</v>
      </c>
      <c r="D68" s="317" t="s">
        <v>827</v>
      </c>
      <c r="E68" s="317" t="str">
        <f t="shared" si="1"/>
        <v>Řepeč/Opařany-Chotoviny</v>
      </c>
      <c r="F68" s="317"/>
      <c r="G68" s="317" t="s">
        <v>579</v>
      </c>
      <c r="H68" s="317" t="s">
        <v>811</v>
      </c>
      <c r="I68" s="317" t="s">
        <v>618</v>
      </c>
      <c r="J68" s="317" t="s">
        <v>828</v>
      </c>
      <c r="L68" s="317" t="s">
        <v>446</v>
      </c>
      <c r="M68" s="317" t="s">
        <v>793</v>
      </c>
      <c r="N68" s="317" t="s">
        <v>811</v>
      </c>
      <c r="O68" s="317" t="s">
        <v>820</v>
      </c>
    </row>
    <row r="69" spans="1:15" x14ac:dyDescent="0.2">
      <c r="A69" s="317" t="s">
        <v>123</v>
      </c>
      <c r="B69" s="317" t="s">
        <v>215</v>
      </c>
      <c r="C69" s="317" t="s">
        <v>202</v>
      </c>
      <c r="D69" s="317" t="s">
        <v>820</v>
      </c>
      <c r="E69" s="317" t="str">
        <f t="shared" si="1"/>
        <v>Slavonice-Třebětice</v>
      </c>
      <c r="F69" s="317"/>
      <c r="G69" s="317" t="s">
        <v>610</v>
      </c>
      <c r="H69" s="317" t="s">
        <v>803</v>
      </c>
      <c r="I69" s="317" t="s">
        <v>800</v>
      </c>
      <c r="J69" s="317" t="s">
        <v>804</v>
      </c>
      <c r="L69" s="317" t="s">
        <v>505</v>
      </c>
      <c r="M69" s="317" t="s">
        <v>803</v>
      </c>
      <c r="N69" s="317" t="s">
        <v>811</v>
      </c>
      <c r="O69" s="317" t="s">
        <v>839</v>
      </c>
    </row>
    <row r="70" spans="1:15" x14ac:dyDescent="0.2">
      <c r="A70" s="317" t="s">
        <v>446</v>
      </c>
      <c r="B70" s="317" t="s">
        <v>793</v>
      </c>
      <c r="C70" s="317" t="s">
        <v>811</v>
      </c>
      <c r="D70" s="317" t="s">
        <v>820</v>
      </c>
      <c r="E70" s="317" t="str">
        <f t="shared" si="1"/>
        <v>K.Řečice-Met.Tábor</v>
      </c>
      <c r="F70" s="317"/>
      <c r="G70" s="317" t="s">
        <v>259</v>
      </c>
      <c r="H70" s="317" t="s">
        <v>803</v>
      </c>
      <c r="I70" s="317" t="s">
        <v>793</v>
      </c>
      <c r="J70" s="317" t="s">
        <v>825</v>
      </c>
      <c r="L70" s="317" t="s">
        <v>559</v>
      </c>
      <c r="M70" s="317" t="s">
        <v>795</v>
      </c>
      <c r="N70" s="317" t="s">
        <v>811</v>
      </c>
      <c r="O70" s="317" t="s">
        <v>812</v>
      </c>
    </row>
    <row r="71" spans="1:15" x14ac:dyDescent="0.2">
      <c r="A71" s="317" t="s">
        <v>449</v>
      </c>
      <c r="B71" s="317" t="s">
        <v>799</v>
      </c>
      <c r="C71" s="317" t="s">
        <v>813</v>
      </c>
      <c r="D71" s="317" t="s">
        <v>820</v>
      </c>
      <c r="E71" s="317" t="str">
        <f t="shared" si="1"/>
        <v>D.Bukovsko-Větrovy</v>
      </c>
      <c r="F71" s="317"/>
      <c r="G71" s="317" t="s">
        <v>401</v>
      </c>
      <c r="H71" s="317" t="s">
        <v>803</v>
      </c>
      <c r="I71" s="317" t="s">
        <v>617</v>
      </c>
      <c r="J71" s="317" t="s">
        <v>831</v>
      </c>
      <c r="L71" s="317" t="s">
        <v>823</v>
      </c>
      <c r="M71" s="317" t="s">
        <v>215</v>
      </c>
      <c r="N71" s="317" t="s">
        <v>803</v>
      </c>
      <c r="O71" s="317" t="s">
        <v>798</v>
      </c>
    </row>
    <row r="72" spans="1:15" x14ac:dyDescent="0.2">
      <c r="A72" s="317" t="s">
        <v>451</v>
      </c>
      <c r="B72" s="317" t="s">
        <v>803</v>
      </c>
      <c r="C72" s="317" t="s">
        <v>618</v>
      </c>
      <c r="D72" s="317" t="s">
        <v>837</v>
      </c>
      <c r="E72" s="317" t="str">
        <f t="shared" si="1"/>
        <v>Ml.Vožice-Malšice</v>
      </c>
      <c r="F72" s="317"/>
      <c r="G72" s="317" t="s">
        <v>451</v>
      </c>
      <c r="H72" s="317" t="s">
        <v>803</v>
      </c>
      <c r="I72" s="317" t="s">
        <v>618</v>
      </c>
      <c r="J72" s="317" t="s">
        <v>837</v>
      </c>
      <c r="L72" s="317" t="s">
        <v>334</v>
      </c>
      <c r="M72" s="317" t="s">
        <v>799</v>
      </c>
      <c r="N72" s="317" t="s">
        <v>803</v>
      </c>
      <c r="O72" s="317" t="s">
        <v>802</v>
      </c>
    </row>
    <row r="73" spans="1:15" x14ac:dyDescent="0.2">
      <c r="A73" s="317" t="s">
        <v>455</v>
      </c>
      <c r="B73" s="317" t="s">
        <v>617</v>
      </c>
      <c r="C73" s="317" t="s">
        <v>795</v>
      </c>
      <c r="D73" s="317" t="s">
        <v>807</v>
      </c>
      <c r="E73" s="317" t="str">
        <f t="shared" si="1"/>
        <v>Jistebnice-Borotín</v>
      </c>
      <c r="F73" s="317"/>
      <c r="G73" s="317" t="s">
        <v>505</v>
      </c>
      <c r="H73" s="317" t="s">
        <v>803</v>
      </c>
      <c r="I73" s="317" t="s">
        <v>811</v>
      </c>
      <c r="J73" s="317" t="s">
        <v>839</v>
      </c>
      <c r="L73" s="317" t="s">
        <v>349</v>
      </c>
      <c r="M73" s="317" t="s">
        <v>613</v>
      </c>
      <c r="N73" s="317" t="s">
        <v>803</v>
      </c>
      <c r="O73" s="317" t="s">
        <v>805</v>
      </c>
    </row>
    <row r="74" spans="1:15" x14ac:dyDescent="0.2">
      <c r="A74" s="317" t="s">
        <v>462</v>
      </c>
      <c r="B74" s="317" t="s">
        <v>613</v>
      </c>
      <c r="C74" s="317" t="s">
        <v>795</v>
      </c>
      <c r="D74" s="317" t="s">
        <v>810</v>
      </c>
      <c r="E74" s="317" t="str">
        <f t="shared" si="1"/>
        <v>Lomnice-Borotín</v>
      </c>
      <c r="F74" s="317"/>
      <c r="G74" s="317" t="s">
        <v>562</v>
      </c>
      <c r="H74" s="317" t="s">
        <v>803</v>
      </c>
      <c r="I74" s="317" t="s">
        <v>614</v>
      </c>
      <c r="J74" s="317" t="s">
        <v>829</v>
      </c>
      <c r="L74" s="317" t="s">
        <v>411</v>
      </c>
      <c r="M74" s="317" t="s">
        <v>795</v>
      </c>
      <c r="N74" s="317" t="s">
        <v>803</v>
      </c>
      <c r="O74" s="317" t="s">
        <v>808</v>
      </c>
    </row>
    <row r="75" spans="1:15" x14ac:dyDescent="0.2">
      <c r="A75" s="317" t="s">
        <v>466</v>
      </c>
      <c r="B75" s="317" t="s">
        <v>618</v>
      </c>
      <c r="C75" s="317" t="s">
        <v>617</v>
      </c>
      <c r="D75" s="317" t="s">
        <v>810</v>
      </c>
      <c r="E75" s="317" t="str">
        <f t="shared" si="1"/>
        <v>Malšice-Jistebnice</v>
      </c>
      <c r="F75" s="317"/>
      <c r="G75" s="317" t="s">
        <v>796</v>
      </c>
      <c r="H75" s="317" t="s">
        <v>797</v>
      </c>
      <c r="I75" s="317" t="s">
        <v>795</v>
      </c>
      <c r="J75" s="317" t="s">
        <v>798</v>
      </c>
      <c r="L75" s="317" t="s">
        <v>470</v>
      </c>
      <c r="M75" s="317" t="s">
        <v>813</v>
      </c>
      <c r="N75" s="317" t="s">
        <v>803</v>
      </c>
      <c r="O75" s="317" t="s">
        <v>810</v>
      </c>
    </row>
    <row r="76" spans="1:15" x14ac:dyDescent="0.2">
      <c r="A76" s="317" t="s">
        <v>470</v>
      </c>
      <c r="B76" s="317" t="s">
        <v>813</v>
      </c>
      <c r="C76" s="317" t="s">
        <v>803</v>
      </c>
      <c r="D76" s="317" t="s">
        <v>810</v>
      </c>
      <c r="E76" s="317" t="str">
        <f t="shared" si="1"/>
        <v>Větrovy-Ml.Vožice</v>
      </c>
      <c r="F76" s="317"/>
      <c r="G76" s="317" t="s">
        <v>319</v>
      </c>
      <c r="H76" s="317" t="s">
        <v>797</v>
      </c>
      <c r="I76" s="317" t="s">
        <v>813</v>
      </c>
      <c r="J76" s="317" t="s">
        <v>802</v>
      </c>
      <c r="L76" s="317" t="s">
        <v>135</v>
      </c>
      <c r="M76" s="317" t="s">
        <v>202</v>
      </c>
      <c r="N76" s="317" t="s">
        <v>803</v>
      </c>
      <c r="O76" s="317" t="s">
        <v>840</v>
      </c>
    </row>
    <row r="77" spans="1:15" x14ac:dyDescent="0.2">
      <c r="A77" s="317" t="s">
        <v>472</v>
      </c>
      <c r="B77" s="317" t="s">
        <v>811</v>
      </c>
      <c r="C77" s="317" t="s">
        <v>799</v>
      </c>
      <c r="D77" s="317" t="s">
        <v>810</v>
      </c>
      <c r="E77" s="317" t="str">
        <f t="shared" si="1"/>
        <v>Met.Tábor-D.Bukovsko</v>
      </c>
      <c r="F77" s="317"/>
      <c r="G77" s="317" t="s">
        <v>117</v>
      </c>
      <c r="H77" s="317" t="s">
        <v>797</v>
      </c>
      <c r="I77" s="317" t="s">
        <v>202</v>
      </c>
      <c r="J77" s="317" t="s">
        <v>806</v>
      </c>
      <c r="L77" s="317" t="s">
        <v>590</v>
      </c>
      <c r="M77" s="317" t="s">
        <v>797</v>
      </c>
      <c r="N77" s="317" t="s">
        <v>803</v>
      </c>
      <c r="O77" s="317" t="s">
        <v>828</v>
      </c>
    </row>
    <row r="78" spans="1:15" x14ac:dyDescent="0.2">
      <c r="A78" s="317" t="s">
        <v>127</v>
      </c>
      <c r="B78" s="317" t="s">
        <v>202</v>
      </c>
      <c r="C78" s="317" t="s">
        <v>793</v>
      </c>
      <c r="D78" s="317" t="s">
        <v>834</v>
      </c>
      <c r="E78" s="317" t="str">
        <f t="shared" si="1"/>
        <v>Třebětice-K.Řečice</v>
      </c>
      <c r="F78" s="317"/>
      <c r="G78" s="317" t="s">
        <v>436</v>
      </c>
      <c r="H78" s="317" t="s">
        <v>797</v>
      </c>
      <c r="I78" s="317" t="s">
        <v>613</v>
      </c>
      <c r="J78" s="317" t="s">
        <v>820</v>
      </c>
      <c r="L78" s="317" t="s">
        <v>601</v>
      </c>
      <c r="M78" s="317" t="s">
        <v>617</v>
      </c>
      <c r="N78" s="317" t="s">
        <v>797</v>
      </c>
      <c r="O78" s="317" t="s">
        <v>807</v>
      </c>
    </row>
    <row r="79" spans="1:15" x14ac:dyDescent="0.2">
      <c r="A79" s="317" t="s">
        <v>478</v>
      </c>
      <c r="B79" s="317" t="s">
        <v>614</v>
      </c>
      <c r="C79" s="317" t="s">
        <v>215</v>
      </c>
      <c r="D79" s="317" t="s">
        <v>810</v>
      </c>
      <c r="E79" s="317" t="str">
        <f t="shared" si="1"/>
        <v>Chotoviny-Slavonice</v>
      </c>
      <c r="F79" s="317"/>
      <c r="G79" s="317" t="s">
        <v>481</v>
      </c>
      <c r="H79" s="317" t="s">
        <v>797</v>
      </c>
      <c r="I79" s="317" t="s">
        <v>800</v>
      </c>
      <c r="J79" s="317" t="s">
        <v>810</v>
      </c>
      <c r="L79" s="317" t="s">
        <v>270</v>
      </c>
      <c r="M79" s="317" t="s">
        <v>618</v>
      </c>
      <c r="N79" s="317" t="s">
        <v>797</v>
      </c>
      <c r="O79" s="317" t="s">
        <v>801</v>
      </c>
    </row>
    <row r="80" spans="1:15" x14ac:dyDescent="0.2">
      <c r="A80" s="317" t="s">
        <v>481</v>
      </c>
      <c r="B80" s="317" t="s">
        <v>797</v>
      </c>
      <c r="C80" s="317" t="s">
        <v>800</v>
      </c>
      <c r="D80" s="317" t="s">
        <v>810</v>
      </c>
      <c r="E80" s="317" t="str">
        <f t="shared" si="1"/>
        <v>N. Včelnice-Řepeč/Opařany</v>
      </c>
      <c r="F80" s="317"/>
      <c r="G80" s="317" t="s">
        <v>535</v>
      </c>
      <c r="H80" s="317" t="s">
        <v>797</v>
      </c>
      <c r="I80" s="317" t="s">
        <v>793</v>
      </c>
      <c r="J80" s="317" t="s">
        <v>814</v>
      </c>
      <c r="L80" s="317" t="s">
        <v>365</v>
      </c>
      <c r="M80" s="317" t="s">
        <v>811</v>
      </c>
      <c r="N80" s="317" t="s">
        <v>797</v>
      </c>
      <c r="O80" s="317" t="s">
        <v>805</v>
      </c>
    </row>
    <row r="81" spans="1:15" x14ac:dyDescent="0.2">
      <c r="A81" s="317" t="s">
        <v>492</v>
      </c>
      <c r="B81" s="317" t="s">
        <v>800</v>
      </c>
      <c r="C81" s="317" t="s">
        <v>613</v>
      </c>
      <c r="D81" s="317" t="s">
        <v>836</v>
      </c>
      <c r="E81" s="317" t="str">
        <f t="shared" si="1"/>
        <v>Řepeč/Opařany-Lomnice</v>
      </c>
      <c r="F81" s="317"/>
      <c r="G81" s="317" t="s">
        <v>590</v>
      </c>
      <c r="H81" s="317" t="s">
        <v>797</v>
      </c>
      <c r="I81" s="317" t="s">
        <v>803</v>
      </c>
      <c r="J81" s="317" t="s">
        <v>828</v>
      </c>
      <c r="L81" s="317" t="s">
        <v>424</v>
      </c>
      <c r="M81" s="317" t="s">
        <v>614</v>
      </c>
      <c r="N81" s="317" t="s">
        <v>797</v>
      </c>
      <c r="O81" s="317" t="s">
        <v>808</v>
      </c>
    </row>
    <row r="82" spans="1:15" x14ac:dyDescent="0.2">
      <c r="A82" s="317" t="s">
        <v>496</v>
      </c>
      <c r="B82" s="317" t="s">
        <v>215</v>
      </c>
      <c r="C82" s="317" t="s">
        <v>797</v>
      </c>
      <c r="D82" s="317" t="s">
        <v>809</v>
      </c>
      <c r="E82" s="317" t="str">
        <f t="shared" ref="E82:E108" si="2">CONCATENATE(B82,$E$16,C82)</f>
        <v>Slavonice-N. Včelnice</v>
      </c>
      <c r="F82" s="317"/>
      <c r="G82" s="317" t="s">
        <v>821</v>
      </c>
      <c r="H82" s="317" t="s">
        <v>800</v>
      </c>
      <c r="I82" s="317" t="s">
        <v>617</v>
      </c>
      <c r="J82" s="317" t="s">
        <v>822</v>
      </c>
      <c r="L82" s="317" t="s">
        <v>496</v>
      </c>
      <c r="M82" s="317" t="s">
        <v>215</v>
      </c>
      <c r="N82" s="317" t="s">
        <v>797</v>
      </c>
      <c r="O82" s="317" t="s">
        <v>809</v>
      </c>
    </row>
    <row r="83" spans="1:15" x14ac:dyDescent="0.2">
      <c r="A83" s="317" t="s">
        <v>500</v>
      </c>
      <c r="B83" s="317" t="s">
        <v>793</v>
      </c>
      <c r="C83" s="317" t="s">
        <v>614</v>
      </c>
      <c r="D83" s="317" t="s">
        <v>809</v>
      </c>
      <c r="E83" s="317" t="str">
        <f t="shared" si="2"/>
        <v>K.Řečice-Chotoviny</v>
      </c>
      <c r="F83" s="317"/>
      <c r="G83" s="317" t="s">
        <v>322</v>
      </c>
      <c r="H83" s="317" t="s">
        <v>800</v>
      </c>
      <c r="I83" s="317" t="s">
        <v>618</v>
      </c>
      <c r="J83" s="317" t="s">
        <v>832</v>
      </c>
      <c r="L83" s="317" t="s">
        <v>550</v>
      </c>
      <c r="M83" s="317" t="s">
        <v>799</v>
      </c>
      <c r="N83" s="317" t="s">
        <v>797</v>
      </c>
      <c r="O83" s="317" t="s">
        <v>812</v>
      </c>
    </row>
    <row r="84" spans="1:15" x14ac:dyDescent="0.2">
      <c r="A84" s="317" t="s">
        <v>131</v>
      </c>
      <c r="B84" s="317" t="s">
        <v>799</v>
      </c>
      <c r="C84" s="317" t="s">
        <v>202</v>
      </c>
      <c r="D84" s="317" t="s">
        <v>809</v>
      </c>
      <c r="E84" s="317" t="str">
        <f t="shared" si="2"/>
        <v>D.Bukovsko-Třebětice</v>
      </c>
      <c r="F84" s="317"/>
      <c r="G84" s="317" t="s">
        <v>388</v>
      </c>
      <c r="H84" s="317" t="s">
        <v>800</v>
      </c>
      <c r="I84" s="317" t="s">
        <v>811</v>
      </c>
      <c r="J84" s="317" t="s">
        <v>835</v>
      </c>
      <c r="L84" s="317" t="s">
        <v>610</v>
      </c>
      <c r="M84" s="317" t="s">
        <v>803</v>
      </c>
      <c r="N84" s="317" t="s">
        <v>800</v>
      </c>
      <c r="O84" s="317" t="s">
        <v>804</v>
      </c>
    </row>
    <row r="85" spans="1:15" x14ac:dyDescent="0.2">
      <c r="A85" s="317" t="s">
        <v>505</v>
      </c>
      <c r="B85" s="317" t="s">
        <v>803</v>
      </c>
      <c r="C85" s="317" t="s">
        <v>811</v>
      </c>
      <c r="D85" s="317" t="s">
        <v>839</v>
      </c>
      <c r="E85" s="317" t="str">
        <f t="shared" si="2"/>
        <v>Ml.Vožice-Met.Tábor</v>
      </c>
      <c r="F85" s="317"/>
      <c r="G85" s="317" t="s">
        <v>440</v>
      </c>
      <c r="H85" s="317" t="s">
        <v>800</v>
      </c>
      <c r="I85" s="317" t="s">
        <v>614</v>
      </c>
      <c r="J85" s="317" t="s">
        <v>827</v>
      </c>
      <c r="L85" s="317" t="s">
        <v>267</v>
      </c>
      <c r="M85" s="317" t="s">
        <v>795</v>
      </c>
      <c r="N85" s="317" t="s">
        <v>800</v>
      </c>
      <c r="O85" s="317" t="s">
        <v>801</v>
      </c>
    </row>
    <row r="86" spans="1:15" x14ac:dyDescent="0.2">
      <c r="A86" s="317" t="s">
        <v>508</v>
      </c>
      <c r="B86" s="317" t="s">
        <v>617</v>
      </c>
      <c r="C86" s="317" t="s">
        <v>813</v>
      </c>
      <c r="D86" s="317" t="s">
        <v>807</v>
      </c>
      <c r="E86" s="317" t="str">
        <f t="shared" si="2"/>
        <v>Jistebnice-Větrovy</v>
      </c>
      <c r="F86" s="317"/>
      <c r="G86" s="317" t="s">
        <v>492</v>
      </c>
      <c r="H86" s="317" t="s">
        <v>800</v>
      </c>
      <c r="I86" s="317" t="s">
        <v>613</v>
      </c>
      <c r="J86" s="317" t="s">
        <v>836</v>
      </c>
      <c r="L86" s="317" t="s">
        <v>363</v>
      </c>
      <c r="M86" s="317" t="s">
        <v>813</v>
      </c>
      <c r="N86" s="317" t="s">
        <v>800</v>
      </c>
      <c r="O86" s="317" t="s">
        <v>805</v>
      </c>
    </row>
    <row r="87" spans="1:15" x14ac:dyDescent="0.2">
      <c r="A87" s="317" t="s">
        <v>510</v>
      </c>
      <c r="B87" s="317" t="s">
        <v>795</v>
      </c>
      <c r="C87" s="317" t="s">
        <v>618</v>
      </c>
      <c r="D87" s="317" t="s">
        <v>809</v>
      </c>
      <c r="E87" s="317" t="str">
        <f t="shared" si="2"/>
        <v>Borotín-Malšice</v>
      </c>
      <c r="F87" s="317"/>
      <c r="G87" s="317" t="s">
        <v>538</v>
      </c>
      <c r="H87" s="317" t="s">
        <v>800</v>
      </c>
      <c r="I87" s="317" t="s">
        <v>215</v>
      </c>
      <c r="J87" s="317" t="s">
        <v>841</v>
      </c>
      <c r="L87" s="317" t="s">
        <v>121</v>
      </c>
      <c r="M87" s="317" t="s">
        <v>202</v>
      </c>
      <c r="N87" s="317" t="s">
        <v>800</v>
      </c>
      <c r="O87" s="317" t="s">
        <v>838</v>
      </c>
    </row>
    <row r="88" spans="1:15" x14ac:dyDescent="0.2">
      <c r="A88" s="317" t="s">
        <v>517</v>
      </c>
      <c r="B88" s="317" t="s">
        <v>613</v>
      </c>
      <c r="C88" s="317" t="s">
        <v>618</v>
      </c>
      <c r="D88" s="317" t="s">
        <v>814</v>
      </c>
      <c r="E88" s="317" t="str">
        <f t="shared" si="2"/>
        <v>Lomnice-Malšice</v>
      </c>
      <c r="F88" s="317"/>
      <c r="G88" s="317" t="s">
        <v>571</v>
      </c>
      <c r="H88" s="317" t="s">
        <v>800</v>
      </c>
      <c r="I88" s="317" t="s">
        <v>799</v>
      </c>
      <c r="J88" s="317" t="s">
        <v>824</v>
      </c>
      <c r="L88" s="317" t="s">
        <v>481</v>
      </c>
      <c r="M88" s="317" t="s">
        <v>797</v>
      </c>
      <c r="N88" s="317" t="s">
        <v>800</v>
      </c>
      <c r="O88" s="317" t="s">
        <v>810</v>
      </c>
    </row>
    <row r="89" spans="1:15" x14ac:dyDescent="0.2">
      <c r="A89" s="317" t="s">
        <v>521</v>
      </c>
      <c r="B89" s="317" t="s">
        <v>813</v>
      </c>
      <c r="C89" s="317" t="s">
        <v>795</v>
      </c>
      <c r="D89" s="317" t="s">
        <v>814</v>
      </c>
      <c r="E89" s="317" t="str">
        <f t="shared" si="2"/>
        <v>Větrovy-Borotín</v>
      </c>
      <c r="F89" s="317" t="s">
        <v>842</v>
      </c>
      <c r="G89" s="317" t="s">
        <v>823</v>
      </c>
      <c r="H89" s="317" t="s">
        <v>215</v>
      </c>
      <c r="I89" s="317" t="s">
        <v>803</v>
      </c>
      <c r="J89" s="317" t="s">
        <v>798</v>
      </c>
      <c r="L89" s="317" t="s">
        <v>553</v>
      </c>
      <c r="M89" s="317" t="s">
        <v>793</v>
      </c>
      <c r="N89" s="317" t="s">
        <v>800</v>
      </c>
      <c r="O89" s="317" t="s">
        <v>812</v>
      </c>
    </row>
    <row r="90" spans="1:15" x14ac:dyDescent="0.2">
      <c r="A90" s="317" t="s">
        <v>523</v>
      </c>
      <c r="B90" s="317" t="s">
        <v>811</v>
      </c>
      <c r="C90" s="317" t="s">
        <v>617</v>
      </c>
      <c r="D90" s="317" t="s">
        <v>814</v>
      </c>
      <c r="E90" s="317" t="str">
        <f t="shared" si="2"/>
        <v>Met.Tábor-Jistebnice</v>
      </c>
      <c r="F90" s="317" t="s">
        <v>842</v>
      </c>
      <c r="G90" s="317" t="s">
        <v>326</v>
      </c>
      <c r="H90" s="317" t="s">
        <v>215</v>
      </c>
      <c r="I90" s="317" t="s">
        <v>795</v>
      </c>
      <c r="J90" s="317" t="s">
        <v>802</v>
      </c>
      <c r="L90" s="317" t="s">
        <v>608</v>
      </c>
      <c r="M90" s="317" t="s">
        <v>799</v>
      </c>
      <c r="N90" s="317" t="s">
        <v>215</v>
      </c>
      <c r="O90" s="317" t="s">
        <v>794</v>
      </c>
    </row>
    <row r="91" spans="1:15" x14ac:dyDescent="0.2">
      <c r="A91" s="317" t="s">
        <v>135</v>
      </c>
      <c r="B91" s="317" t="s">
        <v>202</v>
      </c>
      <c r="C91" s="317" t="s">
        <v>803</v>
      </c>
      <c r="D91" s="317" t="s">
        <v>840</v>
      </c>
      <c r="E91" s="317" t="str">
        <f t="shared" si="2"/>
        <v>Třebětice-Ml.Vožice</v>
      </c>
      <c r="F91" s="317" t="s">
        <v>842</v>
      </c>
      <c r="G91" s="317" t="s">
        <v>392</v>
      </c>
      <c r="H91" s="317" t="s">
        <v>215</v>
      </c>
      <c r="I91" s="317" t="s">
        <v>813</v>
      </c>
      <c r="J91" s="317" t="s">
        <v>806</v>
      </c>
      <c r="L91" s="317" t="s">
        <v>264</v>
      </c>
      <c r="M91" s="317" t="s">
        <v>617</v>
      </c>
      <c r="N91" s="317" t="s">
        <v>215</v>
      </c>
      <c r="O91" s="317" t="s">
        <v>807</v>
      </c>
    </row>
    <row r="92" spans="1:15" x14ac:dyDescent="0.2">
      <c r="A92" s="317" t="s">
        <v>532</v>
      </c>
      <c r="B92" s="317" t="s">
        <v>614</v>
      </c>
      <c r="C92" s="317" t="s">
        <v>799</v>
      </c>
      <c r="D92" s="317" t="s">
        <v>814</v>
      </c>
      <c r="E92" s="317" t="str">
        <f t="shared" si="2"/>
        <v>Chotoviny-D.Bukovsko</v>
      </c>
      <c r="F92" s="317" t="s">
        <v>842</v>
      </c>
      <c r="G92" s="317" t="s">
        <v>123</v>
      </c>
      <c r="H92" s="317" t="s">
        <v>215</v>
      </c>
      <c r="I92" s="317" t="s">
        <v>202</v>
      </c>
      <c r="J92" s="317" t="s">
        <v>820</v>
      </c>
      <c r="L92" s="317" t="s">
        <v>360</v>
      </c>
      <c r="M92" s="317" t="s">
        <v>618</v>
      </c>
      <c r="N92" s="317" t="s">
        <v>215</v>
      </c>
      <c r="O92" s="317" t="s">
        <v>805</v>
      </c>
    </row>
    <row r="93" spans="1:15" x14ac:dyDescent="0.2">
      <c r="A93" s="317" t="s">
        <v>535</v>
      </c>
      <c r="B93" s="317" t="s">
        <v>797</v>
      </c>
      <c r="C93" s="317" t="s">
        <v>793</v>
      </c>
      <c r="D93" s="317" t="s">
        <v>814</v>
      </c>
      <c r="E93" s="317" t="str">
        <f t="shared" si="2"/>
        <v>N. Včelnice-K.Řečice</v>
      </c>
      <c r="F93" s="317"/>
      <c r="G93" s="317" t="s">
        <v>496</v>
      </c>
      <c r="H93" s="317" t="s">
        <v>215</v>
      </c>
      <c r="I93" s="317" t="s">
        <v>797</v>
      </c>
      <c r="J93" s="317" t="s">
        <v>809</v>
      </c>
      <c r="L93" s="317" t="s">
        <v>417</v>
      </c>
      <c r="M93" s="317" t="s">
        <v>811</v>
      </c>
      <c r="N93" s="317" t="s">
        <v>215</v>
      </c>
      <c r="O93" s="317" t="s">
        <v>808</v>
      </c>
    </row>
    <row r="94" spans="1:15" x14ac:dyDescent="0.2">
      <c r="A94" s="317" t="s">
        <v>538</v>
      </c>
      <c r="B94" s="317" t="s">
        <v>800</v>
      </c>
      <c r="C94" s="317" t="s">
        <v>215</v>
      </c>
      <c r="D94" s="317" t="s">
        <v>841</v>
      </c>
      <c r="E94" s="317" t="str">
        <f t="shared" si="2"/>
        <v>Řepeč/Opařany-Slavonice</v>
      </c>
      <c r="F94" s="317"/>
      <c r="G94" s="317" t="s">
        <v>546</v>
      </c>
      <c r="H94" s="317" t="s">
        <v>215</v>
      </c>
      <c r="I94" s="317" t="s">
        <v>613</v>
      </c>
      <c r="J94" s="317" t="s">
        <v>812</v>
      </c>
      <c r="L94" s="317" t="s">
        <v>478</v>
      </c>
      <c r="M94" s="317" t="s">
        <v>614</v>
      </c>
      <c r="N94" s="317" t="s">
        <v>215</v>
      </c>
      <c r="O94" s="317" t="s">
        <v>810</v>
      </c>
    </row>
    <row r="95" spans="1:15" x14ac:dyDescent="0.2">
      <c r="A95" s="317" t="s">
        <v>546</v>
      </c>
      <c r="B95" s="317" t="s">
        <v>215</v>
      </c>
      <c r="C95" s="317" t="s">
        <v>613</v>
      </c>
      <c r="D95" s="317" t="s">
        <v>812</v>
      </c>
      <c r="E95" s="317" t="str">
        <f t="shared" si="2"/>
        <v>Slavonice-Lomnice</v>
      </c>
      <c r="F95" s="317"/>
      <c r="G95" s="317" t="s">
        <v>575</v>
      </c>
      <c r="H95" s="317" t="s">
        <v>215</v>
      </c>
      <c r="I95" s="317" t="s">
        <v>793</v>
      </c>
      <c r="J95" s="317" t="s">
        <v>828</v>
      </c>
      <c r="L95" s="317" t="s">
        <v>538</v>
      </c>
      <c r="M95" s="317" t="s">
        <v>800</v>
      </c>
      <c r="N95" s="317" t="s">
        <v>215</v>
      </c>
      <c r="O95" s="317" t="s">
        <v>841</v>
      </c>
    </row>
    <row r="96" spans="1:15" x14ac:dyDescent="0.2">
      <c r="A96" s="317" t="s">
        <v>553</v>
      </c>
      <c r="B96" s="317" t="s">
        <v>793</v>
      </c>
      <c r="C96" s="317" t="s">
        <v>800</v>
      </c>
      <c r="D96" s="317" t="s">
        <v>812</v>
      </c>
      <c r="E96" s="317" t="str">
        <f t="shared" si="2"/>
        <v>K.Řečice-Řepeč/Opařany</v>
      </c>
      <c r="F96" s="317"/>
      <c r="G96" s="317" t="s">
        <v>818</v>
      </c>
      <c r="H96" s="317" t="s">
        <v>202</v>
      </c>
      <c r="I96" s="317" t="s">
        <v>813</v>
      </c>
      <c r="J96" s="317" t="s">
        <v>798</v>
      </c>
      <c r="L96" s="317" t="s">
        <v>147</v>
      </c>
      <c r="M96" s="317" t="s">
        <v>618</v>
      </c>
      <c r="N96" s="317" t="s">
        <v>202</v>
      </c>
      <c r="O96" s="317" t="s">
        <v>794</v>
      </c>
    </row>
    <row r="97" spans="1:15" x14ac:dyDescent="0.2">
      <c r="A97" s="317" t="s">
        <v>550</v>
      </c>
      <c r="B97" s="317" t="s">
        <v>799</v>
      </c>
      <c r="C97" s="317" t="s">
        <v>797</v>
      </c>
      <c r="D97" s="317" t="s">
        <v>812</v>
      </c>
      <c r="E97" s="317" t="str">
        <f t="shared" si="2"/>
        <v>D.Bukovsko-N. Včelnice</v>
      </c>
      <c r="F97" s="317"/>
      <c r="G97" s="317" t="s">
        <v>110</v>
      </c>
      <c r="H97" s="317" t="s">
        <v>202</v>
      </c>
      <c r="I97" s="317" t="s">
        <v>613</v>
      </c>
      <c r="J97" s="317" t="s">
        <v>830</v>
      </c>
      <c r="L97" s="317" t="s">
        <v>105</v>
      </c>
      <c r="M97" s="317" t="s">
        <v>811</v>
      </c>
      <c r="N97" s="317" t="s">
        <v>202</v>
      </c>
      <c r="O97" s="317" t="s">
        <v>801</v>
      </c>
    </row>
    <row r="98" spans="1:15" x14ac:dyDescent="0.2">
      <c r="A98" s="317" t="s">
        <v>562</v>
      </c>
      <c r="B98" s="317" t="s">
        <v>803</v>
      </c>
      <c r="C98" s="317" t="s">
        <v>614</v>
      </c>
      <c r="D98" s="317" t="s">
        <v>829</v>
      </c>
      <c r="E98" s="317" t="str">
        <f t="shared" si="2"/>
        <v>Ml.Vožice-Chotoviny</v>
      </c>
      <c r="F98" s="317"/>
      <c r="G98" s="317" t="s">
        <v>114</v>
      </c>
      <c r="H98" s="317" t="s">
        <v>202</v>
      </c>
      <c r="I98" s="317" t="s">
        <v>614</v>
      </c>
      <c r="J98" s="317" t="s">
        <v>826</v>
      </c>
      <c r="L98" s="317" t="s">
        <v>117</v>
      </c>
      <c r="M98" s="317" t="s">
        <v>797</v>
      </c>
      <c r="N98" s="317" t="s">
        <v>202</v>
      </c>
      <c r="O98" s="317" t="s">
        <v>806</v>
      </c>
    </row>
    <row r="99" spans="1:15" x14ac:dyDescent="0.2">
      <c r="A99" s="317" t="s">
        <v>139</v>
      </c>
      <c r="B99" s="317" t="s">
        <v>617</v>
      </c>
      <c r="C99" s="317" t="s">
        <v>202</v>
      </c>
      <c r="D99" s="317" t="s">
        <v>807</v>
      </c>
      <c r="E99" s="317" t="str">
        <f t="shared" si="2"/>
        <v>Jistebnice-Třebětice</v>
      </c>
      <c r="F99" s="317"/>
      <c r="G99" s="317" t="s">
        <v>121</v>
      </c>
      <c r="H99" s="317" t="s">
        <v>202</v>
      </c>
      <c r="I99" s="317" t="s">
        <v>800</v>
      </c>
      <c r="J99" s="317" t="s">
        <v>838</v>
      </c>
      <c r="L99" s="317" t="s">
        <v>123</v>
      </c>
      <c r="M99" s="317" t="s">
        <v>215</v>
      </c>
      <c r="N99" s="317" t="s">
        <v>202</v>
      </c>
      <c r="O99" s="317" t="s">
        <v>820</v>
      </c>
    </row>
    <row r="100" spans="1:15" x14ac:dyDescent="0.2">
      <c r="A100" s="317" t="s">
        <v>559</v>
      </c>
      <c r="B100" s="317" t="s">
        <v>795</v>
      </c>
      <c r="C100" s="317" t="s">
        <v>811</v>
      </c>
      <c r="D100" s="317" t="s">
        <v>812</v>
      </c>
      <c r="E100" s="317" t="str">
        <f t="shared" si="2"/>
        <v>Borotín-Met.Tábor</v>
      </c>
      <c r="F100" s="317"/>
      <c r="G100" s="317" t="s">
        <v>127</v>
      </c>
      <c r="H100" s="317" t="s">
        <v>202</v>
      </c>
      <c r="I100" s="317" t="s">
        <v>793</v>
      </c>
      <c r="J100" s="317" t="s">
        <v>834</v>
      </c>
      <c r="L100" s="317" t="s">
        <v>131</v>
      </c>
      <c r="M100" s="317" t="s">
        <v>799</v>
      </c>
      <c r="N100" s="317" t="s">
        <v>202</v>
      </c>
      <c r="O100" s="317" t="s">
        <v>809</v>
      </c>
    </row>
    <row r="101" spans="1:15" x14ac:dyDescent="0.2">
      <c r="A101" s="317" t="s">
        <v>565</v>
      </c>
      <c r="B101" s="317" t="s">
        <v>618</v>
      </c>
      <c r="C101" s="317" t="s">
        <v>813</v>
      </c>
      <c r="D101" s="317" t="s">
        <v>812</v>
      </c>
      <c r="E101" s="317" t="str">
        <f t="shared" si="2"/>
        <v>Malšice-Větrovy</v>
      </c>
      <c r="F101" s="317"/>
      <c r="G101" s="317" t="s">
        <v>135</v>
      </c>
      <c r="H101" s="317" t="s">
        <v>202</v>
      </c>
      <c r="I101" s="317" t="s">
        <v>803</v>
      </c>
      <c r="J101" s="317" t="s">
        <v>840</v>
      </c>
      <c r="L101" s="317" t="s">
        <v>139</v>
      </c>
      <c r="M101" s="317" t="s">
        <v>617</v>
      </c>
      <c r="N101" s="317" t="s">
        <v>202</v>
      </c>
      <c r="O101" s="317" t="s">
        <v>807</v>
      </c>
    </row>
    <row r="102" spans="1:15" x14ac:dyDescent="0.2">
      <c r="A102" s="317" t="s">
        <v>588</v>
      </c>
      <c r="B102" s="317" t="s">
        <v>613</v>
      </c>
      <c r="C102" s="317" t="s">
        <v>813</v>
      </c>
      <c r="D102" s="317" t="s">
        <v>828</v>
      </c>
      <c r="E102" s="317" t="str">
        <f t="shared" si="2"/>
        <v>Lomnice-Větrovy</v>
      </c>
      <c r="F102" s="317"/>
      <c r="G102" s="317" t="s">
        <v>143</v>
      </c>
      <c r="H102" s="317" t="s">
        <v>202</v>
      </c>
      <c r="I102" s="317" t="s">
        <v>795</v>
      </c>
      <c r="J102" s="317" t="s">
        <v>815</v>
      </c>
      <c r="L102" s="317" t="s">
        <v>818</v>
      </c>
      <c r="M102" s="317" t="s">
        <v>202</v>
      </c>
      <c r="N102" s="317" t="s">
        <v>813</v>
      </c>
      <c r="O102" s="317" t="s">
        <v>798</v>
      </c>
    </row>
    <row r="103" spans="1:15" x14ac:dyDescent="0.2">
      <c r="A103" s="317" t="s">
        <v>579</v>
      </c>
      <c r="B103" s="317" t="s">
        <v>811</v>
      </c>
      <c r="C103" s="317" t="s">
        <v>618</v>
      </c>
      <c r="D103" s="317" t="s">
        <v>828</v>
      </c>
      <c r="E103" s="317" t="str">
        <f t="shared" si="2"/>
        <v>Met.Tábor-Malšice</v>
      </c>
      <c r="F103" s="317"/>
      <c r="G103" s="317" t="s">
        <v>599</v>
      </c>
      <c r="H103" s="317" t="s">
        <v>813</v>
      </c>
      <c r="I103" s="317" t="s">
        <v>811</v>
      </c>
      <c r="J103" s="317" t="s">
        <v>794</v>
      </c>
      <c r="L103" s="317" t="s">
        <v>319</v>
      </c>
      <c r="M103" s="317" t="s">
        <v>797</v>
      </c>
      <c r="N103" s="317" t="s">
        <v>813</v>
      </c>
      <c r="O103" s="317" t="s">
        <v>802</v>
      </c>
    </row>
    <row r="104" spans="1:15" x14ac:dyDescent="0.2">
      <c r="A104" s="317" t="s">
        <v>143</v>
      </c>
      <c r="B104" s="317" t="s">
        <v>202</v>
      </c>
      <c r="C104" s="317" t="s">
        <v>795</v>
      </c>
      <c r="D104" s="317" t="s">
        <v>815</v>
      </c>
      <c r="E104" s="317" t="str">
        <f t="shared" si="2"/>
        <v>Třebětice-Borotín</v>
      </c>
      <c r="F104" s="317"/>
      <c r="G104" s="317" t="s">
        <v>273</v>
      </c>
      <c r="H104" s="317" t="s">
        <v>813</v>
      </c>
      <c r="I104" s="317" t="s">
        <v>614</v>
      </c>
      <c r="J104" s="317" t="s">
        <v>801</v>
      </c>
      <c r="L104" s="317" t="s">
        <v>392</v>
      </c>
      <c r="M104" s="317" t="s">
        <v>215</v>
      </c>
      <c r="N104" s="317" t="s">
        <v>813</v>
      </c>
      <c r="O104" s="317" t="s">
        <v>806</v>
      </c>
    </row>
    <row r="105" spans="1:15" x14ac:dyDescent="0.2">
      <c r="A105" s="317" t="s">
        <v>584</v>
      </c>
      <c r="B105" s="317" t="s">
        <v>614</v>
      </c>
      <c r="C105" s="317" t="s">
        <v>617</v>
      </c>
      <c r="D105" s="317" t="s">
        <v>828</v>
      </c>
      <c r="E105" s="317" t="str">
        <f t="shared" si="2"/>
        <v>Chotoviny-Jistebnice</v>
      </c>
      <c r="F105" s="317"/>
      <c r="G105" s="317" t="s">
        <v>363</v>
      </c>
      <c r="H105" s="317" t="s">
        <v>813</v>
      </c>
      <c r="I105" s="317" t="s">
        <v>800</v>
      </c>
      <c r="J105" s="317" t="s">
        <v>805</v>
      </c>
      <c r="L105" s="317" t="s">
        <v>449</v>
      </c>
      <c r="M105" s="317" t="s">
        <v>799</v>
      </c>
      <c r="N105" s="317" t="s">
        <v>813</v>
      </c>
      <c r="O105" s="317" t="s">
        <v>820</v>
      </c>
    </row>
    <row r="106" spans="1:15" x14ac:dyDescent="0.2">
      <c r="A106" s="317" t="s">
        <v>590</v>
      </c>
      <c r="B106" s="317" t="s">
        <v>797</v>
      </c>
      <c r="C106" s="317" t="s">
        <v>803</v>
      </c>
      <c r="D106" s="317" t="s">
        <v>828</v>
      </c>
      <c r="E106" s="317" t="str">
        <f t="shared" si="2"/>
        <v>N. Včelnice-Ml.Vožice</v>
      </c>
      <c r="F106" s="317"/>
      <c r="G106" s="317" t="s">
        <v>833</v>
      </c>
      <c r="H106" s="317" t="s">
        <v>813</v>
      </c>
      <c r="I106" s="317" t="s">
        <v>793</v>
      </c>
      <c r="J106" s="317" t="s">
        <v>808</v>
      </c>
      <c r="L106" s="317" t="s">
        <v>508</v>
      </c>
      <c r="M106" s="317" t="s">
        <v>617</v>
      </c>
      <c r="N106" s="317" t="s">
        <v>813</v>
      </c>
      <c r="O106" s="317" t="s">
        <v>807</v>
      </c>
    </row>
    <row r="107" spans="1:15" x14ac:dyDescent="0.2">
      <c r="A107" s="317" t="s">
        <v>571</v>
      </c>
      <c r="B107" s="317" t="s">
        <v>800</v>
      </c>
      <c r="C107" s="317" t="s">
        <v>799</v>
      </c>
      <c r="D107" s="317" t="s">
        <v>824</v>
      </c>
      <c r="E107" s="317" t="str">
        <f t="shared" si="2"/>
        <v>Řepeč/Opařany-D.Bukovsko</v>
      </c>
      <c r="F107" s="317"/>
      <c r="G107" s="317" t="s">
        <v>470</v>
      </c>
      <c r="H107" s="317" t="s">
        <v>813</v>
      </c>
      <c r="I107" s="317" t="s">
        <v>803</v>
      </c>
      <c r="J107" s="317" t="s">
        <v>810</v>
      </c>
      <c r="L107" s="317" t="s">
        <v>565</v>
      </c>
      <c r="M107" s="317" t="s">
        <v>618</v>
      </c>
      <c r="N107" s="317" t="s">
        <v>813</v>
      </c>
      <c r="O107" s="317" t="s">
        <v>812</v>
      </c>
    </row>
    <row r="108" spans="1:15" x14ac:dyDescent="0.2">
      <c r="A108" s="317" t="s">
        <v>575</v>
      </c>
      <c r="B108" s="317" t="s">
        <v>215</v>
      </c>
      <c r="C108" s="317" t="s">
        <v>793</v>
      </c>
      <c r="D108" s="317" t="s">
        <v>828</v>
      </c>
      <c r="E108" s="317" t="str">
        <f t="shared" si="2"/>
        <v>Slavonice-K.Řečice</v>
      </c>
      <c r="F108" s="317"/>
      <c r="G108" s="317" t="s">
        <v>521</v>
      </c>
      <c r="H108" s="317" t="s">
        <v>813</v>
      </c>
      <c r="I108" s="317" t="s">
        <v>795</v>
      </c>
      <c r="J108" s="317" t="s">
        <v>814</v>
      </c>
      <c r="L108" s="317" t="s">
        <v>588</v>
      </c>
      <c r="M108" s="317" t="s">
        <v>613</v>
      </c>
      <c r="N108" s="317" t="s">
        <v>813</v>
      </c>
      <c r="O108" s="317" t="s">
        <v>828</v>
      </c>
    </row>
    <row r="111" spans="1:15" x14ac:dyDescent="0.2">
      <c r="B111" s="568" t="s">
        <v>197</v>
      </c>
    </row>
    <row r="112" spans="1:15" x14ac:dyDescent="0.2">
      <c r="A112" s="317" t="s">
        <v>147</v>
      </c>
      <c r="B112" s="317" t="s">
        <v>618</v>
      </c>
      <c r="C112" s="317" t="s">
        <v>202</v>
      </c>
      <c r="D112" s="568" t="s">
        <v>843</v>
      </c>
      <c r="E112" s="568">
        <v>1</v>
      </c>
      <c r="F112" s="568" t="s">
        <v>844</v>
      </c>
      <c r="G112" s="317" t="s">
        <v>798</v>
      </c>
    </row>
    <row r="113" spans="1:7" x14ac:dyDescent="0.2">
      <c r="A113" s="317" t="s">
        <v>818</v>
      </c>
      <c r="B113" s="317" t="s">
        <v>202</v>
      </c>
      <c r="C113" s="317" t="s">
        <v>813</v>
      </c>
      <c r="D113" s="568" t="s">
        <v>844</v>
      </c>
      <c r="E113" s="568">
        <v>2</v>
      </c>
      <c r="F113" s="568" t="s">
        <v>845</v>
      </c>
      <c r="G113" s="317" t="s">
        <v>830</v>
      </c>
    </row>
    <row r="114" spans="1:7" x14ac:dyDescent="0.2">
      <c r="A114" s="317" t="s">
        <v>105</v>
      </c>
      <c r="B114" s="317" t="s">
        <v>811</v>
      </c>
      <c r="C114" s="317" t="s">
        <v>202</v>
      </c>
      <c r="D114" s="568" t="s">
        <v>846</v>
      </c>
      <c r="E114" s="568">
        <v>3</v>
      </c>
      <c r="F114" s="568" t="s">
        <v>847</v>
      </c>
      <c r="G114" s="317" t="s">
        <v>826</v>
      </c>
    </row>
    <row r="115" spans="1:7" x14ac:dyDescent="0.2">
      <c r="A115" s="317" t="s">
        <v>110</v>
      </c>
      <c r="B115" s="317" t="s">
        <v>202</v>
      </c>
      <c r="C115" s="317" t="s">
        <v>613</v>
      </c>
      <c r="D115" s="568" t="s">
        <v>845</v>
      </c>
      <c r="E115" s="568">
        <v>4</v>
      </c>
      <c r="F115" s="568" t="s">
        <v>848</v>
      </c>
      <c r="G115" s="317" t="s">
        <v>838</v>
      </c>
    </row>
    <row r="116" spans="1:7" x14ac:dyDescent="0.2">
      <c r="A116" s="317" t="s">
        <v>114</v>
      </c>
      <c r="B116" s="317" t="s">
        <v>202</v>
      </c>
      <c r="C116" s="317" t="s">
        <v>614</v>
      </c>
      <c r="D116" s="568" t="s">
        <v>847</v>
      </c>
      <c r="E116" s="568">
        <v>5</v>
      </c>
      <c r="F116" s="568" t="s">
        <v>133</v>
      </c>
      <c r="G116" s="317" t="s">
        <v>834</v>
      </c>
    </row>
    <row r="117" spans="1:7" x14ac:dyDescent="0.2">
      <c r="A117" s="317" t="s">
        <v>117</v>
      </c>
      <c r="B117" s="317" t="s">
        <v>797</v>
      </c>
      <c r="C117" s="317" t="s">
        <v>202</v>
      </c>
      <c r="D117" s="568" t="s">
        <v>849</v>
      </c>
      <c r="E117" s="568">
        <v>7</v>
      </c>
      <c r="F117" s="568" t="s">
        <v>141</v>
      </c>
      <c r="G117" s="317" t="s">
        <v>840</v>
      </c>
    </row>
    <row r="118" spans="1:7" x14ac:dyDescent="0.2">
      <c r="A118" s="317" t="s">
        <v>121</v>
      </c>
      <c r="B118" s="317" t="s">
        <v>202</v>
      </c>
      <c r="C118" s="317" t="s">
        <v>800</v>
      </c>
      <c r="D118" s="568" t="s">
        <v>848</v>
      </c>
      <c r="E118" s="568">
        <v>8</v>
      </c>
      <c r="F118" s="568" t="s">
        <v>148</v>
      </c>
      <c r="G118" s="317" t="s">
        <v>815</v>
      </c>
    </row>
    <row r="119" spans="1:7" x14ac:dyDescent="0.2">
      <c r="A119" s="317" t="s">
        <v>123</v>
      </c>
      <c r="B119" s="317" t="s">
        <v>215</v>
      </c>
      <c r="C119" s="317" t="s">
        <v>202</v>
      </c>
      <c r="D119" s="568" t="s">
        <v>850</v>
      </c>
      <c r="E119" s="568">
        <v>9</v>
      </c>
      <c r="F119" s="568" t="s">
        <v>843</v>
      </c>
      <c r="G119" s="317" t="s">
        <v>794</v>
      </c>
    </row>
    <row r="120" spans="1:7" x14ac:dyDescent="0.2">
      <c r="A120" s="317" t="s">
        <v>127</v>
      </c>
      <c r="B120" s="317" t="s">
        <v>202</v>
      </c>
      <c r="C120" s="317" t="s">
        <v>793</v>
      </c>
      <c r="D120" s="568" t="s">
        <v>133</v>
      </c>
      <c r="E120" s="568">
        <v>10</v>
      </c>
      <c r="F120" s="568" t="s">
        <v>846</v>
      </c>
      <c r="G120" s="317" t="s">
        <v>801</v>
      </c>
    </row>
    <row r="121" spans="1:7" x14ac:dyDescent="0.2">
      <c r="A121" s="317" t="s">
        <v>131</v>
      </c>
      <c r="B121" s="317" t="s">
        <v>799</v>
      </c>
      <c r="C121" s="317" t="s">
        <v>202</v>
      </c>
      <c r="D121" s="568" t="s">
        <v>137</v>
      </c>
      <c r="E121" s="568">
        <v>11</v>
      </c>
      <c r="F121" s="568" t="s">
        <v>849</v>
      </c>
      <c r="G121" s="317" t="s">
        <v>806</v>
      </c>
    </row>
    <row r="122" spans="1:7" x14ac:dyDescent="0.2">
      <c r="A122" s="317" t="s">
        <v>135</v>
      </c>
      <c r="B122" s="317" t="s">
        <v>202</v>
      </c>
      <c r="C122" s="317" t="s">
        <v>803</v>
      </c>
      <c r="D122" s="568" t="s">
        <v>141</v>
      </c>
      <c r="E122" s="568">
        <v>12</v>
      </c>
      <c r="F122" s="568" t="s">
        <v>850</v>
      </c>
      <c r="G122" s="317" t="s">
        <v>820</v>
      </c>
    </row>
    <row r="123" spans="1:7" x14ac:dyDescent="0.2">
      <c r="A123" s="317" t="s">
        <v>139</v>
      </c>
      <c r="B123" s="317" t="s">
        <v>617</v>
      </c>
      <c r="C123" s="317" t="s">
        <v>202</v>
      </c>
      <c r="D123" s="568" t="s">
        <v>851</v>
      </c>
      <c r="E123" s="568">
        <v>13</v>
      </c>
      <c r="F123" s="568" t="s">
        <v>137</v>
      </c>
      <c r="G123" s="317" t="s">
        <v>809</v>
      </c>
    </row>
    <row r="124" spans="1:7" x14ac:dyDescent="0.2">
      <c r="A124" s="317" t="s">
        <v>143</v>
      </c>
      <c r="B124" s="317" t="s">
        <v>202</v>
      </c>
      <c r="C124" s="317" t="s">
        <v>795</v>
      </c>
      <c r="D124" s="568" t="s">
        <v>148</v>
      </c>
      <c r="E124" s="568">
        <v>14</v>
      </c>
      <c r="F124" s="568" t="s">
        <v>851</v>
      </c>
      <c r="G124" s="317" t="s">
        <v>829</v>
      </c>
    </row>
    <row r="127" spans="1:7" x14ac:dyDescent="0.2">
      <c r="A127" s="568" t="str">
        <f t="shared" ref="A127:A139" si="3">F112</f>
        <v>25.08.</v>
      </c>
      <c r="B127" s="568" t="str">
        <f t="shared" ref="B127:B139" si="4">CONCATENATE(B112,"-",C112)</f>
        <v>Malšice-Třebětice</v>
      </c>
    </row>
    <row r="128" spans="1:7" x14ac:dyDescent="0.2">
      <c r="A128" s="568" t="str">
        <f t="shared" si="3"/>
        <v>09.09.</v>
      </c>
      <c r="B128" s="568" t="str">
        <f t="shared" si="4"/>
        <v>Třebětice-Větrovy</v>
      </c>
    </row>
    <row r="129" spans="1:2" x14ac:dyDescent="0.2">
      <c r="A129" s="568" t="str">
        <f t="shared" si="3"/>
        <v>16.09.</v>
      </c>
      <c r="B129" s="568" t="str">
        <f t="shared" si="4"/>
        <v>Met.Tábor-Třebětice</v>
      </c>
    </row>
    <row r="130" spans="1:2" x14ac:dyDescent="0.2">
      <c r="A130" s="568" t="str">
        <f t="shared" si="3"/>
        <v>30.09.</v>
      </c>
      <c r="B130" s="568" t="str">
        <f t="shared" si="4"/>
        <v>Třebětice-Lomnice</v>
      </c>
    </row>
    <row r="131" spans="1:2" x14ac:dyDescent="0.2">
      <c r="A131" s="568" t="str">
        <f t="shared" si="3"/>
        <v>14.10.</v>
      </c>
      <c r="B131" s="568" t="str">
        <f t="shared" si="4"/>
        <v>Třebětice-Chotoviny</v>
      </c>
    </row>
    <row r="132" spans="1:2" x14ac:dyDescent="0.2">
      <c r="A132" s="568" t="str">
        <f t="shared" si="3"/>
        <v>28.10.</v>
      </c>
      <c r="B132" s="568" t="str">
        <f t="shared" si="4"/>
        <v>N. Včelnice-Třebětice</v>
      </c>
    </row>
    <row r="133" spans="1:2" x14ac:dyDescent="0.2">
      <c r="A133" s="568" t="str">
        <f t="shared" si="3"/>
        <v>11.11.</v>
      </c>
      <c r="B133" s="568" t="str">
        <f t="shared" si="4"/>
        <v>Třebětice-Řepeč/Opařany</v>
      </c>
    </row>
    <row r="134" spans="1:2" x14ac:dyDescent="0.2">
      <c r="A134" s="568" t="str">
        <f t="shared" si="3"/>
        <v>18.08.</v>
      </c>
      <c r="B134" s="568" t="str">
        <f t="shared" si="4"/>
        <v>Slavonice-Třebětice</v>
      </c>
    </row>
    <row r="135" spans="1:2" x14ac:dyDescent="0.2">
      <c r="A135" s="568" t="str">
        <f t="shared" si="3"/>
        <v>01.09.</v>
      </c>
      <c r="B135" s="568" t="str">
        <f t="shared" si="4"/>
        <v>Třebětice-K.Řečice</v>
      </c>
    </row>
    <row r="136" spans="1:2" x14ac:dyDescent="0.2">
      <c r="A136" s="568" t="str">
        <f t="shared" si="3"/>
        <v>22.09.</v>
      </c>
      <c r="B136" s="568" t="str">
        <f t="shared" si="4"/>
        <v>D.Bukovsko-Třebětice</v>
      </c>
    </row>
    <row r="137" spans="1:2" x14ac:dyDescent="0.2">
      <c r="A137" s="568" t="str">
        <f t="shared" si="3"/>
        <v>06.10.</v>
      </c>
      <c r="B137" s="568" t="str">
        <f t="shared" si="4"/>
        <v>Třebětice-Ml.Vožice</v>
      </c>
    </row>
    <row r="138" spans="1:2" x14ac:dyDescent="0.2">
      <c r="A138" s="568" t="str">
        <f t="shared" si="3"/>
        <v>20.10.</v>
      </c>
      <c r="B138" s="568" t="str">
        <f t="shared" si="4"/>
        <v>Jistebnice-Třebětice</v>
      </c>
    </row>
    <row r="139" spans="1:2" x14ac:dyDescent="0.2">
      <c r="A139" s="568" t="str">
        <f t="shared" si="3"/>
        <v>04.11.</v>
      </c>
      <c r="B139" s="568" t="str">
        <f t="shared" si="4"/>
        <v>Třebětice-Borotín</v>
      </c>
    </row>
    <row r="141" spans="1:2" x14ac:dyDescent="0.2">
      <c r="B141" s="568" t="str">
        <f t="shared" ref="B141:B153" si="5">CONCATENATE(C112,"-",B112)</f>
        <v>Třebětice-Malšice</v>
      </c>
    </row>
    <row r="142" spans="1:2" x14ac:dyDescent="0.2">
      <c r="B142" s="568" t="str">
        <f t="shared" si="5"/>
        <v>Větrovy-Třebětice</v>
      </c>
    </row>
    <row r="143" spans="1:2" x14ac:dyDescent="0.2">
      <c r="B143" s="568" t="str">
        <f t="shared" si="5"/>
        <v>Třebětice-Met.Tábor</v>
      </c>
    </row>
    <row r="144" spans="1:2" x14ac:dyDescent="0.2">
      <c r="B144" s="568" t="str">
        <f t="shared" si="5"/>
        <v>Lomnice-Třebětice</v>
      </c>
    </row>
    <row r="145" spans="2:2" x14ac:dyDescent="0.2">
      <c r="B145" s="568" t="str">
        <f t="shared" si="5"/>
        <v>Chotoviny-Třebětice</v>
      </c>
    </row>
    <row r="146" spans="2:2" x14ac:dyDescent="0.2">
      <c r="B146" s="568" t="str">
        <f t="shared" si="5"/>
        <v>Třebětice-N. Včelnice</v>
      </c>
    </row>
    <row r="147" spans="2:2" x14ac:dyDescent="0.2">
      <c r="B147" s="568" t="str">
        <f t="shared" si="5"/>
        <v>Řepeč/Opařany-Třebětice</v>
      </c>
    </row>
    <row r="148" spans="2:2" x14ac:dyDescent="0.2">
      <c r="B148" s="568" t="str">
        <f t="shared" si="5"/>
        <v>Třebětice-Slavonice</v>
      </c>
    </row>
    <row r="149" spans="2:2" x14ac:dyDescent="0.2">
      <c r="B149" s="568" t="str">
        <f t="shared" si="5"/>
        <v>K.Řečice-Třebětice</v>
      </c>
    </row>
    <row r="150" spans="2:2" x14ac:dyDescent="0.2">
      <c r="B150" s="568" t="str">
        <f t="shared" si="5"/>
        <v>Třebětice-D.Bukovsko</v>
      </c>
    </row>
    <row r="151" spans="2:2" x14ac:dyDescent="0.2">
      <c r="B151" s="568" t="str">
        <f t="shared" si="5"/>
        <v>Ml.Vožice-Třebětice</v>
      </c>
    </row>
    <row r="152" spans="2:2" x14ac:dyDescent="0.2">
      <c r="B152" s="568" t="str">
        <f t="shared" si="5"/>
        <v>Třebětice-Jistebnice</v>
      </c>
    </row>
    <row r="153" spans="2:2" x14ac:dyDescent="0.2">
      <c r="B153" s="568" t="str">
        <f t="shared" si="5"/>
        <v>Borotín-Třebětice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zoomScale="85" zoomScaleNormal="85" workbookViewId="0">
      <selection activeCell="D3" sqref="D3"/>
    </sheetView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3"/>
  <dimension ref="A1"/>
  <sheetViews>
    <sheetView zoomScale="85" zoomScaleNormal="85" workbookViewId="0">
      <selection activeCell="AE13" sqref="AE13"/>
    </sheetView>
  </sheetViews>
  <sheetFormatPr defaultRowHeight="12.75" x14ac:dyDescent="0.2"/>
  <cols>
    <col min="2" max="1025" width="8.5703125" customWidth="1"/>
  </cols>
  <sheetData/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1"/>
  <dimension ref="A1:AMK468"/>
  <sheetViews>
    <sheetView topLeftCell="A91" zoomScaleNormal="100" workbookViewId="0">
      <selection activeCell="I109" sqref="I109"/>
    </sheetView>
  </sheetViews>
  <sheetFormatPr defaultRowHeight="12.75" x14ac:dyDescent="0.2"/>
  <cols>
    <col min="1" max="1" width="18.28515625" style="38" customWidth="1"/>
    <col min="2" max="2" width="19.5703125" style="38" customWidth="1"/>
    <col min="3" max="4" width="9.140625" style="38" customWidth="1"/>
    <col min="5" max="5" width="9.5703125" style="38" customWidth="1"/>
    <col min="6" max="6" width="3.7109375" style="38" customWidth="1"/>
    <col min="7" max="7" width="16.28515625" style="38" customWidth="1"/>
    <col min="8" max="8" width="44.85546875" style="38" customWidth="1"/>
    <col min="9" max="9" width="45.42578125" style="38" customWidth="1"/>
    <col min="10" max="10" width="4.85546875" style="38" customWidth="1"/>
    <col min="11" max="11" width="5.28515625" style="38" customWidth="1"/>
    <col min="12" max="12" width="20.5703125" style="38" customWidth="1"/>
    <col min="13" max="13" width="9.140625" style="38" customWidth="1"/>
    <col min="14" max="14" width="19.85546875" style="38" customWidth="1"/>
    <col min="15" max="15" width="16.140625" style="38" customWidth="1"/>
    <col min="16" max="18" width="9.140625" style="38" customWidth="1"/>
    <col min="19" max="19" width="20.28515625" style="38" customWidth="1"/>
    <col min="20" max="23" width="9.140625" style="38" customWidth="1"/>
    <col min="24" max="24" width="25.140625" style="38" customWidth="1"/>
    <col min="25" max="1025" width="9.140625" style="38" customWidth="1"/>
  </cols>
  <sheetData>
    <row r="1" spans="1:11" x14ac:dyDescent="0.2">
      <c r="A1" s="38" t="s">
        <v>852</v>
      </c>
      <c r="B1" s="38" t="s">
        <v>772</v>
      </c>
      <c r="H1" s="38" t="s">
        <v>853</v>
      </c>
    </row>
    <row r="2" spans="1:11" x14ac:dyDescent="0.2">
      <c r="A2" s="38" t="s">
        <v>854</v>
      </c>
      <c r="H2" s="38" t="s">
        <v>855</v>
      </c>
    </row>
    <row r="3" spans="1:11" x14ac:dyDescent="0.2">
      <c r="A3" s="38" t="s">
        <v>856</v>
      </c>
      <c r="B3" s="38" t="s">
        <v>857</v>
      </c>
      <c r="H3" s="38" t="s">
        <v>858</v>
      </c>
    </row>
    <row r="4" spans="1:11" x14ac:dyDescent="0.2">
      <c r="A4" s="38" t="s">
        <v>859</v>
      </c>
      <c r="B4" s="38" t="s">
        <v>787</v>
      </c>
      <c r="C4" s="38" t="s">
        <v>788</v>
      </c>
      <c r="D4" s="38" t="s">
        <v>789</v>
      </c>
      <c r="E4" s="38" t="s">
        <v>790</v>
      </c>
      <c r="F4" s="38" t="s">
        <v>791</v>
      </c>
      <c r="G4" s="38" t="s">
        <v>792</v>
      </c>
      <c r="H4" s="38" t="s">
        <v>860</v>
      </c>
    </row>
    <row r="5" spans="1:11" x14ac:dyDescent="0.2">
      <c r="A5" s="38" t="s">
        <v>861</v>
      </c>
      <c r="H5" s="38" t="s">
        <v>862</v>
      </c>
    </row>
    <row r="6" spans="1:11" x14ac:dyDescent="0.2">
      <c r="A6" s="38" t="s">
        <v>863</v>
      </c>
      <c r="B6" s="38" t="s">
        <v>605</v>
      </c>
      <c r="C6" s="38" t="s">
        <v>613</v>
      </c>
      <c r="D6" s="38" t="s">
        <v>864</v>
      </c>
      <c r="E6" s="38" t="s">
        <v>865</v>
      </c>
      <c r="F6" s="38" t="s">
        <v>866</v>
      </c>
      <c r="G6" s="38" t="s">
        <v>867</v>
      </c>
    </row>
    <row r="7" spans="1:11" x14ac:dyDescent="0.2">
      <c r="A7" s="38" t="s">
        <v>868</v>
      </c>
      <c r="H7" s="38" t="s">
        <v>869</v>
      </c>
    </row>
    <row r="8" spans="1:11" x14ac:dyDescent="0.2">
      <c r="A8" s="38" t="s">
        <v>870</v>
      </c>
      <c r="B8" s="38" t="s">
        <v>608</v>
      </c>
      <c r="C8" s="38" t="s">
        <v>799</v>
      </c>
      <c r="D8" s="38" t="s">
        <v>233</v>
      </c>
      <c r="E8" s="38" t="s">
        <v>871</v>
      </c>
      <c r="F8" s="38" t="s">
        <v>866</v>
      </c>
    </row>
    <row r="9" spans="1:11" x14ac:dyDescent="0.2">
      <c r="A9" s="38" t="s">
        <v>872</v>
      </c>
      <c r="H9" s="38" t="s">
        <v>873</v>
      </c>
    </row>
    <row r="10" spans="1:11" x14ac:dyDescent="0.2">
      <c r="A10" s="38" t="s">
        <v>874</v>
      </c>
      <c r="B10" s="38" t="s">
        <v>610</v>
      </c>
      <c r="C10" s="38" t="s">
        <v>793</v>
      </c>
      <c r="D10" s="38" t="s">
        <v>215</v>
      </c>
      <c r="E10" s="38" t="s">
        <v>865</v>
      </c>
      <c r="F10" s="38" t="s">
        <v>866</v>
      </c>
      <c r="H10" s="38" t="s">
        <v>875</v>
      </c>
    </row>
    <row r="11" spans="1:11" x14ac:dyDescent="0.2">
      <c r="A11" s="38" t="s">
        <v>876</v>
      </c>
      <c r="H11" s="38" t="s">
        <v>877</v>
      </c>
    </row>
    <row r="12" spans="1:11" x14ac:dyDescent="0.2">
      <c r="A12" s="38" t="s">
        <v>878</v>
      </c>
      <c r="B12" s="38" t="s">
        <v>601</v>
      </c>
      <c r="C12" s="38" t="s">
        <v>879</v>
      </c>
      <c r="D12" s="38" t="s">
        <v>202</v>
      </c>
      <c r="E12" s="38" t="s">
        <v>871</v>
      </c>
      <c r="F12" s="38" t="s">
        <v>866</v>
      </c>
      <c r="H12" s="38" t="s">
        <v>880</v>
      </c>
    </row>
    <row r="13" spans="1:11" x14ac:dyDescent="0.2">
      <c r="A13" s="38" t="s">
        <v>881</v>
      </c>
      <c r="H13" s="38" t="s">
        <v>882</v>
      </c>
    </row>
    <row r="14" spans="1:11" x14ac:dyDescent="0.2">
      <c r="A14" s="38" t="s">
        <v>883</v>
      </c>
      <c r="B14" s="38" t="s">
        <v>603</v>
      </c>
      <c r="C14" s="38" t="s">
        <v>884</v>
      </c>
      <c r="D14" s="38" t="s">
        <v>221</v>
      </c>
      <c r="E14" s="38" t="s">
        <v>865</v>
      </c>
      <c r="F14" s="38" t="s">
        <v>866</v>
      </c>
      <c r="G14" s="38" t="s">
        <v>885</v>
      </c>
      <c r="H14" s="38" t="s">
        <v>886</v>
      </c>
    </row>
    <row r="15" spans="1:11" x14ac:dyDescent="0.2">
      <c r="A15" s="38" t="s">
        <v>887</v>
      </c>
      <c r="H15" s="38" t="s">
        <v>888</v>
      </c>
    </row>
    <row r="16" spans="1:11" x14ac:dyDescent="0.2">
      <c r="A16" s="38" t="s">
        <v>889</v>
      </c>
      <c r="B16" s="38" t="s">
        <v>147</v>
      </c>
      <c r="C16" s="38" t="s">
        <v>890</v>
      </c>
      <c r="D16" s="38" t="s">
        <v>243</v>
      </c>
      <c r="E16" s="38" t="s">
        <v>865</v>
      </c>
      <c r="F16" s="38" t="s">
        <v>866</v>
      </c>
      <c r="K16" s="38" t="str">
        <f t="shared" ref="K16:K47" si="0">LEFT(D16,6)</f>
        <v>Suchdo</v>
      </c>
    </row>
    <row r="17" spans="1:26" x14ac:dyDescent="0.2">
      <c r="A17" s="38" t="s">
        <v>891</v>
      </c>
      <c r="K17" s="38" t="str">
        <f t="shared" si="0"/>
        <v/>
      </c>
    </row>
    <row r="18" spans="1:26" x14ac:dyDescent="0.2">
      <c r="A18" s="38" t="s">
        <v>892</v>
      </c>
      <c r="B18" s="38" t="s">
        <v>599</v>
      </c>
      <c r="C18" s="38" t="s">
        <v>893</v>
      </c>
      <c r="D18" s="38" t="s">
        <v>894</v>
      </c>
      <c r="E18" s="38" t="s">
        <v>895</v>
      </c>
      <c r="F18" s="38" t="s">
        <v>896</v>
      </c>
      <c r="H18" s="38" t="s">
        <v>897</v>
      </c>
      <c r="K18" s="38" t="str">
        <f t="shared" si="0"/>
        <v>Soběsl</v>
      </c>
    </row>
    <row r="19" spans="1:26" x14ac:dyDescent="0.2">
      <c r="A19" s="38" t="s">
        <v>898</v>
      </c>
      <c r="K19" s="38" t="str">
        <f t="shared" si="0"/>
        <v/>
      </c>
    </row>
    <row r="20" spans="1:26" x14ac:dyDescent="0.2">
      <c r="A20" s="38" t="s">
        <v>899</v>
      </c>
      <c r="H20" s="38" t="s">
        <v>900</v>
      </c>
      <c r="K20" s="38" t="str">
        <f t="shared" si="0"/>
        <v/>
      </c>
    </row>
    <row r="21" spans="1:26" x14ac:dyDescent="0.2">
      <c r="A21" s="38" t="s">
        <v>901</v>
      </c>
      <c r="B21" s="38" t="s">
        <v>902</v>
      </c>
      <c r="H21" s="38" t="s">
        <v>903</v>
      </c>
      <c r="K21" s="38" t="str">
        <f t="shared" si="0"/>
        <v/>
      </c>
      <c r="W21" s="38">
        <f>R21</f>
        <v>0</v>
      </c>
      <c r="X21" s="38">
        <f>S21</f>
        <v>0</v>
      </c>
      <c r="Z21" s="38">
        <f>U21</f>
        <v>0</v>
      </c>
    </row>
    <row r="22" spans="1:26" x14ac:dyDescent="0.2">
      <c r="A22" s="38" t="s">
        <v>904</v>
      </c>
      <c r="B22" s="38" t="s">
        <v>787</v>
      </c>
      <c r="C22" s="38" t="s">
        <v>788</v>
      </c>
      <c r="D22" s="38" t="s">
        <v>789</v>
      </c>
      <c r="E22" s="38" t="s">
        <v>790</v>
      </c>
      <c r="F22" s="38" t="s">
        <v>791</v>
      </c>
      <c r="G22" s="38" t="s">
        <v>792</v>
      </c>
      <c r="H22" s="38" t="s">
        <v>905</v>
      </c>
      <c r="K22" s="38" t="str">
        <f t="shared" si="0"/>
        <v>Hosté</v>
      </c>
    </row>
    <row r="23" spans="1:26" x14ac:dyDescent="0.2">
      <c r="A23" s="38" t="s">
        <v>906</v>
      </c>
      <c r="K23" s="38" t="str">
        <f t="shared" si="0"/>
        <v/>
      </c>
    </row>
    <row r="24" spans="1:26" x14ac:dyDescent="0.2">
      <c r="A24" s="38" t="s">
        <v>907</v>
      </c>
      <c r="B24" s="38" t="s">
        <v>816</v>
      </c>
      <c r="C24" s="38" t="s">
        <v>894</v>
      </c>
      <c r="D24" s="38" t="s">
        <v>613</v>
      </c>
      <c r="E24" s="38" t="s">
        <v>908</v>
      </c>
      <c r="F24" s="38" t="s">
        <v>896</v>
      </c>
      <c r="G24" s="38" t="s">
        <v>909</v>
      </c>
      <c r="K24" s="38" t="str">
        <f t="shared" si="0"/>
        <v>Lomnic</v>
      </c>
    </row>
    <row r="25" spans="1:26" x14ac:dyDescent="0.2">
      <c r="A25" s="38" t="s">
        <v>910</v>
      </c>
      <c r="H25" s="38" t="s">
        <v>911</v>
      </c>
      <c r="K25" s="38" t="str">
        <f t="shared" si="0"/>
        <v/>
      </c>
    </row>
    <row r="26" spans="1:26" x14ac:dyDescent="0.2">
      <c r="A26" s="38" t="s">
        <v>912</v>
      </c>
      <c r="B26" s="38" t="s">
        <v>818</v>
      </c>
      <c r="C26" s="38" t="s">
        <v>243</v>
      </c>
      <c r="D26" s="38" t="s">
        <v>893</v>
      </c>
      <c r="E26" s="38" t="s">
        <v>908</v>
      </c>
      <c r="F26" s="38" t="s">
        <v>896</v>
      </c>
      <c r="H26" s="38" t="s">
        <v>913</v>
      </c>
      <c r="K26" s="38" t="str">
        <f t="shared" si="0"/>
        <v>Č.Vele</v>
      </c>
    </row>
    <row r="27" spans="1:26" x14ac:dyDescent="0.2">
      <c r="A27" s="38" t="s">
        <v>914</v>
      </c>
      <c r="H27" s="38" t="s">
        <v>915</v>
      </c>
      <c r="K27" s="38" t="str">
        <f t="shared" si="0"/>
        <v/>
      </c>
    </row>
    <row r="28" spans="1:26" x14ac:dyDescent="0.2">
      <c r="A28" s="38" t="s">
        <v>916</v>
      </c>
      <c r="B28" s="38" t="s">
        <v>819</v>
      </c>
      <c r="C28" s="38" t="s">
        <v>221</v>
      </c>
      <c r="D28" s="38" t="s">
        <v>890</v>
      </c>
      <c r="E28" s="38" t="s">
        <v>917</v>
      </c>
      <c r="F28" s="38" t="s">
        <v>866</v>
      </c>
      <c r="H28" s="38" t="s">
        <v>918</v>
      </c>
      <c r="K28" s="38" t="str">
        <f t="shared" si="0"/>
        <v>N.Včel</v>
      </c>
    </row>
    <row r="29" spans="1:26" x14ac:dyDescent="0.2">
      <c r="A29" s="38" t="s">
        <v>919</v>
      </c>
      <c r="H29" s="38" t="s">
        <v>920</v>
      </c>
      <c r="K29" s="38" t="str">
        <f t="shared" si="0"/>
        <v/>
      </c>
    </row>
    <row r="30" spans="1:26" x14ac:dyDescent="0.2">
      <c r="A30" s="38" t="s">
        <v>921</v>
      </c>
      <c r="B30" s="38" t="s">
        <v>796</v>
      </c>
      <c r="C30" s="38" t="s">
        <v>202</v>
      </c>
      <c r="D30" s="38" t="s">
        <v>884</v>
      </c>
      <c r="E30" s="38" t="s">
        <v>917</v>
      </c>
      <c r="F30" s="38" t="s">
        <v>866</v>
      </c>
      <c r="H30" s="38" t="s">
        <v>922</v>
      </c>
      <c r="K30" s="38" t="str">
        <f t="shared" si="0"/>
        <v>N.Byst</v>
      </c>
    </row>
    <row r="31" spans="1:26" x14ac:dyDescent="0.2">
      <c r="A31" s="38" t="s">
        <v>923</v>
      </c>
      <c r="H31" s="38" t="s">
        <v>924</v>
      </c>
      <c r="K31" s="38" t="str">
        <f t="shared" si="0"/>
        <v/>
      </c>
    </row>
    <row r="32" spans="1:26" x14ac:dyDescent="0.2">
      <c r="B32" s="38" t="s">
        <v>821</v>
      </c>
      <c r="C32" s="38" t="s">
        <v>215</v>
      </c>
      <c r="D32" s="38" t="s">
        <v>879</v>
      </c>
      <c r="E32" s="38" t="s">
        <v>917</v>
      </c>
      <c r="F32" s="38" t="s">
        <v>866</v>
      </c>
      <c r="H32" s="38" t="s">
        <v>925</v>
      </c>
      <c r="K32" s="38" t="str">
        <f t="shared" si="0"/>
        <v>Chlum</v>
      </c>
    </row>
    <row r="33" spans="1:26" x14ac:dyDescent="0.2">
      <c r="H33" s="38" t="s">
        <v>926</v>
      </c>
      <c r="K33" s="38" t="str">
        <f t="shared" si="0"/>
        <v/>
      </c>
    </row>
    <row r="34" spans="1:26" x14ac:dyDescent="0.2">
      <c r="A34" s="38" t="s">
        <v>927</v>
      </c>
      <c r="B34" s="38" t="s">
        <v>823</v>
      </c>
      <c r="C34" s="38" t="s">
        <v>233</v>
      </c>
      <c r="D34" s="38" t="s">
        <v>793</v>
      </c>
      <c r="E34" s="38" t="s">
        <v>908</v>
      </c>
      <c r="F34" s="38" t="s">
        <v>896</v>
      </c>
      <c r="H34" s="38" t="s">
        <v>928</v>
      </c>
      <c r="K34" s="38" t="str">
        <f t="shared" si="0"/>
        <v>K.Řeči</v>
      </c>
      <c r="W34" s="38">
        <f>R34</f>
        <v>0</v>
      </c>
      <c r="X34" s="38">
        <f>S34</f>
        <v>0</v>
      </c>
      <c r="Z34" s="38">
        <f>U34</f>
        <v>0</v>
      </c>
    </row>
    <row r="35" spans="1:26" x14ac:dyDescent="0.2">
      <c r="H35" s="38" t="s">
        <v>929</v>
      </c>
      <c r="K35" s="38" t="str">
        <f t="shared" si="0"/>
        <v/>
      </c>
    </row>
    <row r="36" spans="1:26" x14ac:dyDescent="0.2">
      <c r="B36" s="38" t="s">
        <v>817</v>
      </c>
      <c r="C36" s="38" t="s">
        <v>799</v>
      </c>
      <c r="D36" s="38" t="s">
        <v>864</v>
      </c>
      <c r="E36" s="38" t="s">
        <v>930</v>
      </c>
      <c r="F36" s="38" t="s">
        <v>866</v>
      </c>
      <c r="G36" s="38" t="s">
        <v>931</v>
      </c>
      <c r="K36" s="38" t="str">
        <f t="shared" si="0"/>
        <v>Ševětí</v>
      </c>
    </row>
    <row r="37" spans="1:26" x14ac:dyDescent="0.2">
      <c r="K37" s="38" t="str">
        <f t="shared" si="0"/>
        <v/>
      </c>
    </row>
    <row r="38" spans="1:26" x14ac:dyDescent="0.2">
      <c r="H38" s="38" t="s">
        <v>932</v>
      </c>
      <c r="K38" s="38" t="str">
        <f t="shared" si="0"/>
        <v/>
      </c>
    </row>
    <row r="39" spans="1:26" x14ac:dyDescent="0.2">
      <c r="B39" s="38" t="s">
        <v>933</v>
      </c>
      <c r="K39" s="38" t="str">
        <f t="shared" si="0"/>
        <v/>
      </c>
    </row>
    <row r="40" spans="1:26" x14ac:dyDescent="0.2">
      <c r="B40" s="38" t="s">
        <v>787</v>
      </c>
      <c r="C40" s="38" t="s">
        <v>788</v>
      </c>
      <c r="D40" s="38" t="s">
        <v>789</v>
      </c>
      <c r="E40" s="38" t="s">
        <v>790</v>
      </c>
      <c r="F40" s="38" t="s">
        <v>791</v>
      </c>
      <c r="G40" s="38" t="s">
        <v>792</v>
      </c>
      <c r="K40" s="38" t="str">
        <f t="shared" si="0"/>
        <v>Hosté</v>
      </c>
    </row>
    <row r="41" spans="1:26" x14ac:dyDescent="0.2">
      <c r="H41" s="38" t="s">
        <v>934</v>
      </c>
      <c r="K41" s="38" t="str">
        <f t="shared" si="0"/>
        <v/>
      </c>
    </row>
    <row r="42" spans="1:26" x14ac:dyDescent="0.2">
      <c r="B42" s="38" t="s">
        <v>254</v>
      </c>
      <c r="C42" s="38" t="s">
        <v>613</v>
      </c>
      <c r="D42" s="38" t="s">
        <v>799</v>
      </c>
      <c r="E42" s="38" t="s">
        <v>935</v>
      </c>
      <c r="F42" s="38" t="s">
        <v>866</v>
      </c>
      <c r="K42" s="38" t="str">
        <f t="shared" si="0"/>
        <v>D.Buko</v>
      </c>
    </row>
    <row r="43" spans="1:26" x14ac:dyDescent="0.2">
      <c r="H43" s="38" t="s">
        <v>936</v>
      </c>
      <c r="K43" s="38" t="str">
        <f t="shared" si="0"/>
        <v/>
      </c>
    </row>
    <row r="44" spans="1:26" x14ac:dyDescent="0.2">
      <c r="B44" s="38" t="s">
        <v>259</v>
      </c>
      <c r="C44" s="38" t="s">
        <v>793</v>
      </c>
      <c r="D44" s="38" t="s">
        <v>864</v>
      </c>
      <c r="E44" s="38" t="s">
        <v>935</v>
      </c>
      <c r="F44" s="38" t="s">
        <v>866</v>
      </c>
      <c r="K44" s="38" t="str">
        <f t="shared" si="0"/>
        <v>Ševětí</v>
      </c>
    </row>
    <row r="45" spans="1:26" x14ac:dyDescent="0.2">
      <c r="H45" s="38" t="s">
        <v>937</v>
      </c>
      <c r="K45" s="38" t="str">
        <f t="shared" si="0"/>
        <v/>
      </c>
    </row>
    <row r="46" spans="1:26" x14ac:dyDescent="0.2">
      <c r="B46" s="38" t="s">
        <v>264</v>
      </c>
      <c r="C46" s="38" t="s">
        <v>879</v>
      </c>
      <c r="D46" s="38" t="s">
        <v>233</v>
      </c>
      <c r="E46" s="38" t="s">
        <v>938</v>
      </c>
      <c r="F46" s="38" t="s">
        <v>866</v>
      </c>
      <c r="K46" s="38" t="str">
        <f t="shared" si="0"/>
        <v>Lišov</v>
      </c>
    </row>
    <row r="47" spans="1:26" x14ac:dyDescent="0.2">
      <c r="H47" s="38" t="s">
        <v>939</v>
      </c>
      <c r="K47" s="38" t="str">
        <f t="shared" si="0"/>
        <v/>
      </c>
      <c r="W47" s="38">
        <f>R47</f>
        <v>0</v>
      </c>
      <c r="X47" s="38">
        <f>S47</f>
        <v>0</v>
      </c>
      <c r="Z47" s="38">
        <f>U47</f>
        <v>0</v>
      </c>
    </row>
    <row r="48" spans="1:26" x14ac:dyDescent="0.2">
      <c r="B48" s="38" t="s">
        <v>267</v>
      </c>
      <c r="C48" s="38" t="s">
        <v>884</v>
      </c>
      <c r="D48" s="38" t="s">
        <v>215</v>
      </c>
      <c r="E48" s="38" t="s">
        <v>935</v>
      </c>
      <c r="F48" s="38" t="s">
        <v>866</v>
      </c>
      <c r="G48" s="38" t="s">
        <v>885</v>
      </c>
      <c r="K48" s="38" t="str">
        <f t="shared" ref="K48:K79" si="1">LEFT(D48,6)</f>
        <v>Slavon</v>
      </c>
    </row>
    <row r="49" spans="2:11" x14ac:dyDescent="0.2">
      <c r="H49" s="38" t="s">
        <v>940</v>
      </c>
      <c r="K49" s="38" t="str">
        <f t="shared" si="1"/>
        <v/>
      </c>
    </row>
    <row r="50" spans="2:11" x14ac:dyDescent="0.2">
      <c r="B50" s="38" t="s">
        <v>270</v>
      </c>
      <c r="C50" s="38" t="s">
        <v>890</v>
      </c>
      <c r="D50" s="38" t="s">
        <v>202</v>
      </c>
      <c r="E50" s="38" t="s">
        <v>935</v>
      </c>
      <c r="F50" s="38" t="s">
        <v>866</v>
      </c>
      <c r="K50" s="38" t="str">
        <f t="shared" si="1"/>
        <v>Třebět</v>
      </c>
    </row>
    <row r="51" spans="2:11" x14ac:dyDescent="0.2">
      <c r="H51" s="38" t="s">
        <v>941</v>
      </c>
      <c r="K51" s="38" t="str">
        <f t="shared" si="1"/>
        <v/>
      </c>
    </row>
    <row r="52" spans="2:11" x14ac:dyDescent="0.2">
      <c r="B52" s="38" t="s">
        <v>273</v>
      </c>
      <c r="C52" s="38" t="s">
        <v>893</v>
      </c>
      <c r="D52" s="38" t="s">
        <v>221</v>
      </c>
      <c r="E52" s="38" t="s">
        <v>942</v>
      </c>
      <c r="F52" s="38" t="s">
        <v>896</v>
      </c>
      <c r="K52" s="38" t="str">
        <f t="shared" si="1"/>
        <v>Ledeni</v>
      </c>
    </row>
    <row r="53" spans="2:11" x14ac:dyDescent="0.2">
      <c r="H53" s="38" t="s">
        <v>943</v>
      </c>
      <c r="K53" s="38" t="str">
        <f t="shared" si="1"/>
        <v/>
      </c>
    </row>
    <row r="54" spans="2:11" x14ac:dyDescent="0.2">
      <c r="B54" s="38" t="s">
        <v>105</v>
      </c>
      <c r="C54" s="38" t="s">
        <v>894</v>
      </c>
      <c r="D54" s="38" t="s">
        <v>243</v>
      </c>
      <c r="E54" s="38" t="s">
        <v>942</v>
      </c>
      <c r="F54" s="38" t="s">
        <v>896</v>
      </c>
      <c r="G54" s="38" t="s">
        <v>909</v>
      </c>
      <c r="K54" s="38" t="str">
        <f t="shared" si="1"/>
        <v>Suchdo</v>
      </c>
    </row>
    <row r="55" spans="2:11" x14ac:dyDescent="0.2">
      <c r="H55" s="38" t="s">
        <v>944</v>
      </c>
      <c r="K55" s="38" t="str">
        <f t="shared" si="1"/>
        <v/>
      </c>
    </row>
    <row r="56" spans="2:11" x14ac:dyDescent="0.2">
      <c r="K56" s="38" t="str">
        <f t="shared" si="1"/>
        <v/>
      </c>
    </row>
    <row r="57" spans="2:11" x14ac:dyDescent="0.2">
      <c r="B57" s="38" t="s">
        <v>945</v>
      </c>
      <c r="H57" s="38" t="s">
        <v>946</v>
      </c>
      <c r="K57" s="38" t="str">
        <f t="shared" si="1"/>
        <v/>
      </c>
    </row>
    <row r="58" spans="2:11" x14ac:dyDescent="0.2">
      <c r="B58" s="38" t="s">
        <v>787</v>
      </c>
      <c r="C58" s="38" t="s">
        <v>788</v>
      </c>
      <c r="D58" s="38" t="s">
        <v>789</v>
      </c>
      <c r="E58" s="38" t="s">
        <v>790</v>
      </c>
      <c r="F58" s="38" t="s">
        <v>791</v>
      </c>
      <c r="G58" s="38" t="s">
        <v>792</v>
      </c>
      <c r="K58" s="38" t="str">
        <f t="shared" si="1"/>
        <v>Hosté</v>
      </c>
    </row>
    <row r="59" spans="2:11" x14ac:dyDescent="0.2">
      <c r="H59" s="38" t="s">
        <v>947</v>
      </c>
      <c r="K59" s="38" t="str">
        <f t="shared" si="1"/>
        <v/>
      </c>
    </row>
    <row r="60" spans="2:11" x14ac:dyDescent="0.2">
      <c r="B60" s="38" t="s">
        <v>110</v>
      </c>
      <c r="C60" s="38" t="s">
        <v>243</v>
      </c>
      <c r="D60" s="38" t="s">
        <v>613</v>
      </c>
      <c r="E60" s="38" t="s">
        <v>948</v>
      </c>
      <c r="F60" s="38" t="s">
        <v>866</v>
      </c>
      <c r="K60" s="38" t="str">
        <f t="shared" si="1"/>
        <v>Lomnic</v>
      </c>
    </row>
    <row r="61" spans="2:11" x14ac:dyDescent="0.2">
      <c r="H61" s="38" t="s">
        <v>873</v>
      </c>
      <c r="K61" s="38" t="str">
        <f t="shared" si="1"/>
        <v/>
      </c>
    </row>
    <row r="62" spans="2:11" x14ac:dyDescent="0.2">
      <c r="B62" s="38" t="s">
        <v>314</v>
      </c>
      <c r="C62" s="38" t="s">
        <v>221</v>
      </c>
      <c r="D62" s="38" t="s">
        <v>894</v>
      </c>
      <c r="E62" s="38" t="s">
        <v>948</v>
      </c>
      <c r="F62" s="38" t="s">
        <v>866</v>
      </c>
      <c r="K62" s="38" t="str">
        <f t="shared" si="1"/>
        <v>Soběsl</v>
      </c>
    </row>
    <row r="63" spans="2:11" x14ac:dyDescent="0.2">
      <c r="K63" s="38" t="str">
        <f t="shared" si="1"/>
        <v/>
      </c>
    </row>
    <row r="64" spans="2:11" x14ac:dyDescent="0.2">
      <c r="B64" s="38" t="s">
        <v>319</v>
      </c>
      <c r="C64" s="38" t="s">
        <v>202</v>
      </c>
      <c r="D64" s="38" t="s">
        <v>893</v>
      </c>
      <c r="E64" s="38" t="s">
        <v>949</v>
      </c>
      <c r="F64" s="38" t="s">
        <v>896</v>
      </c>
      <c r="H64" s="569">
        <v>41820</v>
      </c>
      <c r="I64" s="38" t="s">
        <v>950</v>
      </c>
      <c r="K64" s="38" t="str">
        <f t="shared" si="1"/>
        <v>Č.Vele</v>
      </c>
    </row>
    <row r="65" spans="2:26" x14ac:dyDescent="0.2">
      <c r="K65" s="38" t="str">
        <f t="shared" si="1"/>
        <v/>
      </c>
    </row>
    <row r="66" spans="2:26" x14ac:dyDescent="0.2">
      <c r="B66" s="38" t="s">
        <v>322</v>
      </c>
      <c r="C66" s="38" t="s">
        <v>215</v>
      </c>
      <c r="D66" s="38" t="s">
        <v>890</v>
      </c>
      <c r="E66" s="38" t="s">
        <v>948</v>
      </c>
      <c r="F66" s="38" t="s">
        <v>866</v>
      </c>
      <c r="H66" s="569">
        <v>41359</v>
      </c>
      <c r="I66" s="38" t="s">
        <v>951</v>
      </c>
      <c r="K66" s="38" t="str">
        <f t="shared" si="1"/>
        <v>N.Včel</v>
      </c>
    </row>
    <row r="67" spans="2:26" x14ac:dyDescent="0.2">
      <c r="K67" s="38" t="str">
        <f t="shared" si="1"/>
        <v/>
      </c>
    </row>
    <row r="68" spans="2:26" x14ac:dyDescent="0.2">
      <c r="B68" s="38" t="s">
        <v>326</v>
      </c>
      <c r="C68" s="38" t="s">
        <v>233</v>
      </c>
      <c r="D68" s="38" t="s">
        <v>884</v>
      </c>
      <c r="E68" s="38" t="s">
        <v>952</v>
      </c>
      <c r="F68" s="38" t="s">
        <v>896</v>
      </c>
      <c r="H68" s="38" t="s">
        <v>953</v>
      </c>
      <c r="K68" s="38" t="str">
        <f t="shared" si="1"/>
        <v>N.Byst</v>
      </c>
    </row>
    <row r="69" spans="2:26" x14ac:dyDescent="0.2">
      <c r="K69" s="38" t="str">
        <f t="shared" si="1"/>
        <v/>
      </c>
    </row>
    <row r="70" spans="2:26" x14ac:dyDescent="0.2">
      <c r="B70" s="38" t="s">
        <v>330</v>
      </c>
      <c r="C70" s="38" t="s">
        <v>864</v>
      </c>
      <c r="D70" s="38" t="s">
        <v>879</v>
      </c>
      <c r="E70" s="38" t="s">
        <v>954</v>
      </c>
      <c r="F70" s="38" t="s">
        <v>866</v>
      </c>
      <c r="K70" s="38" t="str">
        <f t="shared" si="1"/>
        <v>Chlum</v>
      </c>
    </row>
    <row r="71" spans="2:26" x14ac:dyDescent="0.2">
      <c r="H71" s="569">
        <v>41928</v>
      </c>
      <c r="I71" s="38" t="s">
        <v>955</v>
      </c>
      <c r="K71" s="38" t="str">
        <f t="shared" si="1"/>
        <v/>
      </c>
    </row>
    <row r="72" spans="2:26" x14ac:dyDescent="0.2">
      <c r="B72" s="38" t="s">
        <v>334</v>
      </c>
      <c r="C72" s="38" t="s">
        <v>799</v>
      </c>
      <c r="D72" s="38" t="s">
        <v>793</v>
      </c>
      <c r="E72" s="38" t="s">
        <v>952</v>
      </c>
      <c r="F72" s="38" t="s">
        <v>896</v>
      </c>
      <c r="K72" s="38" t="str">
        <f t="shared" si="1"/>
        <v>K.Řeči</v>
      </c>
    </row>
    <row r="73" spans="2:26" x14ac:dyDescent="0.2">
      <c r="H73" s="569">
        <v>41921</v>
      </c>
      <c r="I73" s="38" t="s">
        <v>956</v>
      </c>
      <c r="K73" s="38" t="str">
        <f t="shared" si="1"/>
        <v/>
      </c>
    </row>
    <row r="74" spans="2:26" x14ac:dyDescent="0.2">
      <c r="K74" s="38" t="str">
        <f t="shared" si="1"/>
        <v/>
      </c>
    </row>
    <row r="75" spans="2:26" x14ac:dyDescent="0.2">
      <c r="B75" s="38" t="s">
        <v>957</v>
      </c>
      <c r="H75" s="569">
        <v>41915</v>
      </c>
      <c r="I75" s="38" t="s">
        <v>958</v>
      </c>
      <c r="K75" s="38" t="str">
        <f t="shared" si="1"/>
        <v/>
      </c>
    </row>
    <row r="76" spans="2:26" x14ac:dyDescent="0.2">
      <c r="B76" s="38" t="s">
        <v>787</v>
      </c>
      <c r="C76" s="38" t="s">
        <v>788</v>
      </c>
      <c r="D76" s="38" t="s">
        <v>789</v>
      </c>
      <c r="E76" s="38" t="s">
        <v>790</v>
      </c>
      <c r="F76" s="38" t="s">
        <v>791</v>
      </c>
      <c r="G76" s="38" t="s">
        <v>792</v>
      </c>
      <c r="K76" s="38" t="str">
        <f t="shared" si="1"/>
        <v>Hosté</v>
      </c>
    </row>
    <row r="77" spans="2:26" x14ac:dyDescent="0.2">
      <c r="H77" s="569">
        <v>41908</v>
      </c>
      <c r="I77" s="38" t="s">
        <v>959</v>
      </c>
      <c r="K77" s="38" t="str">
        <f t="shared" si="1"/>
        <v/>
      </c>
    </row>
    <row r="78" spans="2:26" x14ac:dyDescent="0.2">
      <c r="B78" s="38" t="s">
        <v>349</v>
      </c>
      <c r="C78" s="38" t="s">
        <v>613</v>
      </c>
      <c r="D78" s="38" t="s">
        <v>793</v>
      </c>
      <c r="E78" s="38" t="s">
        <v>960</v>
      </c>
      <c r="F78" s="38" t="s">
        <v>866</v>
      </c>
      <c r="K78" s="38" t="str">
        <f t="shared" si="1"/>
        <v>K.Řeči</v>
      </c>
    </row>
    <row r="79" spans="2:26" x14ac:dyDescent="0.2">
      <c r="H79" s="569">
        <v>41901</v>
      </c>
      <c r="I79" s="38" t="s">
        <v>961</v>
      </c>
      <c r="K79" s="38" t="str">
        <f t="shared" si="1"/>
        <v/>
      </c>
    </row>
    <row r="80" spans="2:26" x14ac:dyDescent="0.2">
      <c r="B80" s="38" t="s">
        <v>353</v>
      </c>
      <c r="C80" s="38" t="s">
        <v>879</v>
      </c>
      <c r="D80" s="38" t="s">
        <v>799</v>
      </c>
      <c r="E80" s="38" t="s">
        <v>962</v>
      </c>
      <c r="F80" s="38" t="s">
        <v>866</v>
      </c>
      <c r="K80" s="38" t="str">
        <f t="shared" ref="K80:K106" si="2">LEFT(D80,6)</f>
        <v>D.Buko</v>
      </c>
      <c r="W80" s="38">
        <f>R80</f>
        <v>0</v>
      </c>
      <c r="X80" s="38">
        <f>S80</f>
        <v>0</v>
      </c>
      <c r="Z80" s="38">
        <f>U80</f>
        <v>0</v>
      </c>
    </row>
    <row r="81" spans="2:26" x14ac:dyDescent="0.2">
      <c r="H81" s="569">
        <v>41894</v>
      </c>
      <c r="I81" s="38" t="s">
        <v>963</v>
      </c>
      <c r="K81" s="38" t="str">
        <f t="shared" si="2"/>
        <v/>
      </c>
    </row>
    <row r="82" spans="2:26" x14ac:dyDescent="0.2">
      <c r="B82" s="38" t="s">
        <v>356</v>
      </c>
      <c r="C82" s="38" t="s">
        <v>884</v>
      </c>
      <c r="D82" s="38" t="s">
        <v>864</v>
      </c>
      <c r="E82" s="38" t="s">
        <v>960</v>
      </c>
      <c r="F82" s="38" t="s">
        <v>866</v>
      </c>
      <c r="G82" s="38" t="s">
        <v>885</v>
      </c>
      <c r="K82" s="38" t="str">
        <f t="shared" si="2"/>
        <v>Ševětí</v>
      </c>
    </row>
    <row r="83" spans="2:26" x14ac:dyDescent="0.2">
      <c r="H83" s="569">
        <v>41887</v>
      </c>
      <c r="I83" s="38" t="s">
        <v>964</v>
      </c>
      <c r="K83" s="38" t="str">
        <f t="shared" si="2"/>
        <v/>
      </c>
    </row>
    <row r="84" spans="2:26" x14ac:dyDescent="0.2">
      <c r="B84" s="38" t="s">
        <v>360</v>
      </c>
      <c r="C84" s="38" t="s">
        <v>890</v>
      </c>
      <c r="D84" s="38" t="s">
        <v>233</v>
      </c>
      <c r="E84" s="38" t="s">
        <v>960</v>
      </c>
      <c r="F84" s="38" t="s">
        <v>866</v>
      </c>
      <c r="K84" s="38" t="str">
        <f t="shared" si="2"/>
        <v>Lišov</v>
      </c>
    </row>
    <row r="85" spans="2:26" x14ac:dyDescent="0.2">
      <c r="H85" s="569">
        <v>41880</v>
      </c>
      <c r="I85" s="38" t="s">
        <v>965</v>
      </c>
      <c r="K85" s="38" t="str">
        <f t="shared" si="2"/>
        <v/>
      </c>
    </row>
    <row r="86" spans="2:26" x14ac:dyDescent="0.2">
      <c r="B86" s="38" t="s">
        <v>363</v>
      </c>
      <c r="C86" s="38" t="s">
        <v>893</v>
      </c>
      <c r="D86" s="38" t="s">
        <v>215</v>
      </c>
      <c r="E86" s="38" t="s">
        <v>966</v>
      </c>
      <c r="F86" s="38" t="s">
        <v>866</v>
      </c>
      <c r="G86" s="38" t="s">
        <v>967</v>
      </c>
      <c r="K86" s="38" t="str">
        <f t="shared" si="2"/>
        <v>Slavon</v>
      </c>
    </row>
    <row r="87" spans="2:26" x14ac:dyDescent="0.2">
      <c r="H87" s="569">
        <v>41875</v>
      </c>
      <c r="I87" s="38" t="s">
        <v>968</v>
      </c>
      <c r="K87" s="38" t="str">
        <f t="shared" si="2"/>
        <v/>
      </c>
    </row>
    <row r="88" spans="2:26" x14ac:dyDescent="0.2">
      <c r="B88" s="38" t="s">
        <v>365</v>
      </c>
      <c r="C88" s="38" t="s">
        <v>894</v>
      </c>
      <c r="D88" s="38" t="s">
        <v>202</v>
      </c>
      <c r="E88" s="38" t="s">
        <v>960</v>
      </c>
      <c r="F88" s="38" t="s">
        <v>866</v>
      </c>
      <c r="G88" s="38" t="s">
        <v>909</v>
      </c>
      <c r="K88" s="38" t="str">
        <f t="shared" si="2"/>
        <v>Třebět</v>
      </c>
    </row>
    <row r="89" spans="2:26" x14ac:dyDescent="0.2">
      <c r="H89" s="569">
        <v>41866</v>
      </c>
      <c r="I89" s="38" t="s">
        <v>969</v>
      </c>
      <c r="K89" s="38" t="str">
        <f t="shared" si="2"/>
        <v/>
      </c>
    </row>
    <row r="90" spans="2:26" x14ac:dyDescent="0.2">
      <c r="B90" s="38" t="s">
        <v>114</v>
      </c>
      <c r="C90" s="38" t="s">
        <v>243</v>
      </c>
      <c r="D90" s="38" t="s">
        <v>221</v>
      </c>
      <c r="E90" s="38" t="s">
        <v>960</v>
      </c>
      <c r="F90" s="38" t="s">
        <v>866</v>
      </c>
      <c r="K90" s="38" t="str">
        <f t="shared" si="2"/>
        <v>Ledeni</v>
      </c>
    </row>
    <row r="91" spans="2:26" x14ac:dyDescent="0.2">
      <c r="H91" s="38" t="s">
        <v>970</v>
      </c>
      <c r="K91" s="38" t="str">
        <f t="shared" si="2"/>
        <v/>
      </c>
    </row>
    <row r="92" spans="2:26" x14ac:dyDescent="0.2">
      <c r="K92" s="38" t="str">
        <f t="shared" si="2"/>
        <v/>
      </c>
    </row>
    <row r="93" spans="2:26" x14ac:dyDescent="0.2">
      <c r="B93" s="38" t="s">
        <v>971</v>
      </c>
      <c r="K93" s="38" t="str">
        <f t="shared" si="2"/>
        <v/>
      </c>
      <c r="W93" s="38">
        <f>R93</f>
        <v>0</v>
      </c>
      <c r="X93" s="38">
        <f>S93</f>
        <v>0</v>
      </c>
      <c r="Z93" s="38">
        <f>U93</f>
        <v>0</v>
      </c>
    </row>
    <row r="94" spans="2:26" x14ac:dyDescent="0.2">
      <c r="B94" s="38" t="s">
        <v>787</v>
      </c>
      <c r="C94" s="38" t="s">
        <v>788</v>
      </c>
      <c r="D94" s="38" t="s">
        <v>789</v>
      </c>
      <c r="E94" s="38" t="s">
        <v>790</v>
      </c>
      <c r="F94" s="38" t="s">
        <v>791</v>
      </c>
      <c r="G94" s="38" t="s">
        <v>792</v>
      </c>
      <c r="H94" s="569">
        <v>41928</v>
      </c>
      <c r="I94" s="38" t="s">
        <v>972</v>
      </c>
      <c r="K94" s="38" t="str">
        <f t="shared" si="2"/>
        <v>Hosté</v>
      </c>
    </row>
    <row r="95" spans="2:26" x14ac:dyDescent="0.2">
      <c r="K95" s="38" t="str">
        <f t="shared" si="2"/>
        <v/>
      </c>
    </row>
    <row r="96" spans="2:26" x14ac:dyDescent="0.2">
      <c r="B96" s="38" t="s">
        <v>381</v>
      </c>
      <c r="C96" s="38" t="s">
        <v>221</v>
      </c>
      <c r="D96" s="38" t="s">
        <v>613</v>
      </c>
      <c r="E96" s="38" t="s">
        <v>973</v>
      </c>
      <c r="F96" s="38" t="s">
        <v>866</v>
      </c>
      <c r="H96" s="569">
        <v>41921</v>
      </c>
      <c r="I96" s="38" t="s">
        <v>974</v>
      </c>
      <c r="K96" s="38" t="str">
        <f t="shared" si="2"/>
        <v>Lomnic</v>
      </c>
    </row>
    <row r="97" spans="1:26" x14ac:dyDescent="0.2">
      <c r="K97" s="38" t="str">
        <f t="shared" si="2"/>
        <v/>
      </c>
    </row>
    <row r="98" spans="1:26" x14ac:dyDescent="0.2">
      <c r="B98" s="38" t="s">
        <v>117</v>
      </c>
      <c r="C98" s="38" t="s">
        <v>202</v>
      </c>
      <c r="D98" s="38" t="s">
        <v>243</v>
      </c>
      <c r="E98" s="38" t="s">
        <v>975</v>
      </c>
      <c r="F98" s="38" t="s">
        <v>896</v>
      </c>
      <c r="H98" s="569">
        <v>41914</v>
      </c>
      <c r="I98" s="38" t="s">
        <v>976</v>
      </c>
      <c r="K98" s="38" t="str">
        <f t="shared" si="2"/>
        <v>Suchdo</v>
      </c>
    </row>
    <row r="99" spans="1:26" x14ac:dyDescent="0.2">
      <c r="K99" s="38" t="str">
        <f t="shared" si="2"/>
        <v/>
      </c>
      <c r="W99" s="38">
        <f>R99</f>
        <v>0</v>
      </c>
      <c r="X99" s="38">
        <f>S99</f>
        <v>0</v>
      </c>
      <c r="Z99" s="38">
        <f>U99</f>
        <v>0</v>
      </c>
    </row>
    <row r="100" spans="1:26" x14ac:dyDescent="0.2">
      <c r="B100" s="38" t="s">
        <v>388</v>
      </c>
      <c r="C100" s="38" t="s">
        <v>215</v>
      </c>
      <c r="D100" s="38" t="s">
        <v>894</v>
      </c>
      <c r="E100" s="38" t="s">
        <v>977</v>
      </c>
      <c r="F100" s="38" t="s">
        <v>866</v>
      </c>
      <c r="H100" s="569">
        <v>41907</v>
      </c>
      <c r="I100" s="38" t="s">
        <v>978</v>
      </c>
      <c r="K100" s="38" t="str">
        <f t="shared" si="2"/>
        <v>Soběsl</v>
      </c>
    </row>
    <row r="101" spans="1:26" x14ac:dyDescent="0.2">
      <c r="K101" s="38" t="str">
        <f t="shared" si="2"/>
        <v/>
      </c>
    </row>
    <row r="102" spans="1:26" x14ac:dyDescent="0.2">
      <c r="B102" s="38" t="s">
        <v>392</v>
      </c>
      <c r="C102" s="38" t="s">
        <v>233</v>
      </c>
      <c r="D102" s="38" t="s">
        <v>893</v>
      </c>
      <c r="E102" s="38" t="s">
        <v>979</v>
      </c>
      <c r="F102" s="38" t="s">
        <v>896</v>
      </c>
      <c r="H102" s="569">
        <v>41900</v>
      </c>
      <c r="I102" s="38" t="s">
        <v>980</v>
      </c>
      <c r="K102" s="38" t="str">
        <f t="shared" si="2"/>
        <v>Č.Vele</v>
      </c>
    </row>
    <row r="103" spans="1:26" x14ac:dyDescent="0.2">
      <c r="K103" s="38" t="str">
        <f t="shared" si="2"/>
        <v/>
      </c>
    </row>
    <row r="104" spans="1:26" x14ac:dyDescent="0.2">
      <c r="B104" s="38" t="s">
        <v>394</v>
      </c>
      <c r="C104" s="38" t="s">
        <v>864</v>
      </c>
      <c r="D104" s="38" t="s">
        <v>890</v>
      </c>
      <c r="E104" s="38" t="s">
        <v>981</v>
      </c>
      <c r="F104" s="38" t="s">
        <v>896</v>
      </c>
      <c r="H104" s="569">
        <v>41893</v>
      </c>
      <c r="I104" s="38" t="s">
        <v>982</v>
      </c>
      <c r="K104" s="38" t="str">
        <f t="shared" si="2"/>
        <v>N.Včel</v>
      </c>
    </row>
    <row r="105" spans="1:26" x14ac:dyDescent="0.2">
      <c r="K105" s="38" t="str">
        <f t="shared" si="2"/>
        <v/>
      </c>
    </row>
    <row r="106" spans="1:26" x14ac:dyDescent="0.2">
      <c r="B106" s="38" t="s">
        <v>398</v>
      </c>
      <c r="C106" s="38" t="s">
        <v>799</v>
      </c>
      <c r="D106" s="38" t="s">
        <v>884</v>
      </c>
      <c r="E106" s="38" t="s">
        <v>983</v>
      </c>
      <c r="F106" s="38" t="s">
        <v>866</v>
      </c>
      <c r="H106" s="569">
        <v>41886</v>
      </c>
      <c r="I106" s="38" t="s">
        <v>984</v>
      </c>
      <c r="K106" s="38" t="str">
        <f t="shared" si="2"/>
        <v>N.Byst</v>
      </c>
    </row>
    <row r="108" spans="1:26" x14ac:dyDescent="0.2">
      <c r="A108" s="570"/>
      <c r="B108" s="570" t="s">
        <v>401</v>
      </c>
      <c r="C108" s="38" t="s">
        <v>793</v>
      </c>
      <c r="D108" s="38" t="s">
        <v>879</v>
      </c>
      <c r="E108" s="38" t="s">
        <v>973</v>
      </c>
      <c r="F108" s="38" t="s">
        <v>866</v>
      </c>
      <c r="H108" s="569">
        <v>41879</v>
      </c>
      <c r="I108" s="38" t="s">
        <v>985</v>
      </c>
      <c r="N108" s="38" t="s">
        <v>150</v>
      </c>
      <c r="O108" s="38" t="s">
        <v>185</v>
      </c>
    </row>
    <row r="109" spans="1:26" x14ac:dyDescent="0.2">
      <c r="D109" s="571"/>
      <c r="K109" s="38">
        <v>26</v>
      </c>
      <c r="N109" s="38" t="s">
        <v>986</v>
      </c>
      <c r="O109" s="38" t="s">
        <v>987</v>
      </c>
    </row>
    <row r="110" spans="1:26" x14ac:dyDescent="0.2">
      <c r="D110" s="571"/>
      <c r="H110" s="569">
        <v>41872</v>
      </c>
      <c r="I110" s="38" t="s">
        <v>988</v>
      </c>
      <c r="K110" s="38">
        <v>14</v>
      </c>
      <c r="N110" s="38" t="s">
        <v>989</v>
      </c>
      <c r="O110" s="38" t="s">
        <v>990</v>
      </c>
    </row>
    <row r="111" spans="1:26" x14ac:dyDescent="0.2">
      <c r="B111" s="38" t="s">
        <v>991</v>
      </c>
      <c r="D111" s="571"/>
      <c r="K111" s="38">
        <v>15</v>
      </c>
      <c r="N111" s="38" t="s">
        <v>992</v>
      </c>
      <c r="O111" s="38" t="s">
        <v>993</v>
      </c>
    </row>
    <row r="112" spans="1:26" x14ac:dyDescent="0.2">
      <c r="B112" s="38" t="s">
        <v>787</v>
      </c>
      <c r="C112" s="38" t="s">
        <v>788</v>
      </c>
      <c r="D112" s="571" t="s">
        <v>789</v>
      </c>
      <c r="E112" s="38" t="s">
        <v>790</v>
      </c>
      <c r="F112" s="38" t="s">
        <v>791</v>
      </c>
      <c r="G112" s="38" t="s">
        <v>792</v>
      </c>
      <c r="H112" s="569">
        <v>41865</v>
      </c>
      <c r="I112" s="38" t="s">
        <v>994</v>
      </c>
      <c r="K112" s="38">
        <v>16</v>
      </c>
      <c r="N112" s="38" t="s">
        <v>995</v>
      </c>
      <c r="O112" s="38" t="s">
        <v>996</v>
      </c>
    </row>
    <row r="113" spans="2:15" x14ac:dyDescent="0.2">
      <c r="D113" s="571"/>
      <c r="K113" s="38">
        <v>17</v>
      </c>
      <c r="N113" s="38" t="s">
        <v>997</v>
      </c>
      <c r="O113" s="38" t="s">
        <v>998</v>
      </c>
    </row>
    <row r="114" spans="2:15" x14ac:dyDescent="0.2">
      <c r="B114" s="38" t="s">
        <v>407</v>
      </c>
      <c r="C114" s="38" t="s">
        <v>613</v>
      </c>
      <c r="D114" s="571" t="s">
        <v>879</v>
      </c>
      <c r="E114" s="38" t="s">
        <v>999</v>
      </c>
      <c r="F114" s="38" t="s">
        <v>866</v>
      </c>
      <c r="H114" s="38" t="s">
        <v>1000</v>
      </c>
      <c r="K114" s="38">
        <v>18</v>
      </c>
      <c r="N114" s="38" t="s">
        <v>1001</v>
      </c>
      <c r="O114" s="38" t="s">
        <v>1002</v>
      </c>
    </row>
    <row r="115" spans="2:15" x14ac:dyDescent="0.2">
      <c r="D115" s="571"/>
      <c r="K115" s="38">
        <v>19</v>
      </c>
      <c r="N115" s="38" t="s">
        <v>1003</v>
      </c>
      <c r="O115" s="38" t="s">
        <v>1004</v>
      </c>
    </row>
    <row r="116" spans="2:15" x14ac:dyDescent="0.2">
      <c r="B116" s="38" t="s">
        <v>411</v>
      </c>
      <c r="C116" s="38" t="s">
        <v>884</v>
      </c>
      <c r="D116" s="571" t="s">
        <v>793</v>
      </c>
      <c r="E116" s="38" t="s">
        <v>999</v>
      </c>
      <c r="F116" s="38" t="s">
        <v>866</v>
      </c>
      <c r="G116" s="38" t="s">
        <v>885</v>
      </c>
      <c r="K116" s="38">
        <v>20</v>
      </c>
      <c r="N116" s="38" t="s">
        <v>1005</v>
      </c>
      <c r="O116" s="38" t="s">
        <v>1006</v>
      </c>
    </row>
    <row r="117" spans="2:15" x14ac:dyDescent="0.2">
      <c r="D117" s="571"/>
      <c r="H117" s="569">
        <v>41934</v>
      </c>
      <c r="I117" s="38" t="s">
        <v>934</v>
      </c>
      <c r="K117" s="38">
        <v>21</v>
      </c>
      <c r="N117" s="38" t="s">
        <v>1007</v>
      </c>
      <c r="O117" s="38" t="s">
        <v>1008</v>
      </c>
    </row>
    <row r="118" spans="2:15" x14ac:dyDescent="0.2">
      <c r="B118" s="38" t="s">
        <v>414</v>
      </c>
      <c r="C118" s="38" t="s">
        <v>890</v>
      </c>
      <c r="D118" s="571" t="s">
        <v>799</v>
      </c>
      <c r="E118" s="38" t="s">
        <v>999</v>
      </c>
      <c r="F118" s="38" t="s">
        <v>866</v>
      </c>
      <c r="K118" s="38">
        <v>22</v>
      </c>
      <c r="N118" s="38" t="s">
        <v>1009</v>
      </c>
      <c r="O118" s="38" t="s">
        <v>1010</v>
      </c>
    </row>
    <row r="119" spans="2:15" x14ac:dyDescent="0.2">
      <c r="H119" s="569">
        <v>41928</v>
      </c>
      <c r="I119" s="38" t="s">
        <v>1011</v>
      </c>
      <c r="K119" s="38">
        <v>23</v>
      </c>
      <c r="N119" s="38" t="s">
        <v>1012</v>
      </c>
      <c r="O119" s="38" t="s">
        <v>1013</v>
      </c>
    </row>
    <row r="120" spans="2:15" x14ac:dyDescent="0.2">
      <c r="B120" s="38" t="s">
        <v>833</v>
      </c>
      <c r="C120" s="38" t="s">
        <v>893</v>
      </c>
      <c r="D120" s="571" t="s">
        <v>864</v>
      </c>
      <c r="E120" s="38" t="s">
        <v>1014</v>
      </c>
      <c r="F120" s="38" t="s">
        <v>896</v>
      </c>
      <c r="K120" s="38">
        <v>24</v>
      </c>
      <c r="N120" s="38" t="s">
        <v>1015</v>
      </c>
      <c r="O120" s="38" t="s">
        <v>1016</v>
      </c>
    </row>
    <row r="121" spans="2:15" x14ac:dyDescent="0.2">
      <c r="D121" s="571"/>
      <c r="H121" s="569">
        <v>41928</v>
      </c>
      <c r="I121" s="38" t="s">
        <v>1017</v>
      </c>
      <c r="K121" s="38">
        <v>25</v>
      </c>
      <c r="N121" s="38" t="s">
        <v>1018</v>
      </c>
      <c r="O121" s="38" t="s">
        <v>1019</v>
      </c>
    </row>
    <row r="122" spans="2:15" x14ac:dyDescent="0.2">
      <c r="B122" s="38" t="s">
        <v>417</v>
      </c>
      <c r="C122" s="38" t="s">
        <v>894</v>
      </c>
      <c r="D122" s="38" t="s">
        <v>233</v>
      </c>
      <c r="E122" s="38" t="s">
        <v>1014</v>
      </c>
      <c r="F122" s="38" t="s">
        <v>896</v>
      </c>
      <c r="G122" s="38" t="s">
        <v>909</v>
      </c>
    </row>
    <row r="123" spans="2:15" x14ac:dyDescent="0.2">
      <c r="H123" s="569">
        <v>41921</v>
      </c>
      <c r="I123" s="38" t="s">
        <v>1020</v>
      </c>
    </row>
    <row r="124" spans="2:15" x14ac:dyDescent="0.2">
      <c r="B124" s="38" t="s">
        <v>121</v>
      </c>
      <c r="C124" s="38" t="s">
        <v>243</v>
      </c>
      <c r="D124" s="38" t="s">
        <v>215</v>
      </c>
      <c r="E124" s="38" t="s">
        <v>1014</v>
      </c>
      <c r="F124" s="38" t="s">
        <v>896</v>
      </c>
    </row>
    <row r="125" spans="2:15" x14ac:dyDescent="0.2">
      <c r="H125" s="569">
        <v>41920</v>
      </c>
      <c r="I125" s="38" t="s">
        <v>1021</v>
      </c>
    </row>
    <row r="126" spans="2:15" x14ac:dyDescent="0.2">
      <c r="B126" s="38" t="s">
        <v>424</v>
      </c>
      <c r="C126" s="38" t="s">
        <v>202</v>
      </c>
      <c r="D126" s="38" t="s">
        <v>221</v>
      </c>
      <c r="E126" s="38" t="s">
        <v>1022</v>
      </c>
      <c r="F126" s="38" t="s">
        <v>896</v>
      </c>
      <c r="G126" s="38" t="s">
        <v>1023</v>
      </c>
    </row>
    <row r="127" spans="2:15" x14ac:dyDescent="0.2">
      <c r="H127" s="569">
        <v>41914</v>
      </c>
      <c r="I127" s="38" t="s">
        <v>1024</v>
      </c>
    </row>
    <row r="129" spans="2:9" x14ac:dyDescent="0.2">
      <c r="B129" s="38" t="s">
        <v>1025</v>
      </c>
      <c r="H129" s="569">
        <v>41906</v>
      </c>
      <c r="I129" s="38" t="s">
        <v>1026</v>
      </c>
    </row>
    <row r="130" spans="2:9" x14ac:dyDescent="0.2">
      <c r="B130" s="38" t="s">
        <v>787</v>
      </c>
      <c r="C130" s="38" t="s">
        <v>788</v>
      </c>
      <c r="D130" s="38" t="s">
        <v>789</v>
      </c>
      <c r="E130" s="38" t="s">
        <v>790</v>
      </c>
      <c r="F130" s="38" t="s">
        <v>791</v>
      </c>
      <c r="G130" s="38" t="s">
        <v>792</v>
      </c>
    </row>
    <row r="131" spans="2:9" x14ac:dyDescent="0.2">
      <c r="H131" s="569">
        <v>41906</v>
      </c>
      <c r="I131" s="38" t="s">
        <v>1027</v>
      </c>
    </row>
    <row r="132" spans="2:9" x14ac:dyDescent="0.2">
      <c r="B132" s="38" t="s">
        <v>436</v>
      </c>
      <c r="C132" s="38" t="s">
        <v>202</v>
      </c>
      <c r="D132" s="38" t="s">
        <v>613</v>
      </c>
      <c r="E132" s="38" t="s">
        <v>1028</v>
      </c>
      <c r="F132" s="38" t="s">
        <v>866</v>
      </c>
    </row>
    <row r="133" spans="2:9" x14ac:dyDescent="0.2">
      <c r="H133" s="569">
        <v>41899</v>
      </c>
      <c r="I133" s="38" t="s">
        <v>1029</v>
      </c>
    </row>
    <row r="134" spans="2:9" x14ac:dyDescent="0.2">
      <c r="B134" s="38" t="s">
        <v>440</v>
      </c>
      <c r="C134" s="38" t="s">
        <v>215</v>
      </c>
      <c r="D134" s="38" t="s">
        <v>221</v>
      </c>
      <c r="E134" s="38" t="s">
        <v>1028</v>
      </c>
      <c r="F134" s="38" t="s">
        <v>866</v>
      </c>
    </row>
    <row r="135" spans="2:9" x14ac:dyDescent="0.2">
      <c r="H135" s="569">
        <v>41892</v>
      </c>
      <c r="I135" s="38" t="s">
        <v>1030</v>
      </c>
    </row>
    <row r="136" spans="2:9" x14ac:dyDescent="0.2">
      <c r="B136" s="38" t="s">
        <v>123</v>
      </c>
      <c r="C136" s="38" t="s">
        <v>233</v>
      </c>
      <c r="D136" s="38" t="s">
        <v>243</v>
      </c>
      <c r="E136" s="38" t="s">
        <v>1028</v>
      </c>
      <c r="F136" s="38" t="s">
        <v>866</v>
      </c>
    </row>
    <row r="137" spans="2:9" x14ac:dyDescent="0.2">
      <c r="H137" s="38" t="s">
        <v>1031</v>
      </c>
    </row>
    <row r="138" spans="2:9" x14ac:dyDescent="0.2">
      <c r="B138" s="38" t="s">
        <v>446</v>
      </c>
      <c r="C138" s="38" t="s">
        <v>864</v>
      </c>
      <c r="D138" s="38" t="s">
        <v>894</v>
      </c>
      <c r="E138" s="38" t="s">
        <v>1032</v>
      </c>
      <c r="F138" s="38" t="s">
        <v>866</v>
      </c>
    </row>
    <row r="140" spans="2:9" x14ac:dyDescent="0.2">
      <c r="B140" s="38" t="s">
        <v>449</v>
      </c>
      <c r="C140" s="38" t="s">
        <v>799</v>
      </c>
      <c r="D140" s="38" t="s">
        <v>893</v>
      </c>
      <c r="E140" s="38" t="s">
        <v>1033</v>
      </c>
      <c r="F140" s="38" t="s">
        <v>896</v>
      </c>
      <c r="H140" s="569">
        <v>41921</v>
      </c>
      <c r="I140" s="38" t="s">
        <v>1034</v>
      </c>
    </row>
    <row r="142" spans="2:9" x14ac:dyDescent="0.2">
      <c r="B142" s="38" t="s">
        <v>451</v>
      </c>
      <c r="C142" s="38" t="s">
        <v>793</v>
      </c>
      <c r="D142" s="38" t="s">
        <v>890</v>
      </c>
      <c r="E142" s="38" t="s">
        <v>1028</v>
      </c>
      <c r="F142" s="38" t="s">
        <v>866</v>
      </c>
      <c r="H142" s="569">
        <v>41908</v>
      </c>
      <c r="I142" s="38" t="s">
        <v>1035</v>
      </c>
    </row>
    <row r="144" spans="2:9" x14ac:dyDescent="0.2">
      <c r="B144" s="38" t="s">
        <v>455</v>
      </c>
      <c r="C144" s="38" t="s">
        <v>879</v>
      </c>
      <c r="D144" s="38" t="s">
        <v>884</v>
      </c>
      <c r="E144" s="38" t="s">
        <v>1036</v>
      </c>
      <c r="F144" s="38" t="s">
        <v>866</v>
      </c>
      <c r="H144" s="569">
        <v>41829</v>
      </c>
      <c r="I144" s="38" t="s">
        <v>1037</v>
      </c>
    </row>
    <row r="146" spans="2:9" x14ac:dyDescent="0.2">
      <c r="H146" s="569">
        <v>41829</v>
      </c>
      <c r="I146" s="38" t="s">
        <v>1038</v>
      </c>
    </row>
    <row r="147" spans="2:9" x14ac:dyDescent="0.2">
      <c r="B147" s="38" t="s">
        <v>1039</v>
      </c>
    </row>
    <row r="148" spans="2:9" x14ac:dyDescent="0.2">
      <c r="B148" s="38" t="s">
        <v>787</v>
      </c>
      <c r="C148" s="38" t="s">
        <v>788</v>
      </c>
      <c r="D148" s="38" t="s">
        <v>789</v>
      </c>
      <c r="E148" s="38" t="s">
        <v>790</v>
      </c>
      <c r="F148" s="38" t="s">
        <v>791</v>
      </c>
      <c r="G148" s="38" t="s">
        <v>792</v>
      </c>
      <c r="H148" s="569">
        <v>41761</v>
      </c>
      <c r="I148" s="38" t="s">
        <v>1040</v>
      </c>
    </row>
    <row r="150" spans="2:9" x14ac:dyDescent="0.2">
      <c r="B150" s="38" t="s">
        <v>462</v>
      </c>
      <c r="C150" s="38" t="s">
        <v>613</v>
      </c>
      <c r="D150" s="38" t="s">
        <v>884</v>
      </c>
      <c r="E150" s="38" t="s">
        <v>1041</v>
      </c>
      <c r="F150" s="38" t="s">
        <v>866</v>
      </c>
      <c r="H150" s="569">
        <v>41642</v>
      </c>
      <c r="I150" s="38" t="s">
        <v>1042</v>
      </c>
    </row>
    <row r="152" spans="2:9" x14ac:dyDescent="0.2">
      <c r="B152" s="38" t="s">
        <v>466</v>
      </c>
      <c r="C152" s="38" t="s">
        <v>890</v>
      </c>
      <c r="D152" s="38" t="s">
        <v>879</v>
      </c>
      <c r="E152" s="38" t="s">
        <v>1041</v>
      </c>
      <c r="F152" s="38" t="s">
        <v>866</v>
      </c>
      <c r="H152" s="569">
        <v>41418</v>
      </c>
      <c r="I152" s="38" t="s">
        <v>1043</v>
      </c>
    </row>
    <row r="154" spans="2:9" x14ac:dyDescent="0.2">
      <c r="B154" s="38" t="s">
        <v>470</v>
      </c>
      <c r="C154" s="38" t="s">
        <v>893</v>
      </c>
      <c r="D154" s="38" t="s">
        <v>793</v>
      </c>
      <c r="E154" s="38" t="s">
        <v>1041</v>
      </c>
      <c r="F154" s="38" t="s">
        <v>866</v>
      </c>
      <c r="H154" s="569">
        <v>41410</v>
      </c>
      <c r="I154" s="38" t="s">
        <v>1044</v>
      </c>
    </row>
    <row r="156" spans="2:9" x14ac:dyDescent="0.2">
      <c r="B156" s="38" t="s">
        <v>472</v>
      </c>
      <c r="C156" s="38" t="s">
        <v>894</v>
      </c>
      <c r="D156" s="38" t="s">
        <v>799</v>
      </c>
      <c r="E156" s="38" t="s">
        <v>1045</v>
      </c>
      <c r="F156" s="38" t="s">
        <v>896</v>
      </c>
      <c r="G156" s="38" t="s">
        <v>909</v>
      </c>
      <c r="H156" s="569">
        <v>41334</v>
      </c>
      <c r="I156" s="38" t="s">
        <v>1046</v>
      </c>
    </row>
    <row r="158" spans="2:9" x14ac:dyDescent="0.2">
      <c r="B158" s="38" t="s">
        <v>127</v>
      </c>
      <c r="C158" s="38" t="s">
        <v>243</v>
      </c>
      <c r="D158" s="38" t="s">
        <v>864</v>
      </c>
      <c r="E158" s="38" t="s">
        <v>1041</v>
      </c>
      <c r="F158" s="38" t="s">
        <v>866</v>
      </c>
      <c r="H158" s="569">
        <v>41276</v>
      </c>
      <c r="I158" s="38" t="s">
        <v>1047</v>
      </c>
    </row>
    <row r="160" spans="2:9" x14ac:dyDescent="0.2">
      <c r="B160" s="38" t="s">
        <v>478</v>
      </c>
      <c r="C160" s="38" t="s">
        <v>221</v>
      </c>
      <c r="D160" s="38" t="s">
        <v>233</v>
      </c>
      <c r="E160" s="38" t="s">
        <v>1041</v>
      </c>
      <c r="F160" s="38" t="s">
        <v>866</v>
      </c>
      <c r="H160" s="38" t="s">
        <v>1048</v>
      </c>
    </row>
    <row r="162" spans="2:9" x14ac:dyDescent="0.2">
      <c r="B162" s="38" t="s">
        <v>481</v>
      </c>
      <c r="C162" s="38" t="s">
        <v>202</v>
      </c>
      <c r="D162" s="38" t="s">
        <v>215</v>
      </c>
      <c r="E162" s="38" t="s">
        <v>1049</v>
      </c>
      <c r="F162" s="38" t="s">
        <v>896</v>
      </c>
    </row>
    <row r="163" spans="2:9" x14ac:dyDescent="0.2">
      <c r="H163" s="569">
        <v>41569</v>
      </c>
      <c r="I163" s="38" t="s">
        <v>1050</v>
      </c>
    </row>
    <row r="165" spans="2:9" x14ac:dyDescent="0.2">
      <c r="B165" s="38" t="s">
        <v>1051</v>
      </c>
      <c r="H165" s="569">
        <v>41338</v>
      </c>
      <c r="I165" s="38" t="s">
        <v>1052</v>
      </c>
    </row>
    <row r="166" spans="2:9" x14ac:dyDescent="0.2">
      <c r="B166" s="38" t="s">
        <v>787</v>
      </c>
      <c r="C166" s="38" t="s">
        <v>788</v>
      </c>
      <c r="D166" s="38" t="s">
        <v>789</v>
      </c>
      <c r="E166" s="38" t="s">
        <v>790</v>
      </c>
      <c r="F166" s="38" t="s">
        <v>791</v>
      </c>
      <c r="G166" s="38" t="s">
        <v>792</v>
      </c>
    </row>
    <row r="167" spans="2:9" x14ac:dyDescent="0.2">
      <c r="H167" s="38" t="s">
        <v>927</v>
      </c>
    </row>
    <row r="168" spans="2:9" x14ac:dyDescent="0.2">
      <c r="B168" s="38" t="s">
        <v>492</v>
      </c>
      <c r="C168" s="38" t="s">
        <v>215</v>
      </c>
      <c r="D168" s="38" t="s">
        <v>613</v>
      </c>
      <c r="E168" s="38" t="s">
        <v>1053</v>
      </c>
      <c r="F168" s="38" t="s">
        <v>866</v>
      </c>
    </row>
    <row r="169" spans="2:9" x14ac:dyDescent="0.2">
      <c r="H169" s="38" t="s">
        <v>927</v>
      </c>
    </row>
    <row r="170" spans="2:9" x14ac:dyDescent="0.2">
      <c r="B170" s="38" t="s">
        <v>496</v>
      </c>
      <c r="C170" s="38" t="s">
        <v>233</v>
      </c>
      <c r="D170" s="38" t="s">
        <v>202</v>
      </c>
      <c r="E170" s="38" t="s">
        <v>1054</v>
      </c>
      <c r="F170" s="38" t="s">
        <v>896</v>
      </c>
      <c r="G170" s="38" t="s">
        <v>1055</v>
      </c>
    </row>
    <row r="172" spans="2:9" x14ac:dyDescent="0.2">
      <c r="B172" s="38" t="s">
        <v>500</v>
      </c>
      <c r="C172" s="38" t="s">
        <v>864</v>
      </c>
      <c r="D172" s="38" t="s">
        <v>221</v>
      </c>
      <c r="E172" s="38" t="s">
        <v>1056</v>
      </c>
      <c r="F172" s="38" t="s">
        <v>866</v>
      </c>
    </row>
    <row r="174" spans="2:9" x14ac:dyDescent="0.2">
      <c r="B174" s="38" t="s">
        <v>131</v>
      </c>
      <c r="C174" s="38" t="s">
        <v>799</v>
      </c>
      <c r="D174" s="38" t="s">
        <v>243</v>
      </c>
      <c r="E174" s="38" t="s">
        <v>1057</v>
      </c>
      <c r="F174" s="38" t="s">
        <v>896</v>
      </c>
    </row>
    <row r="176" spans="2:9" x14ac:dyDescent="0.2">
      <c r="B176" s="38" t="s">
        <v>505</v>
      </c>
      <c r="C176" s="38" t="s">
        <v>793</v>
      </c>
      <c r="D176" s="38" t="s">
        <v>894</v>
      </c>
      <c r="E176" s="38" t="s">
        <v>1053</v>
      </c>
      <c r="F176" s="38" t="s">
        <v>866</v>
      </c>
    </row>
    <row r="178" spans="2:7" x14ac:dyDescent="0.2">
      <c r="B178" s="38" t="s">
        <v>508</v>
      </c>
      <c r="C178" s="38" t="s">
        <v>879</v>
      </c>
      <c r="D178" s="38" t="s">
        <v>893</v>
      </c>
      <c r="E178" s="38" t="s">
        <v>1058</v>
      </c>
      <c r="F178" s="38" t="s">
        <v>866</v>
      </c>
    </row>
    <row r="180" spans="2:7" x14ac:dyDescent="0.2">
      <c r="B180" s="38" t="s">
        <v>510</v>
      </c>
      <c r="C180" s="38" t="s">
        <v>884</v>
      </c>
      <c r="D180" s="38" t="s">
        <v>890</v>
      </c>
      <c r="E180" s="38" t="s">
        <v>1053</v>
      </c>
      <c r="F180" s="38" t="s">
        <v>866</v>
      </c>
      <c r="G180" s="38" t="s">
        <v>885</v>
      </c>
    </row>
    <row r="183" spans="2:7" x14ac:dyDescent="0.2">
      <c r="B183" s="38" t="s">
        <v>1059</v>
      </c>
    </row>
    <row r="184" spans="2:7" x14ac:dyDescent="0.2">
      <c r="B184" s="38" t="s">
        <v>787</v>
      </c>
      <c r="C184" s="38" t="s">
        <v>788</v>
      </c>
      <c r="D184" s="38" t="s">
        <v>789</v>
      </c>
      <c r="E184" s="38" t="s">
        <v>790</v>
      </c>
      <c r="F184" s="38" t="s">
        <v>791</v>
      </c>
      <c r="G184" s="38" t="s">
        <v>792</v>
      </c>
    </row>
    <row r="186" spans="2:7" x14ac:dyDescent="0.2">
      <c r="B186" s="38" t="s">
        <v>517</v>
      </c>
      <c r="C186" s="38" t="s">
        <v>613</v>
      </c>
      <c r="D186" s="38" t="s">
        <v>890</v>
      </c>
      <c r="E186" s="38" t="s">
        <v>1060</v>
      </c>
      <c r="F186" s="38" t="s">
        <v>866</v>
      </c>
    </row>
    <row r="188" spans="2:7" x14ac:dyDescent="0.2">
      <c r="B188" s="38" t="s">
        <v>521</v>
      </c>
      <c r="C188" s="38" t="s">
        <v>893</v>
      </c>
      <c r="D188" s="38" t="s">
        <v>884</v>
      </c>
      <c r="E188" s="38" t="s">
        <v>1061</v>
      </c>
      <c r="F188" s="38" t="s">
        <v>896</v>
      </c>
    </row>
    <row r="190" spans="2:7" x14ac:dyDescent="0.2">
      <c r="B190" s="38" t="s">
        <v>523</v>
      </c>
      <c r="C190" s="38" t="s">
        <v>894</v>
      </c>
      <c r="D190" s="38" t="s">
        <v>879</v>
      </c>
      <c r="E190" s="38" t="s">
        <v>1061</v>
      </c>
      <c r="F190" s="38" t="s">
        <v>896</v>
      </c>
      <c r="G190" s="38" t="s">
        <v>909</v>
      </c>
    </row>
    <row r="192" spans="2:7" x14ac:dyDescent="0.2">
      <c r="B192" s="38" t="s">
        <v>135</v>
      </c>
      <c r="C192" s="38" t="s">
        <v>243</v>
      </c>
      <c r="D192" s="38" t="s">
        <v>793</v>
      </c>
      <c r="E192" s="38" t="s">
        <v>1061</v>
      </c>
      <c r="F192" s="38" t="s">
        <v>896</v>
      </c>
    </row>
    <row r="194" spans="2:7" x14ac:dyDescent="0.2">
      <c r="B194" s="38" t="s">
        <v>532</v>
      </c>
      <c r="C194" s="38" t="s">
        <v>221</v>
      </c>
      <c r="D194" s="38" t="s">
        <v>799</v>
      </c>
      <c r="E194" s="38" t="s">
        <v>1060</v>
      </c>
      <c r="F194" s="38" t="s">
        <v>866</v>
      </c>
    </row>
    <row r="196" spans="2:7" x14ac:dyDescent="0.2">
      <c r="B196" s="38" t="s">
        <v>535</v>
      </c>
      <c r="C196" s="38" t="s">
        <v>202</v>
      </c>
      <c r="D196" s="38" t="s">
        <v>864</v>
      </c>
      <c r="E196" s="38" t="s">
        <v>1061</v>
      </c>
      <c r="F196" s="38" t="s">
        <v>896</v>
      </c>
    </row>
    <row r="198" spans="2:7" x14ac:dyDescent="0.2">
      <c r="B198" s="38" t="s">
        <v>538</v>
      </c>
      <c r="C198" s="38" t="s">
        <v>215</v>
      </c>
      <c r="D198" s="38" t="s">
        <v>233</v>
      </c>
      <c r="E198" s="38" t="s">
        <v>1060</v>
      </c>
      <c r="F198" s="38" t="s">
        <v>866</v>
      </c>
    </row>
    <row r="201" spans="2:7" x14ac:dyDescent="0.2">
      <c r="B201" s="38" t="s">
        <v>1062</v>
      </c>
    </row>
    <row r="202" spans="2:7" x14ac:dyDescent="0.2">
      <c r="B202" s="38" t="s">
        <v>787</v>
      </c>
      <c r="C202" s="38" t="s">
        <v>788</v>
      </c>
      <c r="D202" s="38" t="s">
        <v>789</v>
      </c>
      <c r="E202" s="38" t="s">
        <v>790</v>
      </c>
      <c r="F202" s="38" t="s">
        <v>791</v>
      </c>
      <c r="G202" s="38" t="s">
        <v>792</v>
      </c>
    </row>
    <row r="204" spans="2:7" x14ac:dyDescent="0.2">
      <c r="B204" s="38" t="s">
        <v>546</v>
      </c>
      <c r="C204" s="38" t="s">
        <v>233</v>
      </c>
      <c r="D204" s="38" t="s">
        <v>613</v>
      </c>
      <c r="E204" s="38" t="s">
        <v>1063</v>
      </c>
      <c r="F204" s="38" t="s">
        <v>896</v>
      </c>
    </row>
    <row r="206" spans="2:7" x14ac:dyDescent="0.2">
      <c r="B206" s="38" t="s">
        <v>553</v>
      </c>
      <c r="C206" s="38" t="s">
        <v>864</v>
      </c>
      <c r="D206" s="38" t="s">
        <v>215</v>
      </c>
      <c r="E206" s="38" t="s">
        <v>1064</v>
      </c>
      <c r="F206" s="38" t="s">
        <v>866</v>
      </c>
    </row>
    <row r="208" spans="2:7" x14ac:dyDescent="0.2">
      <c r="B208" s="38" t="s">
        <v>550</v>
      </c>
      <c r="C208" s="38" t="s">
        <v>799</v>
      </c>
      <c r="D208" s="38" t="s">
        <v>202</v>
      </c>
      <c r="E208" s="38" t="s">
        <v>1063</v>
      </c>
      <c r="F208" s="38" t="s">
        <v>896</v>
      </c>
    </row>
    <row r="210" spans="2:7" x14ac:dyDescent="0.2">
      <c r="B210" s="38" t="s">
        <v>562</v>
      </c>
      <c r="C210" s="38" t="s">
        <v>793</v>
      </c>
      <c r="D210" s="38" t="s">
        <v>221</v>
      </c>
      <c r="E210" s="38" t="s">
        <v>1065</v>
      </c>
      <c r="F210" s="38" t="s">
        <v>866</v>
      </c>
    </row>
    <row r="212" spans="2:7" x14ac:dyDescent="0.2">
      <c r="B212" s="38" t="s">
        <v>139</v>
      </c>
      <c r="C212" s="38" t="s">
        <v>879</v>
      </c>
      <c r="D212" s="38" t="s">
        <v>243</v>
      </c>
      <c r="E212" s="38" t="s">
        <v>1066</v>
      </c>
      <c r="F212" s="38" t="s">
        <v>866</v>
      </c>
    </row>
    <row r="214" spans="2:7" x14ac:dyDescent="0.2">
      <c r="B214" s="38" t="s">
        <v>559</v>
      </c>
      <c r="C214" s="38" t="s">
        <v>884</v>
      </c>
      <c r="D214" s="38" t="s">
        <v>894</v>
      </c>
      <c r="E214" s="38" t="s">
        <v>1064</v>
      </c>
      <c r="F214" s="38" t="s">
        <v>866</v>
      </c>
      <c r="G214" s="38" t="s">
        <v>885</v>
      </c>
    </row>
    <row r="216" spans="2:7" x14ac:dyDescent="0.2">
      <c r="B216" s="38" t="s">
        <v>565</v>
      </c>
      <c r="C216" s="38" t="s">
        <v>890</v>
      </c>
      <c r="D216" s="38" t="s">
        <v>893</v>
      </c>
      <c r="E216" s="38" t="s">
        <v>1065</v>
      </c>
      <c r="F216" s="38" t="s">
        <v>866</v>
      </c>
    </row>
    <row r="219" spans="2:7" x14ac:dyDescent="0.2">
      <c r="B219" s="38" t="s">
        <v>1067</v>
      </c>
    </row>
    <row r="220" spans="2:7" x14ac:dyDescent="0.2">
      <c r="B220" s="38" t="s">
        <v>787</v>
      </c>
      <c r="C220" s="38" t="s">
        <v>788</v>
      </c>
      <c r="D220" s="38" t="s">
        <v>789</v>
      </c>
      <c r="E220" s="38" t="s">
        <v>790</v>
      </c>
      <c r="F220" s="38" t="s">
        <v>791</v>
      </c>
      <c r="G220" s="38" t="s">
        <v>792</v>
      </c>
    </row>
    <row r="222" spans="2:7" x14ac:dyDescent="0.2">
      <c r="B222" s="38" t="s">
        <v>588</v>
      </c>
      <c r="C222" s="38" t="s">
        <v>613</v>
      </c>
      <c r="D222" s="38" t="s">
        <v>893</v>
      </c>
      <c r="E222" s="38" t="s">
        <v>1068</v>
      </c>
      <c r="F222" s="38" t="s">
        <v>866</v>
      </c>
    </row>
    <row r="224" spans="2:7" x14ac:dyDescent="0.2">
      <c r="B224" s="38" t="s">
        <v>579</v>
      </c>
      <c r="C224" s="38" t="s">
        <v>894</v>
      </c>
      <c r="D224" s="38" t="s">
        <v>890</v>
      </c>
      <c r="E224" s="38" t="s">
        <v>1069</v>
      </c>
      <c r="F224" s="38" t="s">
        <v>896</v>
      </c>
      <c r="G224" s="38" t="s">
        <v>909</v>
      </c>
    </row>
    <row r="226" spans="2:7" x14ac:dyDescent="0.2">
      <c r="B226" s="38" t="s">
        <v>143</v>
      </c>
      <c r="C226" s="38" t="s">
        <v>243</v>
      </c>
      <c r="D226" s="38" t="s">
        <v>884</v>
      </c>
      <c r="E226" s="38" t="s">
        <v>1069</v>
      </c>
      <c r="F226" s="38" t="s">
        <v>896</v>
      </c>
    </row>
    <row r="228" spans="2:7" x14ac:dyDescent="0.2">
      <c r="B228" s="38" t="s">
        <v>584</v>
      </c>
      <c r="C228" s="38" t="s">
        <v>221</v>
      </c>
      <c r="D228" s="38" t="s">
        <v>879</v>
      </c>
      <c r="E228" s="38" t="s">
        <v>1068</v>
      </c>
      <c r="F228" s="38" t="s">
        <v>866</v>
      </c>
    </row>
    <row r="230" spans="2:7" x14ac:dyDescent="0.2">
      <c r="B230" s="38" t="s">
        <v>590</v>
      </c>
      <c r="C230" s="38" t="s">
        <v>202</v>
      </c>
      <c r="D230" s="38" t="s">
        <v>793</v>
      </c>
      <c r="E230" s="38" t="s">
        <v>1069</v>
      </c>
      <c r="F230" s="38" t="s">
        <v>896</v>
      </c>
    </row>
    <row r="232" spans="2:7" x14ac:dyDescent="0.2">
      <c r="B232" s="38" t="s">
        <v>571</v>
      </c>
      <c r="C232" s="38" t="s">
        <v>215</v>
      </c>
      <c r="D232" s="38" t="s">
        <v>799</v>
      </c>
      <c r="E232" s="38" t="s">
        <v>1068</v>
      </c>
      <c r="F232" s="38" t="s">
        <v>866</v>
      </c>
    </row>
    <row r="234" spans="2:7" x14ac:dyDescent="0.2">
      <c r="B234" s="38" t="s">
        <v>575</v>
      </c>
      <c r="C234" s="38" t="s">
        <v>233</v>
      </c>
      <c r="D234" s="38" t="s">
        <v>864</v>
      </c>
      <c r="E234" s="38" t="s">
        <v>1068</v>
      </c>
      <c r="F234" s="38" t="s">
        <v>866</v>
      </c>
    </row>
    <row r="237" spans="2:7" x14ac:dyDescent="0.2">
      <c r="B237" s="38" t="s">
        <v>1070</v>
      </c>
    </row>
    <row r="238" spans="2:7" x14ac:dyDescent="0.2">
      <c r="B238" s="38" t="s">
        <v>787</v>
      </c>
      <c r="C238" s="38" t="s">
        <v>788</v>
      </c>
      <c r="D238" s="38" t="s">
        <v>789</v>
      </c>
      <c r="E238" s="38" t="s">
        <v>790</v>
      </c>
      <c r="F238" s="38" t="s">
        <v>791</v>
      </c>
      <c r="G238" s="38" t="s">
        <v>792</v>
      </c>
    </row>
    <row r="240" spans="2:7" x14ac:dyDescent="0.2">
      <c r="B240" s="38" t="s">
        <v>152</v>
      </c>
      <c r="C240" s="38" t="s">
        <v>613</v>
      </c>
      <c r="D240" s="38" t="s">
        <v>894</v>
      </c>
      <c r="E240" s="38" t="s">
        <v>1071</v>
      </c>
      <c r="F240" s="38" t="s">
        <v>866</v>
      </c>
    </row>
    <row r="242" spans="2:7" x14ac:dyDescent="0.2">
      <c r="B242" s="38" t="s">
        <v>1072</v>
      </c>
      <c r="C242" s="38" t="s">
        <v>893</v>
      </c>
      <c r="D242" s="38" t="s">
        <v>243</v>
      </c>
      <c r="E242" s="38" t="s">
        <v>1073</v>
      </c>
      <c r="F242" s="38" t="s">
        <v>896</v>
      </c>
    </row>
    <row r="244" spans="2:7" x14ac:dyDescent="0.2">
      <c r="B244" s="38" t="s">
        <v>1074</v>
      </c>
      <c r="C244" s="38" t="s">
        <v>890</v>
      </c>
      <c r="D244" s="38" t="s">
        <v>221</v>
      </c>
      <c r="E244" s="38" t="s">
        <v>1071</v>
      </c>
      <c r="F244" s="38" t="s">
        <v>866</v>
      </c>
    </row>
    <row r="246" spans="2:7" x14ac:dyDescent="0.2">
      <c r="B246" s="38" t="s">
        <v>1075</v>
      </c>
      <c r="C246" s="38" t="s">
        <v>884</v>
      </c>
      <c r="D246" s="38" t="s">
        <v>202</v>
      </c>
      <c r="E246" s="38" t="s">
        <v>1076</v>
      </c>
      <c r="F246" s="38" t="s">
        <v>866</v>
      </c>
    </row>
    <row r="248" spans="2:7" x14ac:dyDescent="0.2">
      <c r="B248" s="38" t="s">
        <v>1077</v>
      </c>
      <c r="C248" s="38" t="s">
        <v>879</v>
      </c>
      <c r="D248" s="38" t="s">
        <v>215</v>
      </c>
      <c r="E248" s="38" t="s">
        <v>1078</v>
      </c>
      <c r="F248" s="38" t="s">
        <v>896</v>
      </c>
    </row>
    <row r="250" spans="2:7" x14ac:dyDescent="0.2">
      <c r="B250" s="38" t="s">
        <v>1079</v>
      </c>
      <c r="C250" s="38" t="s">
        <v>793</v>
      </c>
      <c r="D250" s="38" t="s">
        <v>233</v>
      </c>
      <c r="E250" s="38" t="s">
        <v>1071</v>
      </c>
      <c r="F250" s="38" t="s">
        <v>866</v>
      </c>
    </row>
    <row r="252" spans="2:7" x14ac:dyDescent="0.2">
      <c r="B252" s="38" t="s">
        <v>1080</v>
      </c>
      <c r="C252" s="38" t="s">
        <v>864</v>
      </c>
      <c r="D252" s="38" t="s">
        <v>799</v>
      </c>
      <c r="E252" s="38" t="s">
        <v>1078</v>
      </c>
      <c r="F252" s="38" t="s">
        <v>896</v>
      </c>
    </row>
    <row r="255" spans="2:7" x14ac:dyDescent="0.2">
      <c r="B255" s="38" t="s">
        <v>1081</v>
      </c>
    </row>
    <row r="256" spans="2:7" x14ac:dyDescent="0.2">
      <c r="B256" s="38" t="s">
        <v>787</v>
      </c>
      <c r="C256" s="38" t="s">
        <v>788</v>
      </c>
      <c r="D256" s="38" t="s">
        <v>789</v>
      </c>
      <c r="E256" s="38" t="s">
        <v>790</v>
      </c>
      <c r="F256" s="38" t="s">
        <v>791</v>
      </c>
      <c r="G256" s="38" t="s">
        <v>792</v>
      </c>
    </row>
    <row r="258" spans="2:6" x14ac:dyDescent="0.2">
      <c r="B258" s="38" t="s">
        <v>619</v>
      </c>
      <c r="C258" s="38" t="s">
        <v>799</v>
      </c>
      <c r="D258" s="38" t="s">
        <v>613</v>
      </c>
      <c r="E258" s="38" t="s">
        <v>1082</v>
      </c>
      <c r="F258" s="38" t="s">
        <v>866</v>
      </c>
    </row>
    <row r="260" spans="2:6" x14ac:dyDescent="0.2">
      <c r="B260" s="38" t="s">
        <v>620</v>
      </c>
      <c r="C260" s="38" t="s">
        <v>864</v>
      </c>
      <c r="D260" s="38" t="s">
        <v>793</v>
      </c>
      <c r="E260" s="38" t="s">
        <v>1083</v>
      </c>
      <c r="F260" s="38" t="s">
        <v>896</v>
      </c>
    </row>
    <row r="262" spans="2:6" x14ac:dyDescent="0.2">
      <c r="B262" s="38" t="s">
        <v>621</v>
      </c>
      <c r="C262" s="38" t="s">
        <v>233</v>
      </c>
      <c r="D262" s="38" t="s">
        <v>879</v>
      </c>
      <c r="E262" s="38" t="s">
        <v>1083</v>
      </c>
      <c r="F262" s="38" t="s">
        <v>896</v>
      </c>
    </row>
    <row r="264" spans="2:6" x14ac:dyDescent="0.2">
      <c r="B264" s="38" t="s">
        <v>622</v>
      </c>
      <c r="C264" s="38" t="s">
        <v>215</v>
      </c>
      <c r="D264" s="38" t="s">
        <v>884</v>
      </c>
      <c r="E264" s="38" t="s">
        <v>1084</v>
      </c>
      <c r="F264" s="38" t="s">
        <v>866</v>
      </c>
    </row>
    <row r="266" spans="2:6" x14ac:dyDescent="0.2">
      <c r="B266" s="38" t="s">
        <v>623</v>
      </c>
      <c r="C266" s="38" t="s">
        <v>202</v>
      </c>
      <c r="D266" s="38" t="s">
        <v>890</v>
      </c>
      <c r="E266" s="38" t="s">
        <v>1085</v>
      </c>
      <c r="F266" s="38" t="s">
        <v>896</v>
      </c>
    </row>
    <row r="268" spans="2:6" x14ac:dyDescent="0.2">
      <c r="B268" s="38" t="s">
        <v>624</v>
      </c>
      <c r="C268" s="38" t="s">
        <v>221</v>
      </c>
      <c r="D268" s="38" t="s">
        <v>893</v>
      </c>
      <c r="E268" s="38" t="s">
        <v>1084</v>
      </c>
      <c r="F268" s="38" t="s">
        <v>866</v>
      </c>
    </row>
    <row r="270" spans="2:6" x14ac:dyDescent="0.2">
      <c r="B270" s="38" t="s">
        <v>154</v>
      </c>
      <c r="C270" s="38" t="s">
        <v>243</v>
      </c>
      <c r="D270" s="38" t="s">
        <v>894</v>
      </c>
      <c r="E270" s="38" t="s">
        <v>1085</v>
      </c>
      <c r="F270" s="38" t="s">
        <v>896</v>
      </c>
    </row>
    <row r="273" spans="2:7" x14ac:dyDescent="0.2">
      <c r="B273" s="38" t="s">
        <v>1086</v>
      </c>
    </row>
    <row r="274" spans="2:7" x14ac:dyDescent="0.2">
      <c r="B274" s="38" t="s">
        <v>787</v>
      </c>
      <c r="C274" s="38" t="s">
        <v>788</v>
      </c>
      <c r="D274" s="38" t="s">
        <v>789</v>
      </c>
      <c r="E274" s="38" t="s">
        <v>790</v>
      </c>
      <c r="F274" s="38" t="s">
        <v>791</v>
      </c>
      <c r="G274" s="38" t="s">
        <v>792</v>
      </c>
    </row>
    <row r="276" spans="2:7" x14ac:dyDescent="0.2">
      <c r="B276" s="38" t="s">
        <v>625</v>
      </c>
      <c r="C276" s="38" t="s">
        <v>613</v>
      </c>
      <c r="D276" s="38" t="s">
        <v>243</v>
      </c>
      <c r="E276" s="38" t="s">
        <v>1087</v>
      </c>
      <c r="F276" s="38" t="s">
        <v>866</v>
      </c>
    </row>
    <row r="278" spans="2:7" x14ac:dyDescent="0.2">
      <c r="B278" s="38" t="s">
        <v>156</v>
      </c>
      <c r="C278" s="38" t="s">
        <v>894</v>
      </c>
      <c r="D278" s="38" t="s">
        <v>221</v>
      </c>
      <c r="E278" s="38" t="s">
        <v>1088</v>
      </c>
      <c r="F278" s="38" t="s">
        <v>896</v>
      </c>
      <c r="G278" s="38" t="s">
        <v>909</v>
      </c>
    </row>
    <row r="280" spans="2:7" x14ac:dyDescent="0.2">
      <c r="B280" s="38" t="s">
        <v>626</v>
      </c>
      <c r="C280" s="38" t="s">
        <v>893</v>
      </c>
      <c r="D280" s="38" t="s">
        <v>202</v>
      </c>
      <c r="E280" s="38" t="s">
        <v>1089</v>
      </c>
      <c r="F280" s="38" t="s">
        <v>896</v>
      </c>
    </row>
    <row r="282" spans="2:7" x14ac:dyDescent="0.2">
      <c r="B282" s="38" t="s">
        <v>627</v>
      </c>
      <c r="C282" s="38" t="s">
        <v>890</v>
      </c>
      <c r="D282" s="38" t="s">
        <v>215</v>
      </c>
      <c r="E282" s="38" t="s">
        <v>1087</v>
      </c>
      <c r="F282" s="38" t="s">
        <v>866</v>
      </c>
    </row>
    <row r="284" spans="2:7" x14ac:dyDescent="0.2">
      <c r="B284" s="38" t="s">
        <v>628</v>
      </c>
      <c r="C284" s="38" t="s">
        <v>884</v>
      </c>
      <c r="D284" s="38" t="s">
        <v>233</v>
      </c>
      <c r="E284" s="38" t="s">
        <v>1087</v>
      </c>
      <c r="F284" s="38" t="s">
        <v>866</v>
      </c>
    </row>
    <row r="286" spans="2:7" x14ac:dyDescent="0.2">
      <c r="B286" s="38" t="s">
        <v>629</v>
      </c>
      <c r="C286" s="38" t="s">
        <v>879</v>
      </c>
      <c r="D286" s="38" t="s">
        <v>864</v>
      </c>
      <c r="E286" s="38" t="s">
        <v>1088</v>
      </c>
      <c r="F286" s="38" t="s">
        <v>896</v>
      </c>
    </row>
    <row r="288" spans="2:7" x14ac:dyDescent="0.2">
      <c r="B288" s="38" t="s">
        <v>630</v>
      </c>
      <c r="C288" s="38" t="s">
        <v>793</v>
      </c>
      <c r="D288" s="38" t="s">
        <v>799</v>
      </c>
      <c r="E288" s="38" t="s">
        <v>1087</v>
      </c>
      <c r="F288" s="38" t="s">
        <v>866</v>
      </c>
    </row>
    <row r="291" spans="2:7" x14ac:dyDescent="0.2">
      <c r="B291" s="38" t="s">
        <v>1090</v>
      </c>
    </row>
    <row r="292" spans="2:7" x14ac:dyDescent="0.2">
      <c r="B292" s="38" t="s">
        <v>787</v>
      </c>
      <c r="C292" s="38" t="s">
        <v>788</v>
      </c>
      <c r="D292" s="38" t="s">
        <v>789</v>
      </c>
      <c r="E292" s="38" t="s">
        <v>790</v>
      </c>
      <c r="F292" s="38" t="s">
        <v>791</v>
      </c>
      <c r="G292" s="38" t="s">
        <v>792</v>
      </c>
    </row>
    <row r="294" spans="2:7" x14ac:dyDescent="0.2">
      <c r="B294" s="38" t="s">
        <v>631</v>
      </c>
      <c r="C294" s="38" t="s">
        <v>793</v>
      </c>
      <c r="D294" s="38" t="s">
        <v>613</v>
      </c>
      <c r="E294" s="38" t="s">
        <v>1091</v>
      </c>
      <c r="F294" s="38" t="s">
        <v>866</v>
      </c>
    </row>
    <row r="296" spans="2:7" x14ac:dyDescent="0.2">
      <c r="B296" s="38" t="s">
        <v>632</v>
      </c>
      <c r="C296" s="38" t="s">
        <v>799</v>
      </c>
      <c r="D296" s="38" t="s">
        <v>879</v>
      </c>
      <c r="E296" s="38" t="s">
        <v>1092</v>
      </c>
      <c r="F296" s="38" t="s">
        <v>866</v>
      </c>
    </row>
    <row r="298" spans="2:7" x14ac:dyDescent="0.2">
      <c r="B298" s="38" t="s">
        <v>633</v>
      </c>
      <c r="C298" s="38" t="s">
        <v>864</v>
      </c>
      <c r="D298" s="38" t="s">
        <v>884</v>
      </c>
      <c r="E298" s="38" t="s">
        <v>1093</v>
      </c>
      <c r="F298" s="38" t="s">
        <v>896</v>
      </c>
    </row>
    <row r="300" spans="2:7" x14ac:dyDescent="0.2">
      <c r="B300" s="38" t="s">
        <v>634</v>
      </c>
      <c r="C300" s="38" t="s">
        <v>233</v>
      </c>
      <c r="D300" s="38" t="s">
        <v>890</v>
      </c>
      <c r="E300" s="38" t="s">
        <v>1093</v>
      </c>
      <c r="F300" s="38" t="s">
        <v>896</v>
      </c>
    </row>
    <row r="302" spans="2:7" x14ac:dyDescent="0.2">
      <c r="B302" s="38" t="s">
        <v>635</v>
      </c>
      <c r="C302" s="38" t="s">
        <v>215</v>
      </c>
      <c r="D302" s="38" t="s">
        <v>893</v>
      </c>
      <c r="E302" s="38" t="s">
        <v>1091</v>
      </c>
      <c r="F302" s="38" t="s">
        <v>866</v>
      </c>
    </row>
    <row r="304" spans="2:7" x14ac:dyDescent="0.2">
      <c r="B304" s="38" t="s">
        <v>159</v>
      </c>
      <c r="C304" s="38" t="s">
        <v>202</v>
      </c>
      <c r="D304" s="38" t="s">
        <v>894</v>
      </c>
      <c r="E304" s="38" t="s">
        <v>1094</v>
      </c>
      <c r="F304" s="38" t="s">
        <v>896</v>
      </c>
    </row>
    <row r="306" spans="2:7" x14ac:dyDescent="0.2">
      <c r="B306" s="38" t="s">
        <v>636</v>
      </c>
      <c r="C306" s="38" t="s">
        <v>221</v>
      </c>
      <c r="D306" s="38" t="s">
        <v>243</v>
      </c>
      <c r="E306" s="38" t="s">
        <v>1091</v>
      </c>
      <c r="F306" s="38" t="s">
        <v>866</v>
      </c>
    </row>
    <row r="309" spans="2:7" x14ac:dyDescent="0.2">
      <c r="B309" s="38" t="s">
        <v>1095</v>
      </c>
    </row>
    <row r="310" spans="2:7" x14ac:dyDescent="0.2">
      <c r="B310" s="38" t="s">
        <v>787</v>
      </c>
      <c r="C310" s="38" t="s">
        <v>788</v>
      </c>
      <c r="D310" s="38" t="s">
        <v>789</v>
      </c>
      <c r="E310" s="38" t="s">
        <v>790</v>
      </c>
      <c r="F310" s="38" t="s">
        <v>791</v>
      </c>
      <c r="G310" s="38" t="s">
        <v>792</v>
      </c>
    </row>
    <row r="312" spans="2:7" x14ac:dyDescent="0.2">
      <c r="B312" s="38" t="s">
        <v>638</v>
      </c>
      <c r="C312" s="38" t="s">
        <v>613</v>
      </c>
      <c r="D312" s="38" t="s">
        <v>221</v>
      </c>
      <c r="E312" s="38" t="s">
        <v>1096</v>
      </c>
      <c r="F312" s="38" t="s">
        <v>866</v>
      </c>
    </row>
    <row r="314" spans="2:7" x14ac:dyDescent="0.2">
      <c r="B314" s="38" t="s">
        <v>639</v>
      </c>
      <c r="C314" s="38" t="s">
        <v>243</v>
      </c>
      <c r="D314" s="38" t="s">
        <v>202</v>
      </c>
      <c r="E314" s="38" t="s">
        <v>1097</v>
      </c>
      <c r="F314" s="38" t="s">
        <v>896</v>
      </c>
    </row>
    <row r="316" spans="2:7" x14ac:dyDescent="0.2">
      <c r="B316" s="38" t="s">
        <v>162</v>
      </c>
      <c r="C316" s="38" t="s">
        <v>894</v>
      </c>
      <c r="D316" s="38" t="s">
        <v>215</v>
      </c>
      <c r="E316" s="38" t="s">
        <v>1098</v>
      </c>
      <c r="F316" s="38" t="s">
        <v>896</v>
      </c>
      <c r="G316" s="38" t="s">
        <v>909</v>
      </c>
    </row>
    <row r="318" spans="2:7" x14ac:dyDescent="0.2">
      <c r="B318" s="38" t="s">
        <v>640</v>
      </c>
      <c r="C318" s="38" t="s">
        <v>893</v>
      </c>
      <c r="D318" s="38" t="s">
        <v>233</v>
      </c>
      <c r="E318" s="38" t="s">
        <v>1097</v>
      </c>
      <c r="F318" s="38" t="s">
        <v>896</v>
      </c>
    </row>
    <row r="320" spans="2:7" x14ac:dyDescent="0.2">
      <c r="B320" s="38" t="s">
        <v>641</v>
      </c>
      <c r="C320" s="38" t="s">
        <v>890</v>
      </c>
      <c r="D320" s="38" t="s">
        <v>864</v>
      </c>
      <c r="E320" s="38" t="s">
        <v>1096</v>
      </c>
      <c r="F320" s="38" t="s">
        <v>866</v>
      </c>
    </row>
    <row r="322" spans="2:7" x14ac:dyDescent="0.2">
      <c r="B322" s="38" t="s">
        <v>642</v>
      </c>
      <c r="C322" s="38" t="s">
        <v>884</v>
      </c>
      <c r="D322" s="38" t="s">
        <v>799</v>
      </c>
      <c r="E322" s="38" t="s">
        <v>1096</v>
      </c>
      <c r="F322" s="38" t="s">
        <v>866</v>
      </c>
    </row>
    <row r="324" spans="2:7" x14ac:dyDescent="0.2">
      <c r="B324" s="38" t="s">
        <v>643</v>
      </c>
      <c r="C324" s="38" t="s">
        <v>879</v>
      </c>
      <c r="D324" s="38" t="s">
        <v>793</v>
      </c>
      <c r="E324" s="38" t="s">
        <v>1098</v>
      </c>
      <c r="F324" s="38" t="s">
        <v>896</v>
      </c>
    </row>
    <row r="327" spans="2:7" x14ac:dyDescent="0.2">
      <c r="B327" s="38" t="s">
        <v>1099</v>
      </c>
    </row>
    <row r="328" spans="2:7" x14ac:dyDescent="0.2">
      <c r="B328" s="38" t="s">
        <v>787</v>
      </c>
      <c r="C328" s="38" t="s">
        <v>788</v>
      </c>
      <c r="D328" s="38" t="s">
        <v>789</v>
      </c>
      <c r="E328" s="38" t="s">
        <v>790</v>
      </c>
      <c r="F328" s="38" t="s">
        <v>791</v>
      </c>
      <c r="G328" s="38" t="s">
        <v>792</v>
      </c>
    </row>
    <row r="330" spans="2:7" x14ac:dyDescent="0.2">
      <c r="B330" s="38" t="s">
        <v>645</v>
      </c>
      <c r="C330" s="38" t="s">
        <v>879</v>
      </c>
      <c r="D330" s="38" t="s">
        <v>613</v>
      </c>
      <c r="E330" s="38" t="s">
        <v>1100</v>
      </c>
      <c r="F330" s="38" t="s">
        <v>896</v>
      </c>
    </row>
    <row r="332" spans="2:7" x14ac:dyDescent="0.2">
      <c r="B332" s="38" t="s">
        <v>646</v>
      </c>
      <c r="C332" s="38" t="s">
        <v>793</v>
      </c>
      <c r="D332" s="38" t="s">
        <v>884</v>
      </c>
      <c r="E332" s="38" t="s">
        <v>1101</v>
      </c>
      <c r="F332" s="38" t="s">
        <v>866</v>
      </c>
    </row>
    <row r="334" spans="2:7" x14ac:dyDescent="0.2">
      <c r="B334" s="38" t="s">
        <v>647</v>
      </c>
      <c r="C334" s="38" t="s">
        <v>799</v>
      </c>
      <c r="D334" s="38" t="s">
        <v>890</v>
      </c>
      <c r="E334" s="38" t="s">
        <v>1102</v>
      </c>
      <c r="F334" s="38" t="s">
        <v>866</v>
      </c>
    </row>
    <row r="336" spans="2:7" x14ac:dyDescent="0.2">
      <c r="B336" s="38" t="s">
        <v>648</v>
      </c>
      <c r="C336" s="38" t="s">
        <v>864</v>
      </c>
      <c r="D336" s="38" t="s">
        <v>893</v>
      </c>
      <c r="E336" s="38" t="s">
        <v>1100</v>
      </c>
      <c r="F336" s="38" t="s">
        <v>896</v>
      </c>
    </row>
    <row r="338" spans="2:7" x14ac:dyDescent="0.2">
      <c r="B338" s="38" t="s">
        <v>164</v>
      </c>
      <c r="C338" s="38" t="s">
        <v>233</v>
      </c>
      <c r="D338" s="38" t="s">
        <v>894</v>
      </c>
      <c r="E338" s="38" t="s">
        <v>1100</v>
      </c>
      <c r="F338" s="38" t="s">
        <v>896</v>
      </c>
    </row>
    <row r="340" spans="2:7" x14ac:dyDescent="0.2">
      <c r="B340" s="38" t="s">
        <v>649</v>
      </c>
      <c r="C340" s="38" t="s">
        <v>215</v>
      </c>
      <c r="D340" s="38" t="s">
        <v>243</v>
      </c>
      <c r="E340" s="38" t="s">
        <v>1101</v>
      </c>
      <c r="F340" s="38" t="s">
        <v>866</v>
      </c>
    </row>
    <row r="342" spans="2:7" x14ac:dyDescent="0.2">
      <c r="B342" s="38" t="s">
        <v>650</v>
      </c>
      <c r="C342" s="38" t="s">
        <v>202</v>
      </c>
      <c r="D342" s="38" t="s">
        <v>221</v>
      </c>
      <c r="E342" s="38" t="s">
        <v>1103</v>
      </c>
      <c r="F342" s="38" t="s">
        <v>896</v>
      </c>
    </row>
    <row r="345" spans="2:7" x14ac:dyDescent="0.2">
      <c r="B345" s="38" t="s">
        <v>1104</v>
      </c>
    </row>
    <row r="346" spans="2:7" x14ac:dyDescent="0.2">
      <c r="B346" s="38" t="s">
        <v>787</v>
      </c>
      <c r="C346" s="38" t="s">
        <v>788</v>
      </c>
      <c r="D346" s="38" t="s">
        <v>789</v>
      </c>
      <c r="E346" s="38" t="s">
        <v>790</v>
      </c>
      <c r="F346" s="38" t="s">
        <v>791</v>
      </c>
      <c r="G346" s="38" t="s">
        <v>792</v>
      </c>
    </row>
    <row r="348" spans="2:7" x14ac:dyDescent="0.2">
      <c r="B348" s="38" t="s">
        <v>652</v>
      </c>
      <c r="C348" s="38" t="s">
        <v>613</v>
      </c>
      <c r="D348" s="38" t="s">
        <v>202</v>
      </c>
      <c r="E348" s="38" t="s">
        <v>1105</v>
      </c>
      <c r="F348" s="38" t="s">
        <v>866</v>
      </c>
    </row>
    <row r="350" spans="2:7" x14ac:dyDescent="0.2">
      <c r="B350" s="38" t="s">
        <v>653</v>
      </c>
      <c r="C350" s="38" t="s">
        <v>221</v>
      </c>
      <c r="D350" s="38" t="s">
        <v>215</v>
      </c>
      <c r="E350" s="38" t="s">
        <v>1105</v>
      </c>
      <c r="F350" s="38" t="s">
        <v>866</v>
      </c>
    </row>
    <row r="352" spans="2:7" x14ac:dyDescent="0.2">
      <c r="B352" s="38" t="s">
        <v>654</v>
      </c>
      <c r="C352" s="38" t="s">
        <v>243</v>
      </c>
      <c r="D352" s="38" t="s">
        <v>233</v>
      </c>
      <c r="E352" s="38" t="s">
        <v>1106</v>
      </c>
      <c r="F352" s="38" t="s">
        <v>896</v>
      </c>
    </row>
    <row r="354" spans="2:7" x14ac:dyDescent="0.2">
      <c r="B354" s="38" t="s">
        <v>167</v>
      </c>
      <c r="C354" s="38" t="s">
        <v>894</v>
      </c>
      <c r="D354" s="38" t="s">
        <v>864</v>
      </c>
      <c r="E354" s="38" t="s">
        <v>1107</v>
      </c>
      <c r="F354" s="38" t="s">
        <v>896</v>
      </c>
      <c r="G354" s="38" t="s">
        <v>909</v>
      </c>
    </row>
    <row r="356" spans="2:7" x14ac:dyDescent="0.2">
      <c r="B356" s="38" t="s">
        <v>655</v>
      </c>
      <c r="C356" s="38" t="s">
        <v>893</v>
      </c>
      <c r="D356" s="38" t="s">
        <v>799</v>
      </c>
      <c r="E356" s="38" t="s">
        <v>1106</v>
      </c>
      <c r="F356" s="38" t="s">
        <v>896</v>
      </c>
    </row>
    <row r="358" spans="2:7" x14ac:dyDescent="0.2">
      <c r="B358" s="38" t="s">
        <v>656</v>
      </c>
      <c r="C358" s="38" t="s">
        <v>890</v>
      </c>
      <c r="D358" s="38" t="s">
        <v>793</v>
      </c>
      <c r="E358" s="38" t="s">
        <v>1105</v>
      </c>
      <c r="F358" s="38" t="s">
        <v>866</v>
      </c>
    </row>
    <row r="360" spans="2:7" x14ac:dyDescent="0.2">
      <c r="B360" s="38" t="s">
        <v>657</v>
      </c>
      <c r="C360" s="38" t="s">
        <v>884</v>
      </c>
      <c r="D360" s="38" t="s">
        <v>879</v>
      </c>
      <c r="E360" s="38" t="s">
        <v>1105</v>
      </c>
      <c r="F360" s="38" t="s">
        <v>866</v>
      </c>
    </row>
    <row r="363" spans="2:7" x14ac:dyDescent="0.2">
      <c r="B363" s="38" t="s">
        <v>1108</v>
      </c>
    </row>
    <row r="364" spans="2:7" x14ac:dyDescent="0.2">
      <c r="B364" s="38" t="s">
        <v>787</v>
      </c>
      <c r="C364" s="38" t="s">
        <v>788</v>
      </c>
      <c r="D364" s="38" t="s">
        <v>789</v>
      </c>
      <c r="E364" s="38" t="s">
        <v>790</v>
      </c>
      <c r="F364" s="38" t="s">
        <v>791</v>
      </c>
      <c r="G364" s="38" t="s">
        <v>792</v>
      </c>
    </row>
    <row r="366" spans="2:7" x14ac:dyDescent="0.2">
      <c r="B366" s="38" t="s">
        <v>658</v>
      </c>
      <c r="C366" s="38" t="s">
        <v>884</v>
      </c>
      <c r="D366" s="38" t="s">
        <v>613</v>
      </c>
      <c r="E366" s="38" t="s">
        <v>1109</v>
      </c>
      <c r="F366" s="38" t="s">
        <v>866</v>
      </c>
    </row>
    <row r="368" spans="2:7" x14ac:dyDescent="0.2">
      <c r="B368" s="38" t="s">
        <v>659</v>
      </c>
      <c r="C368" s="38" t="s">
        <v>879</v>
      </c>
      <c r="D368" s="38" t="s">
        <v>890</v>
      </c>
      <c r="E368" s="38" t="s">
        <v>1110</v>
      </c>
      <c r="F368" s="38" t="s">
        <v>896</v>
      </c>
    </row>
    <row r="370" spans="2:7" x14ac:dyDescent="0.2">
      <c r="B370" s="38" t="s">
        <v>660</v>
      </c>
      <c r="C370" s="38" t="s">
        <v>793</v>
      </c>
      <c r="D370" s="38" t="s">
        <v>893</v>
      </c>
      <c r="E370" s="38" t="s">
        <v>1109</v>
      </c>
      <c r="F370" s="38" t="s">
        <v>866</v>
      </c>
    </row>
    <row r="372" spans="2:7" x14ac:dyDescent="0.2">
      <c r="B372" s="38" t="s">
        <v>169</v>
      </c>
      <c r="C372" s="38" t="s">
        <v>799</v>
      </c>
      <c r="D372" s="38" t="s">
        <v>894</v>
      </c>
      <c r="E372" s="38" t="s">
        <v>1111</v>
      </c>
      <c r="F372" s="38" t="s">
        <v>866</v>
      </c>
    </row>
    <row r="374" spans="2:7" x14ac:dyDescent="0.2">
      <c r="B374" s="38" t="s">
        <v>661</v>
      </c>
      <c r="C374" s="38" t="s">
        <v>864</v>
      </c>
      <c r="D374" s="38" t="s">
        <v>243</v>
      </c>
      <c r="E374" s="38" t="s">
        <v>1110</v>
      </c>
      <c r="F374" s="38" t="s">
        <v>896</v>
      </c>
    </row>
    <row r="376" spans="2:7" x14ac:dyDescent="0.2">
      <c r="B376" s="38" t="s">
        <v>662</v>
      </c>
      <c r="C376" s="38" t="s">
        <v>233</v>
      </c>
      <c r="D376" s="38" t="s">
        <v>221</v>
      </c>
      <c r="E376" s="38" t="s">
        <v>1110</v>
      </c>
      <c r="F376" s="38" t="s">
        <v>896</v>
      </c>
    </row>
    <row r="378" spans="2:7" x14ac:dyDescent="0.2">
      <c r="B378" s="38" t="s">
        <v>663</v>
      </c>
      <c r="C378" s="38" t="s">
        <v>215</v>
      </c>
      <c r="D378" s="38" t="s">
        <v>202</v>
      </c>
      <c r="E378" s="38" t="s">
        <v>1109</v>
      </c>
      <c r="F378" s="38" t="s">
        <v>866</v>
      </c>
    </row>
    <row r="381" spans="2:7" x14ac:dyDescent="0.2">
      <c r="B381" s="38" t="s">
        <v>1112</v>
      </c>
    </row>
    <row r="382" spans="2:7" x14ac:dyDescent="0.2">
      <c r="B382" s="38" t="s">
        <v>787</v>
      </c>
      <c r="C382" s="38" t="s">
        <v>788</v>
      </c>
      <c r="D382" s="38" t="s">
        <v>789</v>
      </c>
      <c r="E382" s="38" t="s">
        <v>790</v>
      </c>
      <c r="F382" s="38" t="s">
        <v>791</v>
      </c>
      <c r="G382" s="38" t="s">
        <v>792</v>
      </c>
    </row>
    <row r="384" spans="2:7" x14ac:dyDescent="0.2">
      <c r="B384" s="38" t="s">
        <v>665</v>
      </c>
      <c r="C384" s="38" t="s">
        <v>613</v>
      </c>
      <c r="D384" s="38" t="s">
        <v>215</v>
      </c>
      <c r="E384" s="38" t="s">
        <v>1113</v>
      </c>
      <c r="F384" s="38" t="s">
        <v>866</v>
      </c>
    </row>
    <row r="386" spans="2:7" x14ac:dyDescent="0.2">
      <c r="B386" s="38" t="s">
        <v>666</v>
      </c>
      <c r="C386" s="38" t="s">
        <v>202</v>
      </c>
      <c r="D386" s="38" t="s">
        <v>233</v>
      </c>
      <c r="E386" s="38" t="s">
        <v>1114</v>
      </c>
      <c r="F386" s="38" t="s">
        <v>896</v>
      </c>
    </row>
    <row r="388" spans="2:7" x14ac:dyDescent="0.2">
      <c r="B388" s="38" t="s">
        <v>667</v>
      </c>
      <c r="C388" s="38" t="s">
        <v>221</v>
      </c>
      <c r="D388" s="38" t="s">
        <v>864</v>
      </c>
      <c r="E388" s="38" t="s">
        <v>1113</v>
      </c>
      <c r="F388" s="38" t="s">
        <v>866</v>
      </c>
    </row>
    <row r="390" spans="2:7" x14ac:dyDescent="0.2">
      <c r="B390" s="38" t="s">
        <v>668</v>
      </c>
      <c r="C390" s="38" t="s">
        <v>243</v>
      </c>
      <c r="D390" s="38" t="s">
        <v>799</v>
      </c>
      <c r="E390" s="38" t="s">
        <v>1115</v>
      </c>
      <c r="F390" s="38" t="s">
        <v>896</v>
      </c>
    </row>
    <row r="392" spans="2:7" x14ac:dyDescent="0.2">
      <c r="B392" s="38" t="s">
        <v>172</v>
      </c>
      <c r="C392" s="38" t="s">
        <v>894</v>
      </c>
      <c r="D392" s="38" t="s">
        <v>793</v>
      </c>
      <c r="E392" s="38" t="s">
        <v>1116</v>
      </c>
      <c r="F392" s="38" t="s">
        <v>896</v>
      </c>
      <c r="G392" s="38" t="s">
        <v>909</v>
      </c>
    </row>
    <row r="394" spans="2:7" x14ac:dyDescent="0.2">
      <c r="B394" s="38" t="s">
        <v>669</v>
      </c>
      <c r="C394" s="38" t="s">
        <v>893</v>
      </c>
      <c r="D394" s="38" t="s">
        <v>879</v>
      </c>
      <c r="E394" s="38" t="s">
        <v>1115</v>
      </c>
      <c r="F394" s="38" t="s">
        <v>896</v>
      </c>
    </row>
    <row r="396" spans="2:7" x14ac:dyDescent="0.2">
      <c r="B396" s="38" t="s">
        <v>670</v>
      </c>
      <c r="C396" s="38" t="s">
        <v>890</v>
      </c>
      <c r="D396" s="38" t="s">
        <v>884</v>
      </c>
      <c r="E396" s="38" t="s">
        <v>1113</v>
      </c>
      <c r="F396" s="38" t="s">
        <v>866</v>
      </c>
    </row>
    <row r="399" spans="2:7" x14ac:dyDescent="0.2">
      <c r="B399" s="38" t="s">
        <v>1117</v>
      </c>
    </row>
    <row r="400" spans="2:7" x14ac:dyDescent="0.2">
      <c r="B400" s="38" t="s">
        <v>787</v>
      </c>
      <c r="C400" s="38" t="s">
        <v>788</v>
      </c>
      <c r="D400" s="38" t="s">
        <v>789</v>
      </c>
      <c r="E400" s="38" t="s">
        <v>790</v>
      </c>
      <c r="F400" s="38" t="s">
        <v>791</v>
      </c>
      <c r="G400" s="38" t="s">
        <v>792</v>
      </c>
    </row>
    <row r="402" spans="2:6" x14ac:dyDescent="0.2">
      <c r="B402" s="38" t="s">
        <v>672</v>
      </c>
      <c r="C402" s="38" t="s">
        <v>890</v>
      </c>
      <c r="D402" s="38" t="s">
        <v>613</v>
      </c>
      <c r="E402" s="38" t="s">
        <v>1118</v>
      </c>
      <c r="F402" s="38" t="s">
        <v>866</v>
      </c>
    </row>
    <row r="404" spans="2:6" x14ac:dyDescent="0.2">
      <c r="B404" s="38" t="s">
        <v>673</v>
      </c>
      <c r="C404" s="38" t="s">
        <v>884</v>
      </c>
      <c r="D404" s="38" t="s">
        <v>893</v>
      </c>
      <c r="E404" s="38" t="s">
        <v>1118</v>
      </c>
      <c r="F404" s="38" t="s">
        <v>866</v>
      </c>
    </row>
    <row r="406" spans="2:6" x14ac:dyDescent="0.2">
      <c r="B406" s="38" t="s">
        <v>175</v>
      </c>
      <c r="C406" s="38" t="s">
        <v>879</v>
      </c>
      <c r="D406" s="38" t="s">
        <v>894</v>
      </c>
      <c r="E406" s="38" t="s">
        <v>1119</v>
      </c>
      <c r="F406" s="38" t="s">
        <v>896</v>
      </c>
    </row>
    <row r="408" spans="2:6" x14ac:dyDescent="0.2">
      <c r="B408" s="38" t="s">
        <v>674</v>
      </c>
      <c r="C408" s="38" t="s">
        <v>793</v>
      </c>
      <c r="D408" s="38" t="s">
        <v>243</v>
      </c>
      <c r="E408" s="38" t="s">
        <v>1118</v>
      </c>
      <c r="F408" s="38" t="s">
        <v>866</v>
      </c>
    </row>
    <row r="410" spans="2:6" x14ac:dyDescent="0.2">
      <c r="B410" s="38" t="s">
        <v>675</v>
      </c>
      <c r="C410" s="38" t="s">
        <v>799</v>
      </c>
      <c r="D410" s="38" t="s">
        <v>221</v>
      </c>
      <c r="E410" s="38" t="s">
        <v>1120</v>
      </c>
      <c r="F410" s="38" t="s">
        <v>866</v>
      </c>
    </row>
    <row r="412" spans="2:6" x14ac:dyDescent="0.2">
      <c r="B412" s="38" t="s">
        <v>676</v>
      </c>
      <c r="C412" s="38" t="s">
        <v>864</v>
      </c>
      <c r="D412" s="38" t="s">
        <v>202</v>
      </c>
      <c r="E412" s="38" t="s">
        <v>1119</v>
      </c>
      <c r="F412" s="38" t="s">
        <v>896</v>
      </c>
    </row>
    <row r="414" spans="2:6" x14ac:dyDescent="0.2">
      <c r="B414" s="38" t="s">
        <v>677</v>
      </c>
      <c r="C414" s="38" t="s">
        <v>233</v>
      </c>
      <c r="D414" s="38" t="s">
        <v>215</v>
      </c>
      <c r="E414" s="38" t="s">
        <v>1119</v>
      </c>
      <c r="F414" s="38" t="s">
        <v>896</v>
      </c>
    </row>
    <row r="417" spans="2:7" x14ac:dyDescent="0.2">
      <c r="B417" s="38" t="s">
        <v>1121</v>
      </c>
    </row>
    <row r="418" spans="2:7" x14ac:dyDescent="0.2">
      <c r="B418" s="38" t="s">
        <v>787</v>
      </c>
      <c r="C418" s="38" t="s">
        <v>788</v>
      </c>
      <c r="D418" s="38" t="s">
        <v>789</v>
      </c>
      <c r="E418" s="38" t="s">
        <v>790</v>
      </c>
      <c r="F418" s="38" t="s">
        <v>791</v>
      </c>
      <c r="G418" s="38" t="s">
        <v>792</v>
      </c>
    </row>
    <row r="420" spans="2:7" x14ac:dyDescent="0.2">
      <c r="B420" s="38" t="s">
        <v>678</v>
      </c>
      <c r="C420" s="38" t="s">
        <v>613</v>
      </c>
      <c r="D420" s="38" t="s">
        <v>233</v>
      </c>
      <c r="E420" s="38" t="s">
        <v>1122</v>
      </c>
      <c r="F420" s="38" t="s">
        <v>866</v>
      </c>
    </row>
    <row r="422" spans="2:7" x14ac:dyDescent="0.2">
      <c r="B422" s="38" t="s">
        <v>679</v>
      </c>
      <c r="C422" s="38" t="s">
        <v>215</v>
      </c>
      <c r="D422" s="38" t="s">
        <v>864</v>
      </c>
      <c r="E422" s="38" t="s">
        <v>1122</v>
      </c>
      <c r="F422" s="38" t="s">
        <v>866</v>
      </c>
    </row>
    <row r="424" spans="2:7" x14ac:dyDescent="0.2">
      <c r="B424" s="38" t="s">
        <v>680</v>
      </c>
      <c r="C424" s="38" t="s">
        <v>202</v>
      </c>
      <c r="D424" s="38" t="s">
        <v>799</v>
      </c>
      <c r="E424" s="38" t="s">
        <v>1123</v>
      </c>
      <c r="F424" s="38" t="s">
        <v>896</v>
      </c>
    </row>
    <row r="426" spans="2:7" x14ac:dyDescent="0.2">
      <c r="B426" s="38" t="s">
        <v>681</v>
      </c>
      <c r="C426" s="38" t="s">
        <v>221</v>
      </c>
      <c r="D426" s="38" t="s">
        <v>793</v>
      </c>
      <c r="E426" s="38" t="s">
        <v>1122</v>
      </c>
      <c r="F426" s="38" t="s">
        <v>866</v>
      </c>
    </row>
    <row r="428" spans="2:7" x14ac:dyDescent="0.2">
      <c r="B428" s="38" t="s">
        <v>682</v>
      </c>
      <c r="C428" s="38" t="s">
        <v>243</v>
      </c>
      <c r="D428" s="38" t="s">
        <v>879</v>
      </c>
      <c r="E428" s="38" t="s">
        <v>1124</v>
      </c>
      <c r="F428" s="38" t="s">
        <v>896</v>
      </c>
    </row>
    <row r="430" spans="2:7" x14ac:dyDescent="0.2">
      <c r="B430" s="38" t="s">
        <v>178</v>
      </c>
      <c r="C430" s="38" t="s">
        <v>894</v>
      </c>
      <c r="D430" s="38" t="s">
        <v>884</v>
      </c>
      <c r="E430" s="38" t="s">
        <v>1125</v>
      </c>
      <c r="F430" s="38" t="s">
        <v>896</v>
      </c>
      <c r="G430" s="38" t="s">
        <v>909</v>
      </c>
    </row>
    <row r="432" spans="2:7" x14ac:dyDescent="0.2">
      <c r="B432" s="38" t="s">
        <v>683</v>
      </c>
      <c r="C432" s="38" t="s">
        <v>893</v>
      </c>
      <c r="D432" s="38" t="s">
        <v>890</v>
      </c>
      <c r="E432" s="38" t="s">
        <v>1124</v>
      </c>
      <c r="F432" s="38" t="s">
        <v>896</v>
      </c>
    </row>
    <row r="435" spans="2:7" x14ac:dyDescent="0.2">
      <c r="B435" s="38" t="s">
        <v>1126</v>
      </c>
    </row>
    <row r="436" spans="2:7" x14ac:dyDescent="0.2">
      <c r="B436" s="38" t="s">
        <v>787</v>
      </c>
      <c r="C436" s="38" t="s">
        <v>788</v>
      </c>
      <c r="D436" s="38" t="s">
        <v>789</v>
      </c>
      <c r="E436" s="38" t="s">
        <v>790</v>
      </c>
      <c r="F436" s="38" t="s">
        <v>791</v>
      </c>
      <c r="G436" s="38" t="s">
        <v>792</v>
      </c>
    </row>
    <row r="438" spans="2:7" x14ac:dyDescent="0.2">
      <c r="B438" s="38" t="s">
        <v>684</v>
      </c>
      <c r="C438" s="38" t="s">
        <v>893</v>
      </c>
      <c r="D438" s="38" t="s">
        <v>613</v>
      </c>
      <c r="E438" s="38" t="s">
        <v>1127</v>
      </c>
      <c r="F438" s="38" t="s">
        <v>896</v>
      </c>
    </row>
    <row r="440" spans="2:7" x14ac:dyDescent="0.2">
      <c r="B440" s="38" t="s">
        <v>181</v>
      </c>
      <c r="C440" s="38" t="s">
        <v>890</v>
      </c>
      <c r="D440" s="38" t="s">
        <v>894</v>
      </c>
      <c r="E440" s="38" t="s">
        <v>1128</v>
      </c>
      <c r="F440" s="38" t="s">
        <v>866</v>
      </c>
    </row>
    <row r="442" spans="2:7" x14ac:dyDescent="0.2">
      <c r="B442" s="38" t="s">
        <v>685</v>
      </c>
      <c r="C442" s="38" t="s">
        <v>884</v>
      </c>
      <c r="D442" s="38" t="s">
        <v>243</v>
      </c>
      <c r="E442" s="38" t="s">
        <v>1128</v>
      </c>
      <c r="F442" s="38" t="s">
        <v>866</v>
      </c>
    </row>
    <row r="444" spans="2:7" x14ac:dyDescent="0.2">
      <c r="B444" s="38" t="s">
        <v>686</v>
      </c>
      <c r="C444" s="38" t="s">
        <v>879</v>
      </c>
      <c r="D444" s="38" t="s">
        <v>221</v>
      </c>
      <c r="E444" s="38" t="s">
        <v>1129</v>
      </c>
      <c r="F444" s="38" t="s">
        <v>896</v>
      </c>
    </row>
    <row r="446" spans="2:7" x14ac:dyDescent="0.2">
      <c r="B446" s="38" t="s">
        <v>687</v>
      </c>
      <c r="C446" s="38" t="s">
        <v>793</v>
      </c>
      <c r="D446" s="38" t="s">
        <v>202</v>
      </c>
      <c r="E446" s="38" t="s">
        <v>1128</v>
      </c>
      <c r="F446" s="38" t="s">
        <v>866</v>
      </c>
    </row>
    <row r="448" spans="2:7" x14ac:dyDescent="0.2">
      <c r="B448" s="38" t="s">
        <v>688</v>
      </c>
      <c r="C448" s="38" t="s">
        <v>799</v>
      </c>
      <c r="D448" s="38" t="s">
        <v>215</v>
      </c>
      <c r="E448" s="38" t="s">
        <v>1130</v>
      </c>
      <c r="F448" s="38" t="s">
        <v>866</v>
      </c>
    </row>
    <row r="450" spans="2:7" x14ac:dyDescent="0.2">
      <c r="B450" s="38" t="s">
        <v>689</v>
      </c>
      <c r="C450" s="38" t="s">
        <v>864</v>
      </c>
      <c r="D450" s="38" t="s">
        <v>233</v>
      </c>
      <c r="E450" s="38" t="s">
        <v>1129</v>
      </c>
      <c r="F450" s="38" t="s">
        <v>896</v>
      </c>
    </row>
    <row r="453" spans="2:7" x14ac:dyDescent="0.2">
      <c r="B453" s="38" t="s">
        <v>1131</v>
      </c>
    </row>
    <row r="454" spans="2:7" x14ac:dyDescent="0.2">
      <c r="B454" s="38" t="s">
        <v>787</v>
      </c>
      <c r="C454" s="38" t="s">
        <v>788</v>
      </c>
      <c r="D454" s="38" t="s">
        <v>789</v>
      </c>
      <c r="E454" s="38" t="s">
        <v>790</v>
      </c>
      <c r="F454" s="38" t="s">
        <v>791</v>
      </c>
      <c r="G454" s="38" t="s">
        <v>792</v>
      </c>
    </row>
    <row r="456" spans="2:7" x14ac:dyDescent="0.2">
      <c r="B456" s="38" t="s">
        <v>690</v>
      </c>
      <c r="C456" s="38" t="s">
        <v>613</v>
      </c>
      <c r="D456" s="38" t="s">
        <v>864</v>
      </c>
      <c r="E456" s="38" t="s">
        <v>1132</v>
      </c>
      <c r="F456" s="38" t="s">
        <v>866</v>
      </c>
    </row>
    <row r="458" spans="2:7" x14ac:dyDescent="0.2">
      <c r="B458" s="38" t="s">
        <v>691</v>
      </c>
      <c r="C458" s="38" t="s">
        <v>233</v>
      </c>
      <c r="D458" s="38" t="s">
        <v>799</v>
      </c>
      <c r="E458" s="38" t="s">
        <v>1133</v>
      </c>
      <c r="F458" s="38" t="s">
        <v>896</v>
      </c>
    </row>
    <row r="460" spans="2:7" x14ac:dyDescent="0.2">
      <c r="B460" s="38" t="s">
        <v>692</v>
      </c>
      <c r="C460" s="38" t="s">
        <v>215</v>
      </c>
      <c r="D460" s="38" t="s">
        <v>793</v>
      </c>
      <c r="E460" s="38" t="s">
        <v>1132</v>
      </c>
      <c r="F460" s="38" t="s">
        <v>866</v>
      </c>
    </row>
    <row r="462" spans="2:7" x14ac:dyDescent="0.2">
      <c r="B462" s="38" t="s">
        <v>693</v>
      </c>
      <c r="C462" s="38" t="s">
        <v>202</v>
      </c>
      <c r="D462" s="38" t="s">
        <v>879</v>
      </c>
      <c r="E462" s="38" t="s">
        <v>1134</v>
      </c>
      <c r="F462" s="38" t="s">
        <v>896</v>
      </c>
    </row>
    <row r="464" spans="2:7" x14ac:dyDescent="0.2">
      <c r="B464" s="38" t="s">
        <v>694</v>
      </c>
      <c r="C464" s="38" t="s">
        <v>221</v>
      </c>
      <c r="D464" s="38" t="s">
        <v>884</v>
      </c>
      <c r="E464" s="38" t="s">
        <v>1132</v>
      </c>
      <c r="F464" s="38" t="s">
        <v>866</v>
      </c>
    </row>
    <row r="466" spans="2:7" x14ac:dyDescent="0.2">
      <c r="B466" s="38" t="s">
        <v>695</v>
      </c>
      <c r="C466" s="38" t="s">
        <v>243</v>
      </c>
      <c r="D466" s="38" t="s">
        <v>890</v>
      </c>
      <c r="E466" s="38" t="s">
        <v>1135</v>
      </c>
      <c r="F466" s="38" t="s">
        <v>896</v>
      </c>
    </row>
    <row r="468" spans="2:7" x14ac:dyDescent="0.2">
      <c r="B468" s="38" t="s">
        <v>184</v>
      </c>
      <c r="C468" s="38" t="s">
        <v>894</v>
      </c>
      <c r="D468" s="38" t="s">
        <v>893</v>
      </c>
      <c r="E468" s="38" t="s">
        <v>1133</v>
      </c>
      <c r="F468" s="38" t="s">
        <v>896</v>
      </c>
      <c r="G468" s="38" t="s">
        <v>909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2"/>
  <dimension ref="A1:AMK50"/>
  <sheetViews>
    <sheetView topLeftCell="A34" zoomScaleNormal="100" workbookViewId="0">
      <selection activeCell="B21" sqref="B21"/>
    </sheetView>
  </sheetViews>
  <sheetFormatPr defaultRowHeight="12.75" x14ac:dyDescent="0.2"/>
  <cols>
    <col min="1" max="9" width="9.140625" style="38" customWidth="1"/>
    <col min="10" max="10" width="3.140625" style="38" customWidth="1"/>
    <col min="11" max="12" width="4.140625" style="38" customWidth="1"/>
    <col min="13" max="13" width="5.7109375" style="38" customWidth="1"/>
    <col min="14" max="14" width="9.140625" style="38" customWidth="1"/>
    <col min="15" max="22" width="4.28515625" style="38" customWidth="1"/>
    <col min="23" max="1025" width="9.140625" style="38" customWidth="1"/>
  </cols>
  <sheetData>
    <row r="1" spans="1:22" x14ac:dyDescent="0.2">
      <c r="B1" s="190" t="s">
        <v>1136</v>
      </c>
    </row>
    <row r="2" spans="1:22" x14ac:dyDescent="0.2">
      <c r="A2" s="572" t="s">
        <v>280</v>
      </c>
      <c r="B2" s="573" t="s">
        <v>1137</v>
      </c>
      <c r="C2" s="573" t="s">
        <v>195</v>
      </c>
      <c r="D2" s="573" t="s">
        <v>196</v>
      </c>
      <c r="E2" s="573">
        <v>0</v>
      </c>
      <c r="F2" s="573" t="s">
        <v>197</v>
      </c>
      <c r="G2" s="573" t="s">
        <v>198</v>
      </c>
      <c r="H2" s="573" t="s">
        <v>18</v>
      </c>
      <c r="I2" s="573" t="s">
        <v>1138</v>
      </c>
      <c r="J2" s="574"/>
      <c r="K2" s="574"/>
      <c r="L2" s="574"/>
      <c r="N2" s="575"/>
      <c r="O2" s="575" t="s">
        <v>1139</v>
      </c>
      <c r="P2" s="575" t="s">
        <v>1140</v>
      </c>
      <c r="Q2" s="575" t="s">
        <v>1141</v>
      </c>
      <c r="R2" s="575" t="s">
        <v>1142</v>
      </c>
      <c r="S2" s="575" t="s">
        <v>1143</v>
      </c>
      <c r="T2" s="575" t="s">
        <v>1144</v>
      </c>
      <c r="U2" s="575" t="s">
        <v>1145</v>
      </c>
      <c r="V2" s="575" t="s">
        <v>102</v>
      </c>
    </row>
    <row r="3" spans="1:22" x14ac:dyDescent="0.2">
      <c r="A3" s="576">
        <v>1</v>
      </c>
      <c r="B3" s="577" t="s">
        <v>1146</v>
      </c>
      <c r="C3" s="576">
        <v>14</v>
      </c>
      <c r="D3" s="576">
        <v>10</v>
      </c>
      <c r="E3" s="576">
        <v>3</v>
      </c>
      <c r="F3" s="576">
        <v>1</v>
      </c>
      <c r="G3" s="576" t="s">
        <v>1147</v>
      </c>
      <c r="H3" s="576">
        <v>33</v>
      </c>
      <c r="I3" s="576">
        <v>12</v>
      </c>
      <c r="J3" s="578"/>
      <c r="K3" s="578"/>
      <c r="L3" s="578"/>
      <c r="M3" s="38">
        <v>1</v>
      </c>
      <c r="N3" s="575" t="s">
        <v>1146</v>
      </c>
      <c r="O3" s="575">
        <v>14</v>
      </c>
      <c r="P3" s="575">
        <v>10</v>
      </c>
      <c r="Q3" s="575">
        <v>3</v>
      </c>
      <c r="R3" s="575">
        <v>1</v>
      </c>
      <c r="S3" s="575">
        <v>44</v>
      </c>
      <c r="T3" s="575">
        <v>15</v>
      </c>
      <c r="U3" s="575">
        <v>33</v>
      </c>
      <c r="V3" s="575">
        <v>12</v>
      </c>
    </row>
    <row r="4" spans="1:22" x14ac:dyDescent="0.2">
      <c r="A4" s="579">
        <v>2</v>
      </c>
      <c r="B4" s="580" t="s">
        <v>793</v>
      </c>
      <c r="C4" s="579">
        <v>14</v>
      </c>
      <c r="D4" s="579">
        <v>8</v>
      </c>
      <c r="E4" s="579">
        <v>1</v>
      </c>
      <c r="F4" s="579">
        <v>5</v>
      </c>
      <c r="G4" s="579" t="s">
        <v>644</v>
      </c>
      <c r="H4" s="579">
        <v>25</v>
      </c>
      <c r="I4" s="579">
        <v>4</v>
      </c>
      <c r="J4" s="578"/>
      <c r="K4" s="578"/>
      <c r="L4" s="578"/>
      <c r="M4" s="38">
        <v>2</v>
      </c>
      <c r="N4" s="575" t="s">
        <v>793</v>
      </c>
      <c r="O4" s="575">
        <v>14</v>
      </c>
      <c r="P4" s="575">
        <v>8</v>
      </c>
      <c r="Q4" s="575">
        <v>1</v>
      </c>
      <c r="R4" s="575">
        <v>5</v>
      </c>
      <c r="S4" s="575">
        <v>32</v>
      </c>
      <c r="T4" s="575">
        <v>13</v>
      </c>
      <c r="U4" s="575">
        <v>25</v>
      </c>
      <c r="V4" s="575">
        <v>4</v>
      </c>
    </row>
    <row r="5" spans="1:22" x14ac:dyDescent="0.2">
      <c r="A5" s="579">
        <v>3</v>
      </c>
      <c r="B5" s="580" t="s">
        <v>221</v>
      </c>
      <c r="C5" s="579">
        <v>14</v>
      </c>
      <c r="D5" s="579">
        <v>7</v>
      </c>
      <c r="E5" s="579">
        <v>3</v>
      </c>
      <c r="F5" s="579">
        <v>4</v>
      </c>
      <c r="G5" s="579" t="s">
        <v>615</v>
      </c>
      <c r="H5" s="579">
        <v>24</v>
      </c>
      <c r="I5" s="579">
        <v>3</v>
      </c>
      <c r="J5" s="578"/>
      <c r="K5" s="578"/>
      <c r="L5" s="578"/>
      <c r="M5" s="38">
        <v>3</v>
      </c>
      <c r="N5" s="575" t="s">
        <v>221</v>
      </c>
      <c r="O5" s="575">
        <v>14</v>
      </c>
      <c r="P5" s="575">
        <v>7</v>
      </c>
      <c r="Q5" s="575">
        <v>3</v>
      </c>
      <c r="R5" s="575">
        <v>4</v>
      </c>
      <c r="S5" s="575">
        <v>25</v>
      </c>
      <c r="T5" s="575">
        <v>26</v>
      </c>
      <c r="U5" s="575">
        <v>24</v>
      </c>
      <c r="V5" s="575">
        <v>3</v>
      </c>
    </row>
    <row r="6" spans="1:22" x14ac:dyDescent="0.2">
      <c r="A6" s="579">
        <v>4</v>
      </c>
      <c r="B6" s="580" t="s">
        <v>890</v>
      </c>
      <c r="C6" s="579">
        <v>14</v>
      </c>
      <c r="D6" s="579">
        <v>7</v>
      </c>
      <c r="E6" s="579">
        <v>2</v>
      </c>
      <c r="F6" s="579">
        <v>5</v>
      </c>
      <c r="G6" s="579" t="s">
        <v>1148</v>
      </c>
      <c r="H6" s="579">
        <v>23</v>
      </c>
      <c r="I6" s="579">
        <v>-1</v>
      </c>
      <c r="J6" s="578"/>
      <c r="K6" s="578"/>
      <c r="L6" s="578"/>
      <c r="M6" s="38">
        <v>4</v>
      </c>
      <c r="N6" s="575" t="s">
        <v>890</v>
      </c>
      <c r="O6" s="575">
        <v>14</v>
      </c>
      <c r="P6" s="575">
        <v>7</v>
      </c>
      <c r="Q6" s="575">
        <v>2</v>
      </c>
      <c r="R6" s="575">
        <v>5</v>
      </c>
      <c r="S6" s="575">
        <v>28</v>
      </c>
      <c r="T6" s="575">
        <v>15</v>
      </c>
      <c r="U6" s="575">
        <v>23</v>
      </c>
      <c r="V6" s="575">
        <v>-1</v>
      </c>
    </row>
    <row r="7" spans="1:22" x14ac:dyDescent="0.2">
      <c r="A7" s="581">
        <v>5</v>
      </c>
      <c r="B7" s="582" t="s">
        <v>202</v>
      </c>
      <c r="C7" s="581">
        <v>14</v>
      </c>
      <c r="D7" s="581">
        <v>7</v>
      </c>
      <c r="E7" s="581">
        <v>1</v>
      </c>
      <c r="F7" s="581">
        <v>6</v>
      </c>
      <c r="G7" s="581" t="s">
        <v>1149</v>
      </c>
      <c r="H7" s="581">
        <v>22</v>
      </c>
      <c r="I7" s="581">
        <v>1</v>
      </c>
      <c r="J7" s="583"/>
      <c r="K7" s="583"/>
      <c r="L7" s="583"/>
      <c r="M7" s="38">
        <v>5</v>
      </c>
      <c r="N7" s="575" t="s">
        <v>202</v>
      </c>
      <c r="O7" s="575">
        <v>14</v>
      </c>
      <c r="P7" s="575">
        <v>7</v>
      </c>
      <c r="Q7" s="575">
        <v>1</v>
      </c>
      <c r="R7" s="575">
        <v>6</v>
      </c>
      <c r="S7" s="575">
        <v>33</v>
      </c>
      <c r="T7" s="575">
        <v>25</v>
      </c>
      <c r="U7" s="575">
        <v>22</v>
      </c>
      <c r="V7" s="575">
        <v>1</v>
      </c>
    </row>
    <row r="8" spans="1:22" x14ac:dyDescent="0.2">
      <c r="A8" s="579">
        <v>6</v>
      </c>
      <c r="B8" s="580" t="s">
        <v>215</v>
      </c>
      <c r="C8" s="579">
        <v>14</v>
      </c>
      <c r="D8" s="579">
        <v>6</v>
      </c>
      <c r="E8" s="579">
        <v>3</v>
      </c>
      <c r="F8" s="579">
        <v>5</v>
      </c>
      <c r="G8" s="579" t="s">
        <v>1150</v>
      </c>
      <c r="H8" s="579">
        <v>21</v>
      </c>
      <c r="I8" s="579">
        <v>0</v>
      </c>
      <c r="J8" s="578"/>
      <c r="K8" s="578"/>
      <c r="L8" s="578"/>
      <c r="M8" s="38">
        <v>6</v>
      </c>
      <c r="N8" s="575" t="s">
        <v>215</v>
      </c>
      <c r="O8" s="575">
        <v>14</v>
      </c>
      <c r="P8" s="575">
        <v>6</v>
      </c>
      <c r="Q8" s="575">
        <v>3</v>
      </c>
      <c r="R8" s="575">
        <v>5</v>
      </c>
      <c r="S8" s="575">
        <v>26</v>
      </c>
      <c r="T8" s="575">
        <v>27</v>
      </c>
      <c r="U8" s="575">
        <v>21</v>
      </c>
      <c r="V8" s="575">
        <v>0</v>
      </c>
    </row>
    <row r="9" spans="1:22" x14ac:dyDescent="0.2">
      <c r="A9" s="579">
        <v>7</v>
      </c>
      <c r="B9" s="580" t="s">
        <v>243</v>
      </c>
      <c r="C9" s="579">
        <v>14</v>
      </c>
      <c r="D9" s="579">
        <v>6</v>
      </c>
      <c r="E9" s="579">
        <v>2</v>
      </c>
      <c r="F9" s="579">
        <v>6</v>
      </c>
      <c r="G9" s="579" t="s">
        <v>1151</v>
      </c>
      <c r="H9" s="579">
        <v>20</v>
      </c>
      <c r="I9" s="579">
        <v>2</v>
      </c>
      <c r="J9" s="578"/>
      <c r="K9" s="578"/>
      <c r="L9" s="578"/>
      <c r="M9" s="38">
        <v>7</v>
      </c>
      <c r="N9" s="575" t="s">
        <v>243</v>
      </c>
      <c r="O9" s="575">
        <v>14</v>
      </c>
      <c r="P9" s="575">
        <v>6</v>
      </c>
      <c r="Q9" s="575">
        <v>2</v>
      </c>
      <c r="R9" s="575">
        <v>6</v>
      </c>
      <c r="S9" s="575">
        <v>23</v>
      </c>
      <c r="T9" s="575">
        <v>23</v>
      </c>
      <c r="U9" s="575">
        <v>20</v>
      </c>
      <c r="V9" s="575">
        <v>2</v>
      </c>
    </row>
    <row r="10" spans="1:22" x14ac:dyDescent="0.2">
      <c r="A10" s="579">
        <v>8</v>
      </c>
      <c r="B10" s="580" t="s">
        <v>894</v>
      </c>
      <c r="C10" s="579">
        <v>14</v>
      </c>
      <c r="D10" s="579">
        <v>5</v>
      </c>
      <c r="E10" s="579">
        <v>2</v>
      </c>
      <c r="F10" s="579">
        <v>7</v>
      </c>
      <c r="G10" s="579" t="s">
        <v>1152</v>
      </c>
      <c r="H10" s="579">
        <v>17</v>
      </c>
      <c r="I10" s="579">
        <v>-4</v>
      </c>
      <c r="J10" s="578"/>
      <c r="K10" s="578"/>
      <c r="L10" s="578"/>
      <c r="M10" s="38">
        <v>8</v>
      </c>
      <c r="N10" s="575" t="s">
        <v>894</v>
      </c>
      <c r="O10" s="575">
        <v>14</v>
      </c>
      <c r="P10" s="575">
        <v>5</v>
      </c>
      <c r="Q10" s="575">
        <v>2</v>
      </c>
      <c r="R10" s="575">
        <v>7</v>
      </c>
      <c r="S10" s="575">
        <v>20</v>
      </c>
      <c r="T10" s="575">
        <v>20</v>
      </c>
      <c r="U10" s="575">
        <v>17</v>
      </c>
      <c r="V10" s="575">
        <v>-4</v>
      </c>
    </row>
    <row r="11" spans="1:22" x14ac:dyDescent="0.2">
      <c r="A11" s="579">
        <v>9</v>
      </c>
      <c r="B11" s="580" t="s">
        <v>1153</v>
      </c>
      <c r="C11" s="579">
        <v>14</v>
      </c>
      <c r="D11" s="579">
        <v>5</v>
      </c>
      <c r="E11" s="579">
        <v>2</v>
      </c>
      <c r="F11" s="579">
        <v>7</v>
      </c>
      <c r="G11" s="579" t="s">
        <v>1154</v>
      </c>
      <c r="H11" s="579">
        <v>17</v>
      </c>
      <c r="I11" s="579">
        <v>-4</v>
      </c>
      <c r="J11" s="578"/>
      <c r="K11" s="578"/>
      <c r="L11" s="578"/>
      <c r="M11" s="38">
        <v>9</v>
      </c>
      <c r="N11" s="575" t="s">
        <v>1153</v>
      </c>
      <c r="O11" s="575">
        <v>14</v>
      </c>
      <c r="P11" s="575">
        <v>5</v>
      </c>
      <c r="Q11" s="575">
        <v>2</v>
      </c>
      <c r="R11" s="575">
        <v>7</v>
      </c>
      <c r="S11" s="575">
        <v>24</v>
      </c>
      <c r="T11" s="575">
        <v>41</v>
      </c>
      <c r="U11" s="575">
        <v>17</v>
      </c>
      <c r="V11" s="575">
        <v>-4</v>
      </c>
    </row>
    <row r="12" spans="1:22" x14ac:dyDescent="0.2">
      <c r="A12" s="579">
        <v>10</v>
      </c>
      <c r="B12" s="580" t="s">
        <v>884</v>
      </c>
      <c r="C12" s="579">
        <v>14</v>
      </c>
      <c r="D12" s="579">
        <v>4</v>
      </c>
      <c r="E12" s="579">
        <v>4</v>
      </c>
      <c r="F12" s="579">
        <v>6</v>
      </c>
      <c r="G12" s="579" t="s">
        <v>1155</v>
      </c>
      <c r="H12" s="579">
        <v>16</v>
      </c>
      <c r="I12" s="579">
        <v>-5</v>
      </c>
      <c r="J12" s="578"/>
      <c r="K12" s="578"/>
      <c r="L12" s="578"/>
      <c r="M12" s="38">
        <v>10</v>
      </c>
      <c r="N12" s="575" t="s">
        <v>884</v>
      </c>
      <c r="O12" s="575">
        <v>14</v>
      </c>
      <c r="P12" s="575">
        <v>4</v>
      </c>
      <c r="Q12" s="575">
        <v>4</v>
      </c>
      <c r="R12" s="575">
        <v>6</v>
      </c>
      <c r="S12" s="575">
        <v>25</v>
      </c>
      <c r="T12" s="575">
        <v>25</v>
      </c>
      <c r="U12" s="575">
        <v>16</v>
      </c>
      <c r="V12" s="575">
        <v>-5</v>
      </c>
    </row>
    <row r="13" spans="1:22" x14ac:dyDescent="0.2">
      <c r="A13" s="579">
        <v>11</v>
      </c>
      <c r="B13" s="580" t="s">
        <v>613</v>
      </c>
      <c r="C13" s="579">
        <v>14</v>
      </c>
      <c r="D13" s="579">
        <v>4</v>
      </c>
      <c r="E13" s="579">
        <v>4</v>
      </c>
      <c r="F13" s="579">
        <v>6</v>
      </c>
      <c r="G13" s="579" t="s">
        <v>1156</v>
      </c>
      <c r="H13" s="579">
        <v>16</v>
      </c>
      <c r="I13" s="579">
        <v>-5</v>
      </c>
      <c r="J13" s="578"/>
      <c r="K13" s="578"/>
      <c r="L13" s="578"/>
      <c r="M13" s="38">
        <v>11</v>
      </c>
      <c r="N13" s="575" t="s">
        <v>613</v>
      </c>
      <c r="O13" s="575">
        <v>14</v>
      </c>
      <c r="P13" s="575">
        <v>4</v>
      </c>
      <c r="Q13" s="575">
        <v>4</v>
      </c>
      <c r="R13" s="575">
        <v>6</v>
      </c>
      <c r="S13" s="575">
        <v>21</v>
      </c>
      <c r="T13" s="575">
        <v>26</v>
      </c>
      <c r="U13" s="575">
        <v>16</v>
      </c>
      <c r="V13" s="575">
        <v>-5</v>
      </c>
    </row>
    <row r="14" spans="1:22" x14ac:dyDescent="0.2">
      <c r="A14" s="579">
        <v>12</v>
      </c>
      <c r="B14" s="580" t="s">
        <v>233</v>
      </c>
      <c r="C14" s="579">
        <v>14</v>
      </c>
      <c r="D14" s="579">
        <v>5</v>
      </c>
      <c r="E14" s="579">
        <v>1</v>
      </c>
      <c r="F14" s="579">
        <v>8</v>
      </c>
      <c r="G14" s="579" t="s">
        <v>1157</v>
      </c>
      <c r="H14" s="579">
        <v>16</v>
      </c>
      <c r="I14" s="579">
        <v>-5</v>
      </c>
      <c r="J14" s="578"/>
      <c r="K14" s="578"/>
      <c r="L14" s="578"/>
      <c r="M14" s="38">
        <v>12</v>
      </c>
      <c r="N14" s="575" t="s">
        <v>233</v>
      </c>
      <c r="O14" s="575">
        <v>14</v>
      </c>
      <c r="P14" s="575">
        <v>5</v>
      </c>
      <c r="Q14" s="575">
        <v>1</v>
      </c>
      <c r="R14" s="575">
        <v>8</v>
      </c>
      <c r="S14" s="575">
        <v>20</v>
      </c>
      <c r="T14" s="575">
        <v>27</v>
      </c>
      <c r="U14" s="575">
        <v>16</v>
      </c>
      <c r="V14" s="575">
        <v>-5</v>
      </c>
    </row>
    <row r="15" spans="1:22" x14ac:dyDescent="0.2">
      <c r="A15" s="579">
        <v>13</v>
      </c>
      <c r="B15" s="580" t="s">
        <v>893</v>
      </c>
      <c r="C15" s="579">
        <v>14</v>
      </c>
      <c r="D15" s="579">
        <v>4</v>
      </c>
      <c r="E15" s="579">
        <v>2</v>
      </c>
      <c r="F15" s="579">
        <v>8</v>
      </c>
      <c r="G15" s="579" t="s">
        <v>1158</v>
      </c>
      <c r="H15" s="579">
        <v>14</v>
      </c>
      <c r="I15" s="579">
        <v>-7</v>
      </c>
      <c r="J15" s="578"/>
      <c r="K15" s="578"/>
      <c r="L15" s="578"/>
      <c r="M15" s="38">
        <v>13</v>
      </c>
      <c r="N15" s="575" t="s">
        <v>893</v>
      </c>
      <c r="O15" s="575">
        <v>14</v>
      </c>
      <c r="P15" s="575">
        <v>4</v>
      </c>
      <c r="Q15" s="575">
        <v>2</v>
      </c>
      <c r="R15" s="575">
        <v>8</v>
      </c>
      <c r="S15" s="575">
        <v>12</v>
      </c>
      <c r="T15" s="575">
        <v>26</v>
      </c>
      <c r="U15" s="575">
        <v>14</v>
      </c>
      <c r="V15" s="575">
        <v>-7</v>
      </c>
    </row>
    <row r="16" spans="1:22" x14ac:dyDescent="0.2">
      <c r="A16" s="579">
        <v>14</v>
      </c>
      <c r="B16" s="580" t="s">
        <v>238</v>
      </c>
      <c r="C16" s="579">
        <v>14</v>
      </c>
      <c r="D16" s="579">
        <v>2</v>
      </c>
      <c r="E16" s="579">
        <v>6</v>
      </c>
      <c r="F16" s="579">
        <v>6</v>
      </c>
      <c r="G16" s="579" t="s">
        <v>1159</v>
      </c>
      <c r="H16" s="579">
        <v>12</v>
      </c>
      <c r="I16" s="579">
        <v>-9</v>
      </c>
      <c r="J16" s="578"/>
      <c r="K16" s="578"/>
      <c r="L16" s="578"/>
      <c r="M16" s="38">
        <v>14</v>
      </c>
      <c r="N16" s="575" t="s">
        <v>238</v>
      </c>
      <c r="O16" s="575">
        <v>14</v>
      </c>
      <c r="P16" s="575">
        <v>2</v>
      </c>
      <c r="Q16" s="575">
        <v>6</v>
      </c>
      <c r="R16" s="575">
        <v>6</v>
      </c>
      <c r="S16" s="575">
        <v>25</v>
      </c>
      <c r="T16" s="575">
        <v>23</v>
      </c>
      <c r="U16" s="575">
        <v>12</v>
      </c>
      <c r="V16" s="575">
        <v>-9</v>
      </c>
    </row>
    <row r="17" spans="1:22" x14ac:dyDescent="0.2">
      <c r="A17" s="203"/>
      <c r="B17" s="584"/>
      <c r="C17" s="585"/>
      <c r="D17" s="585"/>
      <c r="E17" s="585"/>
      <c r="F17" s="585"/>
      <c r="G17" s="586"/>
      <c r="H17" s="585"/>
      <c r="I17" s="585"/>
      <c r="J17" s="585"/>
      <c r="K17" s="585"/>
      <c r="L17" s="585"/>
    </row>
    <row r="18" spans="1:22" x14ac:dyDescent="0.2">
      <c r="A18" s="587"/>
      <c r="B18" s="588" t="s">
        <v>1160</v>
      </c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75"/>
      <c r="N18" s="575" t="s">
        <v>1161</v>
      </c>
      <c r="O18" s="575"/>
      <c r="P18" s="575"/>
      <c r="Q18" s="575"/>
      <c r="R18" s="575"/>
      <c r="S18" s="575"/>
      <c r="T18" s="575"/>
      <c r="U18" s="575"/>
      <c r="V18" s="575"/>
    </row>
    <row r="19" spans="1:22" x14ac:dyDescent="0.2">
      <c r="A19" s="589"/>
      <c r="B19" s="590" t="str">
        <f t="shared" ref="B19:I19" si="0">B2</f>
        <v>ročník 2013/14</v>
      </c>
      <c r="C19" s="590" t="str">
        <f t="shared" si="0"/>
        <v>Záp</v>
      </c>
      <c r="D19" s="590" t="str">
        <f t="shared" si="0"/>
        <v>+</v>
      </c>
      <c r="E19" s="590">
        <f t="shared" si="0"/>
        <v>0</v>
      </c>
      <c r="F19" s="590" t="str">
        <f t="shared" si="0"/>
        <v>-</v>
      </c>
      <c r="G19" s="590" t="str">
        <f t="shared" si="0"/>
        <v>Skóre</v>
      </c>
      <c r="H19" s="590" t="str">
        <f t="shared" si="0"/>
        <v>Body</v>
      </c>
      <c r="I19" s="591" t="str">
        <f t="shared" si="0"/>
        <v>(Prav)</v>
      </c>
      <c r="J19" s="592"/>
      <c r="K19" s="592"/>
      <c r="L19" s="592"/>
      <c r="M19" s="575"/>
      <c r="N19" s="575" t="s">
        <v>1162</v>
      </c>
      <c r="O19" s="575"/>
      <c r="P19" s="575"/>
      <c r="Q19" s="575"/>
      <c r="R19" s="575"/>
      <c r="S19" s="575"/>
      <c r="T19" s="575"/>
      <c r="U19" s="575"/>
      <c r="V19" s="575"/>
    </row>
    <row r="20" spans="1:22" x14ac:dyDescent="0.2">
      <c r="A20" s="593">
        <v>1</v>
      </c>
      <c r="B20" s="594"/>
      <c r="C20" s="595"/>
      <c r="D20" s="595"/>
      <c r="E20" s="595"/>
      <c r="F20" s="595"/>
      <c r="G20" s="595"/>
      <c r="H20" s="595"/>
      <c r="I20" s="596"/>
      <c r="J20" s="200"/>
      <c r="K20" s="200"/>
      <c r="L20" s="200"/>
      <c r="M20" s="575">
        <v>1</v>
      </c>
      <c r="N20" s="575" t="s">
        <v>1146</v>
      </c>
      <c r="O20" s="575">
        <f t="shared" ref="O20:V33" si="1">O37-O3</f>
        <v>0</v>
      </c>
      <c r="P20" s="575">
        <f t="shared" si="1"/>
        <v>0</v>
      </c>
      <c r="Q20" s="575">
        <f t="shared" si="1"/>
        <v>0</v>
      </c>
      <c r="R20" s="575">
        <f t="shared" si="1"/>
        <v>0</v>
      </c>
      <c r="S20" s="575">
        <f t="shared" si="1"/>
        <v>0</v>
      </c>
      <c r="T20" s="575">
        <f t="shared" si="1"/>
        <v>0</v>
      </c>
      <c r="U20" s="575">
        <f t="shared" si="1"/>
        <v>0</v>
      </c>
      <c r="V20" s="575">
        <f t="shared" si="1"/>
        <v>0</v>
      </c>
    </row>
    <row r="21" spans="1:22" x14ac:dyDescent="0.2">
      <c r="A21" s="597">
        <v>2</v>
      </c>
      <c r="B21" s="598"/>
      <c r="C21" s="599"/>
      <c r="D21" s="599"/>
      <c r="E21" s="599"/>
      <c r="F21" s="599"/>
      <c r="G21" s="595"/>
      <c r="H21" s="599"/>
      <c r="I21" s="600"/>
      <c r="J21" s="200"/>
      <c r="K21" s="200"/>
      <c r="L21" s="200"/>
      <c r="M21" s="575">
        <v>2</v>
      </c>
      <c r="N21" s="575" t="s">
        <v>793</v>
      </c>
      <c r="O21" s="575">
        <f t="shared" si="1"/>
        <v>0</v>
      </c>
      <c r="P21" s="575">
        <f t="shared" si="1"/>
        <v>0</v>
      </c>
      <c r="Q21" s="575">
        <f t="shared" si="1"/>
        <v>0</v>
      </c>
      <c r="R21" s="575">
        <f t="shared" si="1"/>
        <v>0</v>
      </c>
      <c r="S21" s="575">
        <f t="shared" si="1"/>
        <v>0</v>
      </c>
      <c r="T21" s="575">
        <f t="shared" si="1"/>
        <v>0</v>
      </c>
      <c r="U21" s="575">
        <f t="shared" si="1"/>
        <v>0</v>
      </c>
      <c r="V21" s="575">
        <f t="shared" si="1"/>
        <v>0</v>
      </c>
    </row>
    <row r="22" spans="1:22" x14ac:dyDescent="0.2">
      <c r="A22" s="597">
        <v>3</v>
      </c>
      <c r="B22" s="598"/>
      <c r="C22" s="599"/>
      <c r="D22" s="599"/>
      <c r="E22" s="599"/>
      <c r="F22" s="599"/>
      <c r="G22" s="595"/>
      <c r="H22" s="599"/>
      <c r="I22" s="600"/>
      <c r="J22" s="200"/>
      <c r="K22" s="200"/>
      <c r="L22" s="200"/>
      <c r="M22" s="575">
        <v>3</v>
      </c>
      <c r="N22" s="575" t="s">
        <v>221</v>
      </c>
      <c r="O22" s="575">
        <f t="shared" si="1"/>
        <v>0</v>
      </c>
      <c r="P22" s="575">
        <f t="shared" si="1"/>
        <v>0</v>
      </c>
      <c r="Q22" s="575">
        <f t="shared" si="1"/>
        <v>0</v>
      </c>
      <c r="R22" s="575">
        <f t="shared" si="1"/>
        <v>0</v>
      </c>
      <c r="S22" s="575">
        <f t="shared" si="1"/>
        <v>0</v>
      </c>
      <c r="T22" s="575">
        <f t="shared" si="1"/>
        <v>0</v>
      </c>
      <c r="U22" s="575">
        <f t="shared" si="1"/>
        <v>0</v>
      </c>
      <c r="V22" s="575">
        <f t="shared" si="1"/>
        <v>0</v>
      </c>
    </row>
    <row r="23" spans="1:22" x14ac:dyDescent="0.2">
      <c r="A23" s="597">
        <v>4</v>
      </c>
      <c r="B23" s="598"/>
      <c r="C23" s="599"/>
      <c r="D23" s="599"/>
      <c r="E23" s="599"/>
      <c r="F23" s="599"/>
      <c r="G23" s="595"/>
      <c r="H23" s="599"/>
      <c r="I23" s="600"/>
      <c r="J23" s="200"/>
      <c r="K23" s="200"/>
      <c r="L23" s="200"/>
      <c r="M23" s="575">
        <v>4</v>
      </c>
      <c r="N23" s="575" t="s">
        <v>890</v>
      </c>
      <c r="O23" s="575">
        <f t="shared" si="1"/>
        <v>0</v>
      </c>
      <c r="P23" s="575">
        <f t="shared" si="1"/>
        <v>0</v>
      </c>
      <c r="Q23" s="575">
        <f t="shared" si="1"/>
        <v>0</v>
      </c>
      <c r="R23" s="575">
        <f t="shared" si="1"/>
        <v>0</v>
      </c>
      <c r="S23" s="575">
        <f t="shared" si="1"/>
        <v>0</v>
      </c>
      <c r="T23" s="575">
        <f t="shared" si="1"/>
        <v>0</v>
      </c>
      <c r="U23" s="575">
        <f t="shared" si="1"/>
        <v>0</v>
      </c>
      <c r="V23" s="575">
        <f t="shared" si="1"/>
        <v>0</v>
      </c>
    </row>
    <row r="24" spans="1:22" x14ac:dyDescent="0.2">
      <c r="A24" s="597">
        <v>5</v>
      </c>
      <c r="B24" s="598"/>
      <c r="C24" s="599"/>
      <c r="D24" s="599"/>
      <c r="E24" s="599"/>
      <c r="F24" s="599"/>
      <c r="G24" s="595"/>
      <c r="H24" s="599"/>
      <c r="I24" s="600"/>
      <c r="J24" s="200"/>
      <c r="K24" s="200"/>
      <c r="L24" s="200"/>
      <c r="M24" s="575">
        <v>5</v>
      </c>
      <c r="N24" s="575" t="s">
        <v>202</v>
      </c>
      <c r="O24" s="575">
        <f t="shared" si="1"/>
        <v>0</v>
      </c>
      <c r="P24" s="575">
        <f t="shared" si="1"/>
        <v>0</v>
      </c>
      <c r="Q24" s="575">
        <f t="shared" si="1"/>
        <v>0</v>
      </c>
      <c r="R24" s="575">
        <f t="shared" si="1"/>
        <v>0</v>
      </c>
      <c r="S24" s="575">
        <f t="shared" si="1"/>
        <v>0</v>
      </c>
      <c r="T24" s="575">
        <f t="shared" si="1"/>
        <v>0</v>
      </c>
      <c r="U24" s="575">
        <f t="shared" si="1"/>
        <v>0</v>
      </c>
      <c r="V24" s="575">
        <f t="shared" si="1"/>
        <v>0</v>
      </c>
    </row>
    <row r="25" spans="1:22" x14ac:dyDescent="0.2">
      <c r="A25" s="597">
        <v>6</v>
      </c>
      <c r="B25" s="598"/>
      <c r="C25" s="599"/>
      <c r="D25" s="599"/>
      <c r="E25" s="599"/>
      <c r="F25" s="599"/>
      <c r="G25" s="595"/>
      <c r="H25" s="599"/>
      <c r="I25" s="600"/>
      <c r="J25" s="200"/>
      <c r="K25" s="200"/>
      <c r="L25" s="200"/>
      <c r="M25" s="575">
        <v>6</v>
      </c>
      <c r="N25" s="575" t="s">
        <v>215</v>
      </c>
      <c r="O25" s="575">
        <f t="shared" si="1"/>
        <v>0</v>
      </c>
      <c r="P25" s="575">
        <f t="shared" si="1"/>
        <v>0</v>
      </c>
      <c r="Q25" s="575">
        <f t="shared" si="1"/>
        <v>0</v>
      </c>
      <c r="R25" s="575">
        <f t="shared" si="1"/>
        <v>0</v>
      </c>
      <c r="S25" s="575">
        <f t="shared" si="1"/>
        <v>0</v>
      </c>
      <c r="T25" s="575">
        <f t="shared" si="1"/>
        <v>0</v>
      </c>
      <c r="U25" s="575">
        <f t="shared" si="1"/>
        <v>0</v>
      </c>
      <c r="V25" s="575">
        <f t="shared" si="1"/>
        <v>0</v>
      </c>
    </row>
    <row r="26" spans="1:22" x14ac:dyDescent="0.2">
      <c r="A26" s="597">
        <v>7</v>
      </c>
      <c r="B26" s="598"/>
      <c r="C26" s="599"/>
      <c r="D26" s="599"/>
      <c r="E26" s="599"/>
      <c r="F26" s="599"/>
      <c r="G26" s="595"/>
      <c r="H26" s="599"/>
      <c r="I26" s="600"/>
      <c r="J26" s="200"/>
      <c r="K26" s="200"/>
      <c r="L26" s="200"/>
      <c r="M26" s="575">
        <v>7</v>
      </c>
      <c r="N26" s="575" t="s">
        <v>243</v>
      </c>
      <c r="O26" s="575">
        <f t="shared" si="1"/>
        <v>0</v>
      </c>
      <c r="P26" s="575">
        <f t="shared" si="1"/>
        <v>0</v>
      </c>
      <c r="Q26" s="575">
        <f t="shared" si="1"/>
        <v>0</v>
      </c>
      <c r="R26" s="575">
        <f t="shared" si="1"/>
        <v>0</v>
      </c>
      <c r="S26" s="575">
        <f t="shared" si="1"/>
        <v>0</v>
      </c>
      <c r="T26" s="575">
        <f t="shared" si="1"/>
        <v>0</v>
      </c>
      <c r="U26" s="575">
        <f t="shared" si="1"/>
        <v>0</v>
      </c>
      <c r="V26" s="575">
        <f t="shared" si="1"/>
        <v>0</v>
      </c>
    </row>
    <row r="27" spans="1:22" x14ac:dyDescent="0.2">
      <c r="A27" s="597">
        <v>8</v>
      </c>
      <c r="B27" s="598"/>
      <c r="C27" s="599"/>
      <c r="D27" s="599"/>
      <c r="E27" s="599"/>
      <c r="F27" s="599"/>
      <c r="G27" s="595"/>
      <c r="H27" s="599"/>
      <c r="I27" s="600"/>
      <c r="J27" s="200"/>
      <c r="K27" s="200"/>
      <c r="L27" s="200"/>
      <c r="M27" s="575">
        <v>8</v>
      </c>
      <c r="N27" s="575" t="s">
        <v>894</v>
      </c>
      <c r="O27" s="575">
        <f t="shared" si="1"/>
        <v>0</v>
      </c>
      <c r="P27" s="575">
        <f t="shared" si="1"/>
        <v>0</v>
      </c>
      <c r="Q27" s="575">
        <f t="shared" si="1"/>
        <v>0</v>
      </c>
      <c r="R27" s="575">
        <f t="shared" si="1"/>
        <v>0</v>
      </c>
      <c r="S27" s="575">
        <f t="shared" si="1"/>
        <v>0</v>
      </c>
      <c r="T27" s="575">
        <f t="shared" si="1"/>
        <v>0</v>
      </c>
      <c r="U27" s="575">
        <f t="shared" si="1"/>
        <v>0</v>
      </c>
      <c r="V27" s="575">
        <f t="shared" si="1"/>
        <v>0</v>
      </c>
    </row>
    <row r="28" spans="1:22" x14ac:dyDescent="0.2">
      <c r="A28" s="597">
        <v>9</v>
      </c>
      <c r="B28" s="598"/>
      <c r="C28" s="599"/>
      <c r="D28" s="599"/>
      <c r="E28" s="599"/>
      <c r="F28" s="599"/>
      <c r="G28" s="595"/>
      <c r="H28" s="599"/>
      <c r="I28" s="600"/>
      <c r="J28" s="200"/>
      <c r="K28" s="200"/>
      <c r="L28" s="200"/>
      <c r="M28" s="575">
        <v>9</v>
      </c>
      <c r="N28" s="575" t="s">
        <v>1153</v>
      </c>
      <c r="O28" s="575">
        <f t="shared" si="1"/>
        <v>0</v>
      </c>
      <c r="P28" s="575">
        <f t="shared" si="1"/>
        <v>0</v>
      </c>
      <c r="Q28" s="575">
        <f t="shared" si="1"/>
        <v>0</v>
      </c>
      <c r="R28" s="575">
        <f t="shared" si="1"/>
        <v>0</v>
      </c>
      <c r="S28" s="575">
        <f t="shared" si="1"/>
        <v>0</v>
      </c>
      <c r="T28" s="575">
        <f t="shared" si="1"/>
        <v>0</v>
      </c>
      <c r="U28" s="575">
        <f t="shared" si="1"/>
        <v>0</v>
      </c>
      <c r="V28" s="575">
        <f t="shared" si="1"/>
        <v>0</v>
      </c>
    </row>
    <row r="29" spans="1:22" x14ac:dyDescent="0.2">
      <c r="A29" s="597">
        <v>10</v>
      </c>
      <c r="B29" s="598"/>
      <c r="C29" s="599"/>
      <c r="D29" s="599"/>
      <c r="E29" s="599"/>
      <c r="F29" s="599"/>
      <c r="G29" s="595"/>
      <c r="H29" s="599"/>
      <c r="I29" s="600"/>
      <c r="J29" s="200"/>
      <c r="K29" s="200"/>
      <c r="L29" s="200"/>
      <c r="M29" s="575">
        <v>10</v>
      </c>
      <c r="N29" s="575" t="s">
        <v>884</v>
      </c>
      <c r="O29" s="575">
        <f t="shared" si="1"/>
        <v>0</v>
      </c>
      <c r="P29" s="575">
        <f t="shared" si="1"/>
        <v>0</v>
      </c>
      <c r="Q29" s="575">
        <f t="shared" si="1"/>
        <v>0</v>
      </c>
      <c r="R29" s="575">
        <f t="shared" si="1"/>
        <v>0</v>
      </c>
      <c r="S29" s="575">
        <f t="shared" si="1"/>
        <v>0</v>
      </c>
      <c r="T29" s="575">
        <f t="shared" si="1"/>
        <v>0</v>
      </c>
      <c r="U29" s="575">
        <f t="shared" si="1"/>
        <v>0</v>
      </c>
      <c r="V29" s="575">
        <f t="shared" si="1"/>
        <v>0</v>
      </c>
    </row>
    <row r="30" spans="1:22" x14ac:dyDescent="0.2">
      <c r="A30" s="597">
        <v>11</v>
      </c>
      <c r="B30" s="598"/>
      <c r="C30" s="599"/>
      <c r="D30" s="599"/>
      <c r="E30" s="599"/>
      <c r="F30" s="599"/>
      <c r="G30" s="595"/>
      <c r="H30" s="599"/>
      <c r="I30" s="600"/>
      <c r="J30" s="200"/>
      <c r="K30" s="200"/>
      <c r="L30" s="200"/>
      <c r="M30" s="575">
        <v>11</v>
      </c>
      <c r="N30" s="575" t="s">
        <v>613</v>
      </c>
      <c r="O30" s="575">
        <f t="shared" si="1"/>
        <v>0</v>
      </c>
      <c r="P30" s="575">
        <f t="shared" si="1"/>
        <v>0</v>
      </c>
      <c r="Q30" s="575">
        <f t="shared" si="1"/>
        <v>0</v>
      </c>
      <c r="R30" s="575">
        <f t="shared" si="1"/>
        <v>0</v>
      </c>
      <c r="S30" s="575">
        <f t="shared" si="1"/>
        <v>0</v>
      </c>
      <c r="T30" s="575">
        <f t="shared" si="1"/>
        <v>0</v>
      </c>
      <c r="U30" s="575">
        <f t="shared" si="1"/>
        <v>0</v>
      </c>
      <c r="V30" s="575">
        <f t="shared" si="1"/>
        <v>0</v>
      </c>
    </row>
    <row r="31" spans="1:22" x14ac:dyDescent="0.2">
      <c r="A31" s="597">
        <v>12</v>
      </c>
      <c r="B31" s="598"/>
      <c r="C31" s="599"/>
      <c r="D31" s="599"/>
      <c r="E31" s="599"/>
      <c r="F31" s="599"/>
      <c r="G31" s="595"/>
      <c r="H31" s="599"/>
      <c r="I31" s="600"/>
      <c r="J31" s="200"/>
      <c r="K31" s="200"/>
      <c r="L31" s="200"/>
      <c r="M31" s="575">
        <v>12</v>
      </c>
      <c r="N31" s="575" t="s">
        <v>233</v>
      </c>
      <c r="O31" s="575">
        <f t="shared" si="1"/>
        <v>0</v>
      </c>
      <c r="P31" s="575">
        <f t="shared" si="1"/>
        <v>0</v>
      </c>
      <c r="Q31" s="575">
        <f t="shared" si="1"/>
        <v>0</v>
      </c>
      <c r="R31" s="575">
        <f t="shared" si="1"/>
        <v>0</v>
      </c>
      <c r="S31" s="575">
        <f t="shared" si="1"/>
        <v>0</v>
      </c>
      <c r="T31" s="575">
        <f t="shared" si="1"/>
        <v>0</v>
      </c>
      <c r="U31" s="575">
        <f t="shared" si="1"/>
        <v>0</v>
      </c>
      <c r="V31" s="575">
        <f t="shared" si="1"/>
        <v>0</v>
      </c>
    </row>
    <row r="32" spans="1:22" x14ac:dyDescent="0.2">
      <c r="A32" s="597">
        <v>13</v>
      </c>
      <c r="B32" s="598"/>
      <c r="C32" s="599"/>
      <c r="D32" s="599"/>
      <c r="E32" s="599"/>
      <c r="F32" s="599"/>
      <c r="G32" s="595"/>
      <c r="H32" s="599"/>
      <c r="I32" s="600"/>
      <c r="J32" s="200"/>
      <c r="K32" s="200"/>
      <c r="L32" s="200"/>
      <c r="M32" s="575">
        <v>13</v>
      </c>
      <c r="N32" s="575" t="s">
        <v>893</v>
      </c>
      <c r="O32" s="575">
        <f t="shared" si="1"/>
        <v>0</v>
      </c>
      <c r="P32" s="575">
        <f t="shared" si="1"/>
        <v>0</v>
      </c>
      <c r="Q32" s="575">
        <f t="shared" si="1"/>
        <v>0</v>
      </c>
      <c r="R32" s="575">
        <f t="shared" si="1"/>
        <v>0</v>
      </c>
      <c r="S32" s="575">
        <f t="shared" si="1"/>
        <v>0</v>
      </c>
      <c r="T32" s="575">
        <f t="shared" si="1"/>
        <v>0</v>
      </c>
      <c r="U32" s="575">
        <f t="shared" si="1"/>
        <v>0</v>
      </c>
      <c r="V32" s="575">
        <f t="shared" si="1"/>
        <v>0</v>
      </c>
    </row>
    <row r="33" spans="1:22" x14ac:dyDescent="0.2">
      <c r="A33" s="601">
        <v>14</v>
      </c>
      <c r="B33" s="602"/>
      <c r="C33" s="603"/>
      <c r="D33" s="603"/>
      <c r="E33" s="603"/>
      <c r="F33" s="603"/>
      <c r="G33" s="604"/>
      <c r="H33" s="603"/>
      <c r="I33" s="605"/>
      <c r="J33" s="200"/>
      <c r="K33" s="200"/>
      <c r="L33" s="200"/>
      <c r="M33" s="575">
        <v>14</v>
      </c>
      <c r="N33" s="575" t="s">
        <v>238</v>
      </c>
      <c r="O33" s="575">
        <f t="shared" si="1"/>
        <v>0</v>
      </c>
      <c r="P33" s="575">
        <f t="shared" si="1"/>
        <v>0</v>
      </c>
      <c r="Q33" s="575">
        <f t="shared" si="1"/>
        <v>0</v>
      </c>
      <c r="R33" s="575">
        <f t="shared" si="1"/>
        <v>0</v>
      </c>
      <c r="S33" s="575">
        <f t="shared" si="1"/>
        <v>0</v>
      </c>
      <c r="T33" s="575">
        <f t="shared" si="1"/>
        <v>0</v>
      </c>
      <c r="U33" s="575">
        <f t="shared" si="1"/>
        <v>0</v>
      </c>
      <c r="V33" s="575">
        <f t="shared" si="1"/>
        <v>0</v>
      </c>
    </row>
    <row r="35" spans="1:22" x14ac:dyDescent="0.2">
      <c r="A35" s="38" t="s">
        <v>1163</v>
      </c>
    </row>
    <row r="36" spans="1:22" x14ac:dyDescent="0.2">
      <c r="A36" s="572" t="s">
        <v>280</v>
      </c>
      <c r="B36" s="573" t="s">
        <v>1137</v>
      </c>
      <c r="C36" s="573" t="s">
        <v>195</v>
      </c>
      <c r="D36" s="573" t="s">
        <v>196</v>
      </c>
      <c r="E36" s="573">
        <v>0</v>
      </c>
      <c r="F36" s="573" t="s">
        <v>197</v>
      </c>
      <c r="G36" s="573" t="s">
        <v>198</v>
      </c>
      <c r="H36" s="573" t="s">
        <v>18</v>
      </c>
      <c r="I36" s="573" t="s">
        <v>1138</v>
      </c>
      <c r="J36" s="574"/>
      <c r="K36" s="574"/>
      <c r="L36" s="574"/>
      <c r="N36" s="38" t="s">
        <v>1164</v>
      </c>
    </row>
    <row r="37" spans="1:22" x14ac:dyDescent="0.2">
      <c r="A37" s="576">
        <v>1</v>
      </c>
      <c r="B37" s="577" t="s">
        <v>1146</v>
      </c>
      <c r="C37" s="576">
        <v>14</v>
      </c>
      <c r="D37" s="576">
        <v>10</v>
      </c>
      <c r="E37" s="576">
        <v>3</v>
      </c>
      <c r="F37" s="576">
        <v>1</v>
      </c>
      <c r="G37" s="576" t="s">
        <v>1147</v>
      </c>
      <c r="H37" s="576">
        <v>33</v>
      </c>
      <c r="I37" s="576">
        <v>12</v>
      </c>
      <c r="J37" s="38">
        <v>44</v>
      </c>
      <c r="K37" s="38">
        <v>15</v>
      </c>
      <c r="M37" s="38">
        <v>1</v>
      </c>
      <c r="N37" s="38" t="s">
        <v>1146</v>
      </c>
      <c r="O37" s="38">
        <f t="shared" ref="O37:O50" si="2">VLOOKUP($N37,$B$37:$K$50,2,0)</f>
        <v>14</v>
      </c>
      <c r="P37" s="38">
        <f t="shared" ref="P37:P50" si="3">VLOOKUP($N37,$B$37:$K$50,3,0)</f>
        <v>10</v>
      </c>
      <c r="Q37" s="38">
        <f t="shared" ref="Q37:Q50" si="4">VLOOKUP($N37,$B$37:$K$50,4,0)</f>
        <v>3</v>
      </c>
      <c r="R37" s="38">
        <f t="shared" ref="R37:R50" si="5">VLOOKUP($N37,$B$37:$K$50,5,0)</f>
        <v>1</v>
      </c>
      <c r="S37" s="38">
        <f t="shared" ref="S37:S50" si="6">VLOOKUP($N37,$B$37:$K$50,9,0)</f>
        <v>44</v>
      </c>
      <c r="T37" s="38">
        <f t="shared" ref="T37:T50" si="7">VLOOKUP($N37,$B$37:$K$50,10,0)</f>
        <v>15</v>
      </c>
      <c r="U37" s="38">
        <f t="shared" ref="U37:U50" si="8">VLOOKUP($N37,$B$37:$K$50,7,0)</f>
        <v>33</v>
      </c>
      <c r="V37" s="38">
        <f t="shared" ref="V37:V50" si="9">VLOOKUP($N37,$B$37:$K$50,8,0)</f>
        <v>12</v>
      </c>
    </row>
    <row r="38" spans="1:22" x14ac:dyDescent="0.2">
      <c r="A38" s="579">
        <v>2</v>
      </c>
      <c r="B38" s="580" t="s">
        <v>793</v>
      </c>
      <c r="C38" s="579">
        <v>14</v>
      </c>
      <c r="D38" s="579">
        <v>8</v>
      </c>
      <c r="E38" s="579">
        <v>1</v>
      </c>
      <c r="F38" s="579">
        <v>5</v>
      </c>
      <c r="G38" s="579" t="s">
        <v>644</v>
      </c>
      <c r="H38" s="579">
        <v>25</v>
      </c>
      <c r="I38" s="579">
        <v>4</v>
      </c>
      <c r="J38" s="38">
        <v>32</v>
      </c>
      <c r="K38" s="38">
        <v>13</v>
      </c>
      <c r="M38" s="38">
        <v>2</v>
      </c>
      <c r="N38" s="38" t="s">
        <v>793</v>
      </c>
      <c r="O38" s="38">
        <f t="shared" si="2"/>
        <v>14</v>
      </c>
      <c r="P38" s="38">
        <f t="shared" si="3"/>
        <v>8</v>
      </c>
      <c r="Q38" s="38">
        <f t="shared" si="4"/>
        <v>1</v>
      </c>
      <c r="R38" s="38">
        <f t="shared" si="5"/>
        <v>5</v>
      </c>
      <c r="S38" s="38">
        <f t="shared" si="6"/>
        <v>32</v>
      </c>
      <c r="T38" s="38">
        <f t="shared" si="7"/>
        <v>13</v>
      </c>
      <c r="U38" s="38">
        <f t="shared" si="8"/>
        <v>25</v>
      </c>
      <c r="V38" s="38">
        <f t="shared" si="9"/>
        <v>4</v>
      </c>
    </row>
    <row r="39" spans="1:22" x14ac:dyDescent="0.2">
      <c r="A39" s="579">
        <v>3</v>
      </c>
      <c r="B39" s="580" t="s">
        <v>221</v>
      </c>
      <c r="C39" s="579">
        <v>14</v>
      </c>
      <c r="D39" s="579">
        <v>7</v>
      </c>
      <c r="E39" s="579">
        <v>3</v>
      </c>
      <c r="F39" s="579">
        <v>4</v>
      </c>
      <c r="G39" s="579" t="s">
        <v>615</v>
      </c>
      <c r="H39" s="579">
        <v>24</v>
      </c>
      <c r="I39" s="579">
        <v>3</v>
      </c>
      <c r="J39" s="38">
        <v>25</v>
      </c>
      <c r="K39" s="38">
        <v>26</v>
      </c>
      <c r="M39" s="38">
        <v>3</v>
      </c>
      <c r="N39" s="38" t="s">
        <v>221</v>
      </c>
      <c r="O39" s="38">
        <f t="shared" si="2"/>
        <v>14</v>
      </c>
      <c r="P39" s="38">
        <f t="shared" si="3"/>
        <v>7</v>
      </c>
      <c r="Q39" s="38">
        <f t="shared" si="4"/>
        <v>3</v>
      </c>
      <c r="R39" s="38">
        <f t="shared" si="5"/>
        <v>4</v>
      </c>
      <c r="S39" s="38">
        <f t="shared" si="6"/>
        <v>25</v>
      </c>
      <c r="T39" s="38">
        <f t="shared" si="7"/>
        <v>26</v>
      </c>
      <c r="U39" s="38">
        <f t="shared" si="8"/>
        <v>24</v>
      </c>
      <c r="V39" s="38">
        <f t="shared" si="9"/>
        <v>3</v>
      </c>
    </row>
    <row r="40" spans="1:22" x14ac:dyDescent="0.2">
      <c r="A40" s="579">
        <v>4</v>
      </c>
      <c r="B40" s="580" t="s">
        <v>890</v>
      </c>
      <c r="C40" s="579">
        <v>14</v>
      </c>
      <c r="D40" s="579">
        <v>7</v>
      </c>
      <c r="E40" s="579">
        <v>2</v>
      </c>
      <c r="F40" s="579">
        <v>5</v>
      </c>
      <c r="G40" s="579" t="s">
        <v>1148</v>
      </c>
      <c r="H40" s="579">
        <v>23</v>
      </c>
      <c r="I40" s="579">
        <v>-1</v>
      </c>
      <c r="J40" s="38">
        <v>28</v>
      </c>
      <c r="K40" s="38">
        <v>15</v>
      </c>
      <c r="M40" s="38">
        <v>4</v>
      </c>
      <c r="N40" s="38" t="s">
        <v>890</v>
      </c>
      <c r="O40" s="38">
        <f t="shared" si="2"/>
        <v>14</v>
      </c>
      <c r="P40" s="38">
        <f t="shared" si="3"/>
        <v>7</v>
      </c>
      <c r="Q40" s="38">
        <f t="shared" si="4"/>
        <v>2</v>
      </c>
      <c r="R40" s="38">
        <f t="shared" si="5"/>
        <v>5</v>
      </c>
      <c r="S40" s="38">
        <f t="shared" si="6"/>
        <v>28</v>
      </c>
      <c r="T40" s="38">
        <f t="shared" si="7"/>
        <v>15</v>
      </c>
      <c r="U40" s="38">
        <f t="shared" si="8"/>
        <v>23</v>
      </c>
      <c r="V40" s="38">
        <f t="shared" si="9"/>
        <v>-1</v>
      </c>
    </row>
    <row r="41" spans="1:22" x14ac:dyDescent="0.2">
      <c r="A41" s="579">
        <v>5</v>
      </c>
      <c r="B41" s="580" t="s">
        <v>202</v>
      </c>
      <c r="C41" s="579">
        <v>14</v>
      </c>
      <c r="D41" s="579">
        <v>7</v>
      </c>
      <c r="E41" s="579">
        <v>1</v>
      </c>
      <c r="F41" s="579">
        <v>6</v>
      </c>
      <c r="G41" s="579" t="s">
        <v>1149</v>
      </c>
      <c r="H41" s="579">
        <v>22</v>
      </c>
      <c r="I41" s="579">
        <v>1</v>
      </c>
      <c r="J41" s="38">
        <v>33</v>
      </c>
      <c r="K41" s="38">
        <v>25</v>
      </c>
      <c r="M41" s="38">
        <v>5</v>
      </c>
      <c r="N41" s="38" t="s">
        <v>202</v>
      </c>
      <c r="O41" s="38">
        <f t="shared" si="2"/>
        <v>14</v>
      </c>
      <c r="P41" s="38">
        <f t="shared" si="3"/>
        <v>7</v>
      </c>
      <c r="Q41" s="38">
        <f t="shared" si="4"/>
        <v>1</v>
      </c>
      <c r="R41" s="38">
        <f t="shared" si="5"/>
        <v>6</v>
      </c>
      <c r="S41" s="38">
        <f t="shared" si="6"/>
        <v>33</v>
      </c>
      <c r="T41" s="38">
        <f t="shared" si="7"/>
        <v>25</v>
      </c>
      <c r="U41" s="38">
        <f t="shared" si="8"/>
        <v>22</v>
      </c>
      <c r="V41" s="38">
        <f t="shared" si="9"/>
        <v>1</v>
      </c>
    </row>
    <row r="42" spans="1:22" x14ac:dyDescent="0.2">
      <c r="A42" s="579">
        <v>6</v>
      </c>
      <c r="B42" s="580" t="s">
        <v>215</v>
      </c>
      <c r="C42" s="579">
        <v>14</v>
      </c>
      <c r="D42" s="579">
        <v>6</v>
      </c>
      <c r="E42" s="579">
        <v>3</v>
      </c>
      <c r="F42" s="579">
        <v>5</v>
      </c>
      <c r="G42" s="579" t="s">
        <v>1150</v>
      </c>
      <c r="H42" s="579">
        <v>21</v>
      </c>
      <c r="I42" s="579">
        <v>0</v>
      </c>
      <c r="J42" s="38">
        <v>26</v>
      </c>
      <c r="K42" s="38">
        <v>27</v>
      </c>
      <c r="M42" s="38">
        <v>6</v>
      </c>
      <c r="N42" s="38" t="s">
        <v>215</v>
      </c>
      <c r="O42" s="38">
        <f t="shared" si="2"/>
        <v>14</v>
      </c>
      <c r="P42" s="38">
        <f t="shared" si="3"/>
        <v>6</v>
      </c>
      <c r="Q42" s="38">
        <f t="shared" si="4"/>
        <v>3</v>
      </c>
      <c r="R42" s="38">
        <f t="shared" si="5"/>
        <v>5</v>
      </c>
      <c r="S42" s="38">
        <f t="shared" si="6"/>
        <v>26</v>
      </c>
      <c r="T42" s="38">
        <f t="shared" si="7"/>
        <v>27</v>
      </c>
      <c r="U42" s="38">
        <f t="shared" si="8"/>
        <v>21</v>
      </c>
      <c r="V42" s="38">
        <f t="shared" si="9"/>
        <v>0</v>
      </c>
    </row>
    <row r="43" spans="1:22" x14ac:dyDescent="0.2">
      <c r="A43" s="579">
        <v>7</v>
      </c>
      <c r="B43" s="580" t="s">
        <v>243</v>
      </c>
      <c r="C43" s="579">
        <v>14</v>
      </c>
      <c r="D43" s="579">
        <v>6</v>
      </c>
      <c r="E43" s="579">
        <v>2</v>
      </c>
      <c r="F43" s="579">
        <v>6</v>
      </c>
      <c r="G43" s="579" t="s">
        <v>1151</v>
      </c>
      <c r="H43" s="579">
        <v>20</v>
      </c>
      <c r="I43" s="579">
        <v>2</v>
      </c>
      <c r="J43" s="38">
        <v>23</v>
      </c>
      <c r="K43" s="38">
        <v>23</v>
      </c>
      <c r="M43" s="38">
        <v>7</v>
      </c>
      <c r="N43" s="38" t="s">
        <v>243</v>
      </c>
      <c r="O43" s="38">
        <f t="shared" si="2"/>
        <v>14</v>
      </c>
      <c r="P43" s="38">
        <f t="shared" si="3"/>
        <v>6</v>
      </c>
      <c r="Q43" s="38">
        <f t="shared" si="4"/>
        <v>2</v>
      </c>
      <c r="R43" s="38">
        <f t="shared" si="5"/>
        <v>6</v>
      </c>
      <c r="S43" s="38">
        <f t="shared" si="6"/>
        <v>23</v>
      </c>
      <c r="T43" s="38">
        <f t="shared" si="7"/>
        <v>23</v>
      </c>
      <c r="U43" s="38">
        <f t="shared" si="8"/>
        <v>20</v>
      </c>
      <c r="V43" s="38">
        <f t="shared" si="9"/>
        <v>2</v>
      </c>
    </row>
    <row r="44" spans="1:22" x14ac:dyDescent="0.2">
      <c r="A44" s="579">
        <v>8</v>
      </c>
      <c r="B44" s="580" t="s">
        <v>894</v>
      </c>
      <c r="C44" s="579">
        <v>14</v>
      </c>
      <c r="D44" s="579">
        <v>5</v>
      </c>
      <c r="E44" s="579">
        <v>2</v>
      </c>
      <c r="F44" s="579">
        <v>7</v>
      </c>
      <c r="G44" s="579" t="s">
        <v>1152</v>
      </c>
      <c r="H44" s="579">
        <v>17</v>
      </c>
      <c r="I44" s="579">
        <v>-4</v>
      </c>
      <c r="J44" s="38">
        <v>20</v>
      </c>
      <c r="K44" s="38">
        <v>20</v>
      </c>
      <c r="M44" s="38">
        <v>8</v>
      </c>
      <c r="N44" s="38" t="s">
        <v>894</v>
      </c>
      <c r="O44" s="38">
        <f t="shared" si="2"/>
        <v>14</v>
      </c>
      <c r="P44" s="38">
        <f t="shared" si="3"/>
        <v>5</v>
      </c>
      <c r="Q44" s="38">
        <f t="shared" si="4"/>
        <v>2</v>
      </c>
      <c r="R44" s="38">
        <f t="shared" si="5"/>
        <v>7</v>
      </c>
      <c r="S44" s="38">
        <f t="shared" si="6"/>
        <v>20</v>
      </c>
      <c r="T44" s="38">
        <f t="shared" si="7"/>
        <v>20</v>
      </c>
      <c r="U44" s="38">
        <f t="shared" si="8"/>
        <v>17</v>
      </c>
      <c r="V44" s="38">
        <f t="shared" si="9"/>
        <v>-4</v>
      </c>
    </row>
    <row r="45" spans="1:22" x14ac:dyDescent="0.2">
      <c r="A45" s="579">
        <v>9</v>
      </c>
      <c r="B45" s="580" t="s">
        <v>1153</v>
      </c>
      <c r="C45" s="579">
        <v>14</v>
      </c>
      <c r="D45" s="579">
        <v>5</v>
      </c>
      <c r="E45" s="579">
        <v>2</v>
      </c>
      <c r="F45" s="579">
        <v>7</v>
      </c>
      <c r="G45" s="579" t="s">
        <v>1154</v>
      </c>
      <c r="H45" s="579">
        <v>17</v>
      </c>
      <c r="I45" s="579">
        <v>-4</v>
      </c>
      <c r="J45" s="38">
        <v>24</v>
      </c>
      <c r="K45" s="38">
        <v>41</v>
      </c>
      <c r="M45" s="38">
        <v>9</v>
      </c>
      <c r="N45" s="38" t="s">
        <v>1153</v>
      </c>
      <c r="O45" s="38">
        <f t="shared" si="2"/>
        <v>14</v>
      </c>
      <c r="P45" s="38">
        <f t="shared" si="3"/>
        <v>5</v>
      </c>
      <c r="Q45" s="38">
        <f t="shared" si="4"/>
        <v>2</v>
      </c>
      <c r="R45" s="38">
        <f t="shared" si="5"/>
        <v>7</v>
      </c>
      <c r="S45" s="38">
        <f t="shared" si="6"/>
        <v>24</v>
      </c>
      <c r="T45" s="38">
        <f t="shared" si="7"/>
        <v>41</v>
      </c>
      <c r="U45" s="38">
        <f t="shared" si="8"/>
        <v>17</v>
      </c>
      <c r="V45" s="38">
        <f t="shared" si="9"/>
        <v>-4</v>
      </c>
    </row>
    <row r="46" spans="1:22" x14ac:dyDescent="0.2">
      <c r="A46" s="579">
        <v>10</v>
      </c>
      <c r="B46" s="580" t="s">
        <v>884</v>
      </c>
      <c r="C46" s="579">
        <v>14</v>
      </c>
      <c r="D46" s="579">
        <v>4</v>
      </c>
      <c r="E46" s="579">
        <v>4</v>
      </c>
      <c r="F46" s="579">
        <v>6</v>
      </c>
      <c r="G46" s="579" t="s">
        <v>1155</v>
      </c>
      <c r="H46" s="579">
        <v>16</v>
      </c>
      <c r="I46" s="579">
        <v>-5</v>
      </c>
      <c r="J46" s="38">
        <v>25</v>
      </c>
      <c r="K46" s="38">
        <v>25</v>
      </c>
      <c r="M46" s="38">
        <v>10</v>
      </c>
      <c r="N46" s="38" t="s">
        <v>884</v>
      </c>
      <c r="O46" s="38">
        <f t="shared" si="2"/>
        <v>14</v>
      </c>
      <c r="P46" s="38">
        <f t="shared" si="3"/>
        <v>4</v>
      </c>
      <c r="Q46" s="38">
        <f t="shared" si="4"/>
        <v>4</v>
      </c>
      <c r="R46" s="38">
        <f t="shared" si="5"/>
        <v>6</v>
      </c>
      <c r="S46" s="38">
        <f t="shared" si="6"/>
        <v>25</v>
      </c>
      <c r="T46" s="38">
        <f t="shared" si="7"/>
        <v>25</v>
      </c>
      <c r="U46" s="38">
        <f t="shared" si="8"/>
        <v>16</v>
      </c>
      <c r="V46" s="38">
        <f t="shared" si="9"/>
        <v>-5</v>
      </c>
    </row>
    <row r="47" spans="1:22" x14ac:dyDescent="0.2">
      <c r="A47" s="579">
        <v>11</v>
      </c>
      <c r="B47" s="580" t="s">
        <v>613</v>
      </c>
      <c r="C47" s="579">
        <v>14</v>
      </c>
      <c r="D47" s="579">
        <v>4</v>
      </c>
      <c r="E47" s="579">
        <v>4</v>
      </c>
      <c r="F47" s="579">
        <v>6</v>
      </c>
      <c r="G47" s="579" t="s">
        <v>1156</v>
      </c>
      <c r="H47" s="579">
        <v>16</v>
      </c>
      <c r="I47" s="579">
        <v>-5</v>
      </c>
      <c r="J47" s="38">
        <v>21</v>
      </c>
      <c r="K47" s="38">
        <v>26</v>
      </c>
      <c r="M47" s="38">
        <v>11</v>
      </c>
      <c r="N47" s="38" t="s">
        <v>613</v>
      </c>
      <c r="O47" s="38">
        <f t="shared" si="2"/>
        <v>14</v>
      </c>
      <c r="P47" s="38">
        <f t="shared" si="3"/>
        <v>4</v>
      </c>
      <c r="Q47" s="38">
        <f t="shared" si="4"/>
        <v>4</v>
      </c>
      <c r="R47" s="38">
        <f t="shared" si="5"/>
        <v>6</v>
      </c>
      <c r="S47" s="38">
        <f t="shared" si="6"/>
        <v>21</v>
      </c>
      <c r="T47" s="38">
        <f t="shared" si="7"/>
        <v>26</v>
      </c>
      <c r="U47" s="38">
        <f t="shared" si="8"/>
        <v>16</v>
      </c>
      <c r="V47" s="38">
        <f t="shared" si="9"/>
        <v>-5</v>
      </c>
    </row>
    <row r="48" spans="1:22" x14ac:dyDescent="0.2">
      <c r="A48" s="579">
        <v>12</v>
      </c>
      <c r="B48" s="580" t="s">
        <v>233</v>
      </c>
      <c r="C48" s="579">
        <v>14</v>
      </c>
      <c r="D48" s="579">
        <v>5</v>
      </c>
      <c r="E48" s="579">
        <v>1</v>
      </c>
      <c r="F48" s="579">
        <v>8</v>
      </c>
      <c r="G48" s="579" t="s">
        <v>1157</v>
      </c>
      <c r="H48" s="579">
        <v>16</v>
      </c>
      <c r="I48" s="579">
        <v>-5</v>
      </c>
      <c r="J48" s="38">
        <v>20</v>
      </c>
      <c r="K48" s="38">
        <v>27</v>
      </c>
      <c r="M48" s="38">
        <v>12</v>
      </c>
      <c r="N48" s="38" t="s">
        <v>233</v>
      </c>
      <c r="O48" s="38">
        <f t="shared" si="2"/>
        <v>14</v>
      </c>
      <c r="P48" s="38">
        <f t="shared" si="3"/>
        <v>5</v>
      </c>
      <c r="Q48" s="38">
        <f t="shared" si="4"/>
        <v>1</v>
      </c>
      <c r="R48" s="38">
        <f t="shared" si="5"/>
        <v>8</v>
      </c>
      <c r="S48" s="38">
        <f t="shared" si="6"/>
        <v>20</v>
      </c>
      <c r="T48" s="38">
        <f t="shared" si="7"/>
        <v>27</v>
      </c>
      <c r="U48" s="38">
        <f t="shared" si="8"/>
        <v>16</v>
      </c>
      <c r="V48" s="38">
        <f t="shared" si="9"/>
        <v>-5</v>
      </c>
    </row>
    <row r="49" spans="1:22" x14ac:dyDescent="0.2">
      <c r="A49" s="579">
        <v>13</v>
      </c>
      <c r="B49" s="580" t="s">
        <v>893</v>
      </c>
      <c r="C49" s="579">
        <v>14</v>
      </c>
      <c r="D49" s="579">
        <v>4</v>
      </c>
      <c r="E49" s="579">
        <v>2</v>
      </c>
      <c r="F49" s="579">
        <v>8</v>
      </c>
      <c r="G49" s="579" t="s">
        <v>1158</v>
      </c>
      <c r="H49" s="579">
        <v>14</v>
      </c>
      <c r="I49" s="579">
        <v>-7</v>
      </c>
      <c r="J49" s="38">
        <v>12</v>
      </c>
      <c r="K49" s="38">
        <v>26</v>
      </c>
      <c r="M49" s="38">
        <v>13</v>
      </c>
      <c r="N49" s="38" t="s">
        <v>893</v>
      </c>
      <c r="O49" s="38">
        <f t="shared" si="2"/>
        <v>14</v>
      </c>
      <c r="P49" s="38">
        <f t="shared" si="3"/>
        <v>4</v>
      </c>
      <c r="Q49" s="38">
        <f t="shared" si="4"/>
        <v>2</v>
      </c>
      <c r="R49" s="38">
        <f t="shared" si="5"/>
        <v>8</v>
      </c>
      <c r="S49" s="38">
        <f t="shared" si="6"/>
        <v>12</v>
      </c>
      <c r="T49" s="38">
        <f t="shared" si="7"/>
        <v>26</v>
      </c>
      <c r="U49" s="38">
        <f t="shared" si="8"/>
        <v>14</v>
      </c>
      <c r="V49" s="38">
        <f t="shared" si="9"/>
        <v>-7</v>
      </c>
    </row>
    <row r="50" spans="1:22" x14ac:dyDescent="0.2">
      <c r="A50" s="579">
        <v>14</v>
      </c>
      <c r="B50" s="580" t="s">
        <v>238</v>
      </c>
      <c r="C50" s="579">
        <v>14</v>
      </c>
      <c r="D50" s="579">
        <v>2</v>
      </c>
      <c r="E50" s="579">
        <v>6</v>
      </c>
      <c r="F50" s="579">
        <v>6</v>
      </c>
      <c r="G50" s="579" t="s">
        <v>1159</v>
      </c>
      <c r="H50" s="579">
        <v>12</v>
      </c>
      <c r="I50" s="579">
        <v>-9</v>
      </c>
      <c r="J50" s="38">
        <v>25</v>
      </c>
      <c r="K50" s="38">
        <v>23</v>
      </c>
      <c r="M50" s="38">
        <v>14</v>
      </c>
      <c r="N50" s="38" t="s">
        <v>238</v>
      </c>
      <c r="O50" s="38">
        <f t="shared" si="2"/>
        <v>14</v>
      </c>
      <c r="P50" s="38">
        <f t="shared" si="3"/>
        <v>2</v>
      </c>
      <c r="Q50" s="38">
        <f t="shared" si="4"/>
        <v>6</v>
      </c>
      <c r="R50" s="38">
        <f t="shared" si="5"/>
        <v>6</v>
      </c>
      <c r="S50" s="38">
        <f t="shared" si="6"/>
        <v>25</v>
      </c>
      <c r="T50" s="38">
        <f t="shared" si="7"/>
        <v>23</v>
      </c>
      <c r="U50" s="38">
        <f t="shared" si="8"/>
        <v>12</v>
      </c>
      <c r="V50" s="38">
        <f t="shared" si="9"/>
        <v>-9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zoomScale="85" zoomScaleNormal="85" workbookViewId="0">
      <selection activeCell="Y33" sqref="Y33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zoomScale="85" zoomScaleNormal="85" workbookViewId="0">
      <selection activeCell="L57" sqref="L57"/>
    </sheetView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zoomScale="85" zoomScaleNormal="85" workbookViewId="0">
      <selection activeCell="AA13" sqref="AA13"/>
    </sheetView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44"/>
  <dimension ref="A1:AMK42"/>
  <sheetViews>
    <sheetView zoomScale="85" zoomScaleNormal="85" workbookViewId="0">
      <selection activeCell="AP50" sqref="AP50"/>
    </sheetView>
  </sheetViews>
  <sheetFormatPr defaultRowHeight="12.75" x14ac:dyDescent="0.2"/>
  <cols>
    <col min="1" max="1" width="4" style="38" customWidth="1"/>
    <col min="2" max="2" width="11.7109375" style="38" customWidth="1"/>
    <col min="3" max="4" width="3.85546875" style="38" customWidth="1"/>
    <col min="5" max="5" width="2.85546875" style="38" customWidth="1"/>
    <col min="6" max="6" width="11.7109375" style="84" customWidth="1"/>
    <col min="7" max="8" width="3.42578125" style="84" customWidth="1"/>
    <col min="9" max="9" width="3.85546875" style="38" customWidth="1"/>
    <col min="10" max="10" width="11.7109375" style="606" customWidth="1"/>
    <col min="11" max="12" width="3.7109375" style="606" customWidth="1"/>
    <col min="13" max="13" width="3.140625" style="606" customWidth="1"/>
    <col min="14" max="14" width="11.7109375" style="38" customWidth="1"/>
    <col min="15" max="16" width="3.5703125" style="38" customWidth="1"/>
    <col min="17" max="17" width="1.140625" style="606" customWidth="1"/>
    <col min="18" max="18" width="9.140625" style="84" customWidth="1"/>
    <col min="19" max="20" width="3.7109375" style="84" customWidth="1"/>
    <col min="21" max="21" width="1.42578125" style="38" customWidth="1"/>
    <col min="22" max="22" width="10.140625" style="606" customWidth="1"/>
    <col min="23" max="24" width="3.5703125" style="606" customWidth="1"/>
    <col min="25" max="25" width="1.140625" style="38" customWidth="1"/>
    <col min="26" max="26" width="9.140625" style="38" customWidth="1"/>
    <col min="27" max="29" width="3.7109375" style="38" customWidth="1"/>
    <col min="30" max="30" width="9.140625" style="84" customWidth="1"/>
    <col min="31" max="31" width="5" style="84" customWidth="1"/>
    <col min="32" max="32" width="4.7109375" style="84" customWidth="1"/>
    <col min="33" max="33" width="5" style="84" customWidth="1"/>
    <col min="34" max="34" width="9.140625" style="606" customWidth="1"/>
    <col min="35" max="37" width="3.7109375" style="606" customWidth="1"/>
    <col min="38" max="39" width="9.140625" style="38" customWidth="1"/>
    <col min="40" max="40" width="13.85546875" style="38" customWidth="1"/>
    <col min="41" max="41" width="8.28515625" style="38" customWidth="1"/>
    <col min="42" max="42" width="14.42578125" style="38" customWidth="1"/>
    <col min="43" max="1025" width="9.140625" style="38" customWidth="1"/>
  </cols>
  <sheetData>
    <row r="1" spans="1:43" x14ac:dyDescent="0.2">
      <c r="A1" s="607" t="s">
        <v>1165</v>
      </c>
      <c r="B1" s="250"/>
      <c r="N1" s="42"/>
      <c r="O1" s="42"/>
      <c r="P1" s="42"/>
      <c r="Q1" s="608"/>
      <c r="R1" s="320"/>
      <c r="S1" s="320"/>
      <c r="T1" s="320"/>
      <c r="U1" s="42"/>
      <c r="V1" s="608"/>
      <c r="W1" s="608"/>
      <c r="X1" s="608"/>
      <c r="Y1" s="42"/>
    </row>
    <row r="2" spans="1:43" s="249" customFormat="1" x14ac:dyDescent="0.2">
      <c r="A2" s="609"/>
      <c r="B2" s="249" t="s">
        <v>1166</v>
      </c>
      <c r="F2" s="337"/>
      <c r="G2" s="337"/>
      <c r="H2" s="337"/>
      <c r="J2" s="610"/>
      <c r="K2" s="610"/>
      <c r="L2" s="610"/>
      <c r="M2" s="610"/>
      <c r="N2" s="249" t="s">
        <v>1167</v>
      </c>
      <c r="Q2" s="610"/>
      <c r="R2" s="337"/>
      <c r="S2" s="337"/>
      <c r="T2" s="337"/>
      <c r="V2" s="610"/>
      <c r="W2" s="610"/>
      <c r="X2" s="610"/>
      <c r="Z2" s="249" t="s">
        <v>1168</v>
      </c>
      <c r="AD2" s="337"/>
      <c r="AE2" s="337"/>
      <c r="AF2" s="337"/>
      <c r="AG2" s="337"/>
      <c r="AH2" s="610"/>
      <c r="AI2" s="610"/>
      <c r="AJ2" s="610"/>
      <c r="AK2" s="610"/>
      <c r="AL2" s="249" t="s">
        <v>1169</v>
      </c>
      <c r="AN2" s="611"/>
      <c r="AO2" s="611"/>
    </row>
    <row r="3" spans="1:43" s="15" customFormat="1" ht="11.25" x14ac:dyDescent="0.2">
      <c r="B3" s="15" t="str">
        <f>Stat.!BW1</f>
        <v>2018/2019</v>
      </c>
      <c r="F3" s="308" t="str">
        <f>Stat.!B2</f>
        <v>Podzim 2018</v>
      </c>
      <c r="G3" s="308"/>
      <c r="H3" s="308"/>
      <c r="J3" s="612" t="str">
        <f>Stat.!B43</f>
        <v>Jaro 2019</v>
      </c>
      <c r="K3" s="612"/>
      <c r="L3" s="612"/>
      <c r="M3" s="612"/>
      <c r="N3" s="249" t="str">
        <f>B3</f>
        <v>2018/2019</v>
      </c>
      <c r="O3" s="249"/>
      <c r="P3" s="249"/>
      <c r="Q3" s="610"/>
      <c r="R3" s="337" t="str">
        <f>Stat.!B2</f>
        <v>Podzim 2018</v>
      </c>
      <c r="S3" s="337"/>
      <c r="T3" s="337"/>
      <c r="U3" s="249"/>
      <c r="V3" s="610" t="str">
        <f>J3</f>
        <v>Jaro 2019</v>
      </c>
      <c r="W3" s="610"/>
      <c r="X3" s="610"/>
      <c r="Y3" s="249"/>
      <c r="Z3" s="15" t="str">
        <f>B3</f>
        <v>2018/2019</v>
      </c>
      <c r="AD3" s="308" t="str">
        <f>F3</f>
        <v>Podzim 2018</v>
      </c>
      <c r="AE3" s="308"/>
      <c r="AF3" s="308"/>
      <c r="AG3" s="308"/>
      <c r="AH3" s="612" t="str">
        <f>J3</f>
        <v>Jaro 2019</v>
      </c>
      <c r="AI3" s="612"/>
      <c r="AJ3" s="612"/>
      <c r="AK3" s="612"/>
      <c r="AL3" s="15" t="s">
        <v>1170</v>
      </c>
      <c r="AN3" s="613"/>
      <c r="AO3" s="613"/>
    </row>
    <row r="4" spans="1:43" s="190" customFormat="1" ht="11.25" x14ac:dyDescent="0.2">
      <c r="A4" s="190" t="s">
        <v>1171</v>
      </c>
      <c r="B4" s="190" t="str">
        <f>Stat.!BW3</f>
        <v>Jméno</v>
      </c>
      <c r="C4" s="190" t="s">
        <v>25</v>
      </c>
      <c r="D4" s="190" t="str">
        <f>Stat.!BY3</f>
        <v>stř.</v>
      </c>
      <c r="E4" s="190" t="s">
        <v>1172</v>
      </c>
      <c r="F4" s="84" t="str">
        <f>Stat.!CG3</f>
        <v>Jméno</v>
      </c>
      <c r="G4" s="84" t="s">
        <v>25</v>
      </c>
      <c r="H4" s="84" t="str">
        <f>Stat.!CI3</f>
        <v>stř.</v>
      </c>
      <c r="I4" s="190" t="s">
        <v>1173</v>
      </c>
      <c r="J4" s="606" t="str">
        <f>Stat.!CP3</f>
        <v>Jméno</v>
      </c>
      <c r="K4" s="606" t="s">
        <v>25</v>
      </c>
      <c r="L4" s="606" t="str">
        <f>Stat.!CR3</f>
        <v>stř.</v>
      </c>
      <c r="M4" s="606" t="s">
        <v>186</v>
      </c>
      <c r="N4" s="249" t="str">
        <f>B4</f>
        <v>Jméno</v>
      </c>
      <c r="O4" s="249" t="s">
        <v>1174</v>
      </c>
      <c r="P4" s="249" t="s">
        <v>1175</v>
      </c>
      <c r="Q4" s="608"/>
      <c r="R4" s="337" t="str">
        <f>F4</f>
        <v>Jméno</v>
      </c>
      <c r="S4" s="614" t="str">
        <f>O4</f>
        <v>žk</v>
      </c>
      <c r="T4" s="614" t="str">
        <f>P4</f>
        <v>čk</v>
      </c>
      <c r="U4" s="248"/>
      <c r="V4" s="610" t="str">
        <f>J4</f>
        <v>Jméno</v>
      </c>
      <c r="W4" s="615" t="str">
        <f>O4</f>
        <v>žk</v>
      </c>
      <c r="X4" s="615" t="str">
        <f>P4</f>
        <v>čk</v>
      </c>
      <c r="Y4" s="248"/>
      <c r="Z4" s="190" t="s">
        <v>21</v>
      </c>
      <c r="AA4" s="190" t="s">
        <v>16</v>
      </c>
      <c r="AB4" s="190" t="s">
        <v>17</v>
      </c>
      <c r="AC4" s="190" t="s">
        <v>18</v>
      </c>
      <c r="AD4" s="307" t="s">
        <v>21</v>
      </c>
      <c r="AE4" s="307" t="str">
        <f>AA4</f>
        <v>BV</v>
      </c>
      <c r="AF4" s="307" t="str">
        <f>AB4</f>
        <v>N</v>
      </c>
      <c r="AG4" s="307" t="str">
        <f>AC4</f>
        <v>Body</v>
      </c>
      <c r="AH4" s="616" t="s">
        <v>21</v>
      </c>
      <c r="AI4" s="616" t="str">
        <f>AA4</f>
        <v>BV</v>
      </c>
      <c r="AJ4" s="616" t="str">
        <f>AB4</f>
        <v>N</v>
      </c>
      <c r="AK4" s="616" t="str">
        <f>AC4</f>
        <v>Body</v>
      </c>
      <c r="AL4" s="190" t="s">
        <v>24</v>
      </c>
      <c r="AM4" s="190" t="s">
        <v>8</v>
      </c>
      <c r="AN4" s="617" t="s">
        <v>24</v>
      </c>
      <c r="AO4" s="617" t="str">
        <f>J3</f>
        <v>Jaro 2019</v>
      </c>
      <c r="AP4" s="190" t="str">
        <f>AN4</f>
        <v>Jméno</v>
      </c>
      <c r="AQ4" s="190" t="s">
        <v>10</v>
      </c>
    </row>
    <row r="5" spans="1:43" x14ac:dyDescent="0.2">
      <c r="A5" s="38">
        <v>1</v>
      </c>
      <c r="B5" s="38" t="str">
        <f>Stat.!$BW22</f>
        <v>Koupil Petr</v>
      </c>
      <c r="C5" s="38">
        <f>Stat.!BX22</f>
        <v>21</v>
      </c>
      <c r="D5" s="38">
        <f>Stat.!BY22</f>
        <v>0</v>
      </c>
      <c r="E5" s="38">
        <f t="shared" ref="E5:E41" si="0">SUM(C5:D5)</f>
        <v>21</v>
      </c>
      <c r="F5" s="84" t="str">
        <f>Stat.!$CG5</f>
        <v>Bastl Vojta</v>
      </c>
      <c r="G5" s="84">
        <f>Stat.!CH5</f>
        <v>11</v>
      </c>
      <c r="H5" s="84">
        <f>Stat.!CI5</f>
        <v>1</v>
      </c>
      <c r="I5" s="339">
        <f t="shared" ref="I5:I41" si="1">SUM(G5:H5)</f>
        <v>12</v>
      </c>
      <c r="J5" s="606" t="str">
        <f>Stat.!$CP21</f>
        <v>Kelbler Petr</v>
      </c>
      <c r="K5" s="606">
        <f>Stat.!CQ21</f>
        <v>12</v>
      </c>
      <c r="L5" s="606">
        <f>Stat.!CR21</f>
        <v>0</v>
      </c>
      <c r="M5" s="606">
        <f t="shared" ref="M5:M41" si="2">SUM(K5:L5)</f>
        <v>12</v>
      </c>
      <c r="N5" s="42" t="str">
        <f>Stat.!BW11</f>
        <v>Habr Vojta</v>
      </c>
      <c r="O5" s="42">
        <f>Stat.!CC11</f>
        <v>5</v>
      </c>
      <c r="P5" s="42">
        <f>Stat.!CD11</f>
        <v>0</v>
      </c>
      <c r="Q5" s="608"/>
      <c r="R5" s="320" t="str">
        <f>Stat.!CG6</f>
        <v>Černý Jiří</v>
      </c>
      <c r="S5" s="320">
        <f>Stat.!CM6</f>
        <v>2</v>
      </c>
      <c r="T5" s="320">
        <f>Stat.!CN6</f>
        <v>0</v>
      </c>
      <c r="U5" s="42"/>
      <c r="V5" s="608" t="str">
        <f>Stat.!CP11</f>
        <v>Habr Vojta</v>
      </c>
      <c r="W5" s="608">
        <f>Stat.!CV11</f>
        <v>3</v>
      </c>
      <c r="X5" s="608">
        <f>Stat.!CW11</f>
        <v>0</v>
      </c>
      <c r="Y5" s="42"/>
      <c r="Z5" s="38" t="str">
        <f>Stat.!$BW11</f>
        <v>Habr Vojta</v>
      </c>
      <c r="AA5" s="38">
        <f>Stat.!BZ11</f>
        <v>18</v>
      </c>
      <c r="AB5" s="38">
        <f>Stat.!CA11</f>
        <v>4</v>
      </c>
      <c r="AC5" s="38">
        <f>Stat.!CB11</f>
        <v>22</v>
      </c>
      <c r="AD5" s="84" t="str">
        <f>Stat.!$CP11</f>
        <v>Habr Vojta</v>
      </c>
      <c r="AE5" s="84">
        <f>Stat.!CJ11</f>
        <v>12</v>
      </c>
      <c r="AF5" s="320">
        <f>Stat.!CK11</f>
        <v>3</v>
      </c>
      <c r="AG5" s="320">
        <f>Stat.!CL11</f>
        <v>15</v>
      </c>
      <c r="AH5" s="606" t="str">
        <f>Stat.!$CP21</f>
        <v>Kelbler Petr</v>
      </c>
      <c r="AI5" s="606">
        <f>Stat.!CS21</f>
        <v>5</v>
      </c>
      <c r="AJ5" s="608">
        <f>Stat.!CT21</f>
        <v>6</v>
      </c>
      <c r="AK5" s="608">
        <f>Stat.!CU21</f>
        <v>11</v>
      </c>
      <c r="AL5" s="38" t="str">
        <f>Stat.!$CP22</f>
        <v>Koupil Petr</v>
      </c>
      <c r="AM5" s="38">
        <f>Stat.!CZ22</f>
        <v>900</v>
      </c>
      <c r="AN5" s="618" t="str">
        <f>Stat.!$CP22</f>
        <v>Koupil Petr</v>
      </c>
      <c r="AO5" s="618">
        <f>Stat.!DC22</f>
        <v>990</v>
      </c>
      <c r="AP5" s="38" t="str">
        <f>Stat.!$CP22</f>
        <v>Koupil Petr</v>
      </c>
      <c r="AQ5" s="38">
        <f>Stat.!$CZ22+Stat.!$DC22</f>
        <v>1890</v>
      </c>
    </row>
    <row r="6" spans="1:43" x14ac:dyDescent="0.2">
      <c r="A6" s="42">
        <v>2</v>
      </c>
      <c r="B6" s="42" t="str">
        <f>Stat.!$BW5</f>
        <v>Bastl Vojta</v>
      </c>
      <c r="C6" s="42">
        <f>Stat.!BX5</f>
        <v>20</v>
      </c>
      <c r="D6" s="42">
        <f>Stat.!BY5</f>
        <v>1</v>
      </c>
      <c r="E6" s="42">
        <f t="shared" si="0"/>
        <v>21</v>
      </c>
      <c r="F6" s="320" t="str">
        <f>Stat.!$CG6</f>
        <v>Černý Jiří</v>
      </c>
      <c r="G6" s="320">
        <f>Stat.!CH6</f>
        <v>11</v>
      </c>
      <c r="H6" s="320">
        <f>Stat.!CI6</f>
        <v>0</v>
      </c>
      <c r="I6" s="339">
        <f t="shared" si="1"/>
        <v>11</v>
      </c>
      <c r="J6" s="608" t="str">
        <f>Stat.!$CP36</f>
        <v>Švarc Petr</v>
      </c>
      <c r="K6" s="608">
        <f>Stat.!CQ36</f>
        <v>12</v>
      </c>
      <c r="L6" s="608">
        <f>Stat.!CR36</f>
        <v>0</v>
      </c>
      <c r="M6" s="608">
        <f t="shared" si="2"/>
        <v>12</v>
      </c>
      <c r="N6" s="42" t="str">
        <f>Stat.!BW35</f>
        <v>Šťastný Martin</v>
      </c>
      <c r="O6" s="42">
        <f>Stat.!CC35</f>
        <v>4</v>
      </c>
      <c r="P6" s="42">
        <f>Stat.!CD35</f>
        <v>0</v>
      </c>
      <c r="Q6" s="608"/>
      <c r="R6" s="320" t="str">
        <f>Stat.!CG11</f>
        <v>Habr Vojta</v>
      </c>
      <c r="S6" s="320">
        <f>Stat.!CM11</f>
        <v>2</v>
      </c>
      <c r="T6" s="320">
        <f>Stat.!CN11</f>
        <v>0</v>
      </c>
      <c r="U6" s="42"/>
      <c r="V6" s="608" t="str">
        <f>Stat.!CP35</f>
        <v>Šťastný Martin</v>
      </c>
      <c r="W6" s="608">
        <f>Stat.!CV35</f>
        <v>3</v>
      </c>
      <c r="X6" s="608">
        <f>Stat.!CW35</f>
        <v>0</v>
      </c>
      <c r="Y6" s="42"/>
      <c r="Z6" s="42" t="str">
        <f>Stat.!$BW21</f>
        <v>Kelbler Petr</v>
      </c>
      <c r="AA6" s="42">
        <f>Stat.!BZ21</f>
        <v>6</v>
      </c>
      <c r="AB6" s="42">
        <f>Stat.!CA21</f>
        <v>8</v>
      </c>
      <c r="AC6" s="42">
        <f>Stat.!CB21</f>
        <v>14</v>
      </c>
      <c r="AD6" s="320" t="str">
        <f>Stat.!$CP5</f>
        <v>Bastl Vojta</v>
      </c>
      <c r="AE6" s="320">
        <f>Stat.!CJ5</f>
        <v>2</v>
      </c>
      <c r="AF6" s="320">
        <f>Stat.!CK5</f>
        <v>5</v>
      </c>
      <c r="AG6" s="320">
        <f>Stat.!CL5</f>
        <v>7</v>
      </c>
      <c r="AH6" s="608" t="str">
        <f>Stat.!$CP35</f>
        <v>Šťastný Martin</v>
      </c>
      <c r="AI6" s="608">
        <f>Stat.!CS35</f>
        <v>4</v>
      </c>
      <c r="AJ6" s="608">
        <f>Stat.!CT35</f>
        <v>4</v>
      </c>
      <c r="AK6" s="608">
        <f>Stat.!CU35</f>
        <v>8</v>
      </c>
      <c r="AL6" s="42" t="str">
        <f>Stat.!$CP5</f>
        <v>Bastl Vojta</v>
      </c>
      <c r="AM6" s="42">
        <f>Stat.!CZ5</f>
        <v>965</v>
      </c>
      <c r="AN6" s="618" t="str">
        <f>Stat.!$CP5</f>
        <v>Bastl Vojta</v>
      </c>
      <c r="AO6" s="618">
        <f>Stat.!DC5</f>
        <v>797</v>
      </c>
      <c r="AP6" s="42" t="str">
        <f>Stat.!$CP5</f>
        <v>Bastl Vojta</v>
      </c>
      <c r="AQ6" s="42">
        <f>Stat.!$CZ5+Stat.!$DC5</f>
        <v>1762</v>
      </c>
    </row>
    <row r="7" spans="1:43" x14ac:dyDescent="0.2">
      <c r="A7" s="42">
        <v>3</v>
      </c>
      <c r="B7" s="42" t="str">
        <f>Stat.!$BW21</f>
        <v>Kelbler Petr</v>
      </c>
      <c r="C7" s="42">
        <f>Stat.!BX21</f>
        <v>20</v>
      </c>
      <c r="D7" s="42">
        <f>Stat.!BY21</f>
        <v>1</v>
      </c>
      <c r="E7" s="42">
        <f t="shared" si="0"/>
        <v>21</v>
      </c>
      <c r="F7" s="320" t="str">
        <f>Stat.!$CG11</f>
        <v>Habr Vojta</v>
      </c>
      <c r="G7" s="320">
        <f>Stat.!CH11</f>
        <v>11</v>
      </c>
      <c r="H7" s="320">
        <f>Stat.!CI11</f>
        <v>0</v>
      </c>
      <c r="I7" s="339">
        <f t="shared" si="1"/>
        <v>11</v>
      </c>
      <c r="J7" s="608" t="str">
        <f>Stat.!$CP22</f>
        <v>Koupil Petr</v>
      </c>
      <c r="K7" s="608">
        <f>Stat.!CQ22</f>
        <v>11</v>
      </c>
      <c r="L7" s="608">
        <f>Stat.!CR22</f>
        <v>0</v>
      </c>
      <c r="M7" s="608">
        <f t="shared" si="2"/>
        <v>11</v>
      </c>
      <c r="N7" s="42" t="str">
        <f>Stat.!BW16</f>
        <v>Chvátal Tomáš</v>
      </c>
      <c r="O7" s="42">
        <f>Stat.!CC16</f>
        <v>3</v>
      </c>
      <c r="P7" s="42">
        <f>Stat.!CD16</f>
        <v>0</v>
      </c>
      <c r="Q7" s="608"/>
      <c r="R7" s="320" t="str">
        <f>Stat.!CG21</f>
        <v>Kelbler Petr</v>
      </c>
      <c r="S7" s="320">
        <f>Stat.!CM21</f>
        <v>2</v>
      </c>
      <c r="T7" s="320">
        <f>Stat.!CN21</f>
        <v>0</v>
      </c>
      <c r="U7" s="42"/>
      <c r="V7" s="608" t="str">
        <f>Stat.!CP16</f>
        <v>Chvátal Tomáš</v>
      </c>
      <c r="W7" s="608">
        <f>Stat.!CV16</f>
        <v>2</v>
      </c>
      <c r="X7" s="608">
        <f>Stat.!CW16</f>
        <v>0</v>
      </c>
      <c r="Y7" s="42"/>
      <c r="Z7" s="42" t="str">
        <f>Stat.!$BW35</f>
        <v>Šťastný Martin</v>
      </c>
      <c r="AA7" s="42">
        <f>Stat.!BZ35</f>
        <v>9</v>
      </c>
      <c r="AB7" s="42">
        <f>Stat.!CA35</f>
        <v>4</v>
      </c>
      <c r="AC7" s="42">
        <f>Stat.!CB35</f>
        <v>13</v>
      </c>
      <c r="AD7" s="320" t="str">
        <f>Stat.!$CP35</f>
        <v>Šťastný Martin</v>
      </c>
      <c r="AE7" s="320">
        <f>Stat.!CJ35</f>
        <v>5</v>
      </c>
      <c r="AF7" s="320">
        <f>Stat.!CK35</f>
        <v>0</v>
      </c>
      <c r="AG7" s="320">
        <f>Stat.!CL35</f>
        <v>5</v>
      </c>
      <c r="AH7" s="608" t="str">
        <f>Stat.!$CP11</f>
        <v>Habr Vojta</v>
      </c>
      <c r="AI7" s="608">
        <f>Stat.!CS11</f>
        <v>6</v>
      </c>
      <c r="AJ7" s="608">
        <f>Stat.!CT11</f>
        <v>1</v>
      </c>
      <c r="AK7" s="608">
        <f>Stat.!CU11</f>
        <v>7</v>
      </c>
      <c r="AL7" s="42" t="str">
        <f>Stat.!$CP11</f>
        <v>Habr Vojta</v>
      </c>
      <c r="AM7" s="42">
        <f>Stat.!CZ11</f>
        <v>898</v>
      </c>
      <c r="AN7" s="618" t="str">
        <f>Stat.!$CP11</f>
        <v>Habr Vojta</v>
      </c>
      <c r="AO7" s="618">
        <f>Stat.!DC11</f>
        <v>797</v>
      </c>
      <c r="AP7" s="42" t="str">
        <f>Stat.!$CP11</f>
        <v>Habr Vojta</v>
      </c>
      <c r="AQ7" s="42">
        <f>Stat.!$CZ11+Stat.!$DC11</f>
        <v>1695</v>
      </c>
    </row>
    <row r="8" spans="1:43" x14ac:dyDescent="0.2">
      <c r="A8" s="42">
        <v>4</v>
      </c>
      <c r="B8" s="42" t="str">
        <f>Stat.!$BW11</f>
        <v>Habr Vojta</v>
      </c>
      <c r="C8" s="42">
        <f>Stat.!BX11</f>
        <v>20</v>
      </c>
      <c r="D8" s="42">
        <f>Stat.!BY11</f>
        <v>0</v>
      </c>
      <c r="E8" s="42">
        <f t="shared" si="0"/>
        <v>20</v>
      </c>
      <c r="F8" s="320" t="str">
        <f>Stat.!$CG22</f>
        <v>Koupil Petr</v>
      </c>
      <c r="G8" s="320">
        <f>Stat.!CH22</f>
        <v>10</v>
      </c>
      <c r="H8" s="320">
        <f>Stat.!CI22</f>
        <v>0</v>
      </c>
      <c r="I8" s="339">
        <f t="shared" si="1"/>
        <v>10</v>
      </c>
      <c r="J8" s="608" t="str">
        <f>Stat.!$CP39</f>
        <v>Zejda Tomáš</v>
      </c>
      <c r="K8" s="608">
        <f>Stat.!CQ39</f>
        <v>11</v>
      </c>
      <c r="L8" s="608">
        <f>Stat.!CR39</f>
        <v>0</v>
      </c>
      <c r="M8" s="608">
        <f t="shared" si="2"/>
        <v>11</v>
      </c>
      <c r="N8" s="42" t="str">
        <f>Stat.!BW21</f>
        <v>Kelbler Petr</v>
      </c>
      <c r="O8" s="42">
        <f>Stat.!CC21</f>
        <v>3</v>
      </c>
      <c r="P8" s="42">
        <f>Stat.!CD21</f>
        <v>0</v>
      </c>
      <c r="Q8" s="608"/>
      <c r="R8" s="320" t="str">
        <f>Stat.!CG29</f>
        <v>Novák Vojta</v>
      </c>
      <c r="S8" s="320">
        <f>Stat.!CM29</f>
        <v>2</v>
      </c>
      <c r="T8" s="320">
        <f>Stat.!CN29</f>
        <v>0</v>
      </c>
      <c r="U8" s="42"/>
      <c r="V8" s="608" t="str">
        <f>Stat.!CP39</f>
        <v>Zejda Tomáš</v>
      </c>
      <c r="W8" s="608">
        <f>Stat.!CV39</f>
        <v>2</v>
      </c>
      <c r="X8" s="608">
        <f>Stat.!CW39</f>
        <v>1</v>
      </c>
      <c r="Y8" s="42"/>
      <c r="Z8" s="42" t="str">
        <f>Stat.!$BW5</f>
        <v>Bastl Vojta</v>
      </c>
      <c r="AA8" s="42">
        <f>Stat.!BZ5</f>
        <v>3</v>
      </c>
      <c r="AB8" s="42">
        <f>Stat.!CA5</f>
        <v>8</v>
      </c>
      <c r="AC8" s="42">
        <f>Stat.!CB5</f>
        <v>11</v>
      </c>
      <c r="AD8" s="320" t="str">
        <f>Stat.!$CP36</f>
        <v>Švarc Petr</v>
      </c>
      <c r="AE8" s="320">
        <f>Stat.!CJ36</f>
        <v>0</v>
      </c>
      <c r="AF8" s="320">
        <f>Stat.!CK36</f>
        <v>4</v>
      </c>
      <c r="AG8" s="320">
        <f>Stat.!CL36</f>
        <v>4</v>
      </c>
      <c r="AH8" s="608" t="str">
        <f>Stat.!$CP36</f>
        <v>Švarc Petr</v>
      </c>
      <c r="AI8" s="608">
        <f>Stat.!CS36</f>
        <v>4</v>
      </c>
      <c r="AJ8" s="608">
        <f>Stat.!CT36</f>
        <v>3</v>
      </c>
      <c r="AK8" s="608">
        <f>Stat.!CU36</f>
        <v>7</v>
      </c>
      <c r="AL8" s="42" t="str">
        <f>Stat.!$CP21</f>
        <v>Kelbler Petr</v>
      </c>
      <c r="AM8" s="42">
        <f>Stat.!CZ21</f>
        <v>684</v>
      </c>
      <c r="AN8" s="618" t="str">
        <f>Stat.!$CP21</f>
        <v>Kelbler Petr</v>
      </c>
      <c r="AO8" s="618">
        <f>Stat.!DC21</f>
        <v>992</v>
      </c>
      <c r="AP8" s="42" t="str">
        <f>Stat.!$CP21</f>
        <v>Kelbler Petr</v>
      </c>
      <c r="AQ8" s="42">
        <f>Stat.!$CZ21+Stat.!$DC21</f>
        <v>1676</v>
      </c>
    </row>
    <row r="9" spans="1:43" x14ac:dyDescent="0.2">
      <c r="A9" s="42">
        <v>5</v>
      </c>
      <c r="B9" s="42" t="str">
        <f>Stat.!$BW35</f>
        <v>Šťastný Martin</v>
      </c>
      <c r="C9" s="42">
        <f>Stat.!BX35</f>
        <v>17</v>
      </c>
      <c r="D9" s="42">
        <f>Stat.!BY35</f>
        <v>3</v>
      </c>
      <c r="E9" s="42">
        <f t="shared" si="0"/>
        <v>20</v>
      </c>
      <c r="F9" s="320" t="str">
        <f>Stat.!$CG4</f>
        <v>Bastl Pavel</v>
      </c>
      <c r="G9" s="320">
        <f>Stat.!CH4</f>
        <v>8</v>
      </c>
      <c r="H9" s="320">
        <f>Stat.!CI4</f>
        <v>2</v>
      </c>
      <c r="I9" s="339">
        <f t="shared" si="1"/>
        <v>10</v>
      </c>
      <c r="J9" s="608" t="str">
        <f>Stat.!$CP35</f>
        <v>Šťastný Martin</v>
      </c>
      <c r="K9" s="608">
        <f>Stat.!CQ35</f>
        <v>10</v>
      </c>
      <c r="L9" s="608">
        <f>Stat.!CR35</f>
        <v>1</v>
      </c>
      <c r="M9" s="608">
        <f t="shared" si="2"/>
        <v>11</v>
      </c>
      <c r="N9" s="42" t="str">
        <f>Stat.!BW39</f>
        <v>Zejda Tomáš</v>
      </c>
      <c r="O9" s="42">
        <f>Stat.!CC39</f>
        <v>3</v>
      </c>
      <c r="P9" s="42">
        <f>Stat.!CD39</f>
        <v>1</v>
      </c>
      <c r="Q9" s="608"/>
      <c r="R9" s="320" t="str">
        <f>Stat.!CG4</f>
        <v>Bastl Pavel</v>
      </c>
      <c r="S9" s="320">
        <f>Stat.!CM4</f>
        <v>1</v>
      </c>
      <c r="T9" s="320">
        <f>Stat.!CN4</f>
        <v>0</v>
      </c>
      <c r="U9" s="42"/>
      <c r="V9" s="608" t="str">
        <f>Stat.!CP21</f>
        <v>Kelbler Petr</v>
      </c>
      <c r="W9" s="608">
        <f>Stat.!CV21</f>
        <v>1</v>
      </c>
      <c r="X9" s="608">
        <f>Stat.!CW21</f>
        <v>0</v>
      </c>
      <c r="Y9" s="42"/>
      <c r="Z9" s="42" t="str">
        <f>Stat.!$BW36</f>
        <v>Švarc Petr</v>
      </c>
      <c r="AA9" s="42">
        <f>Stat.!BZ36</f>
        <v>4</v>
      </c>
      <c r="AB9" s="42">
        <f>Stat.!CA36</f>
        <v>7</v>
      </c>
      <c r="AC9" s="42">
        <f>Stat.!CB36</f>
        <v>11</v>
      </c>
      <c r="AD9" s="320" t="str">
        <f>Stat.!$CP21</f>
        <v>Kelbler Petr</v>
      </c>
      <c r="AE9" s="320">
        <f>Stat.!CJ21</f>
        <v>1</v>
      </c>
      <c r="AF9" s="320">
        <f>Stat.!CK21</f>
        <v>2</v>
      </c>
      <c r="AG9" s="320">
        <f>Stat.!CL21</f>
        <v>3</v>
      </c>
      <c r="AH9" s="608" t="str">
        <f>Stat.!$CP5</f>
        <v>Bastl Vojta</v>
      </c>
      <c r="AI9" s="608">
        <f>Stat.!CS5</f>
        <v>1</v>
      </c>
      <c r="AJ9" s="608">
        <f>Stat.!CT5</f>
        <v>3</v>
      </c>
      <c r="AK9" s="608">
        <f>Stat.!CU5</f>
        <v>4</v>
      </c>
      <c r="AL9" s="42" t="str">
        <f>Stat.!$CP36</f>
        <v>Švarc Petr</v>
      </c>
      <c r="AM9" s="42">
        <f>Stat.!CZ36</f>
        <v>523</v>
      </c>
      <c r="AN9" s="618" t="str">
        <f>Stat.!$CP36</f>
        <v>Švarc Petr</v>
      </c>
      <c r="AO9" s="618">
        <f>Stat.!DC36</f>
        <v>1057</v>
      </c>
      <c r="AP9" s="42" t="str">
        <f>Stat.!$CP36</f>
        <v>Švarc Petr</v>
      </c>
      <c r="AQ9" s="42">
        <f>Stat.!$CZ36+Stat.!$DC36</f>
        <v>1580</v>
      </c>
    </row>
    <row r="10" spans="1:43" x14ac:dyDescent="0.2">
      <c r="A10" s="42">
        <v>6</v>
      </c>
      <c r="B10" s="42" t="str">
        <f>Stat.!$BW39</f>
        <v>Zejda Tomáš</v>
      </c>
      <c r="C10" s="42">
        <f>Stat.!BX39</f>
        <v>17</v>
      </c>
      <c r="D10" s="42">
        <f>Stat.!BY39</f>
        <v>2</v>
      </c>
      <c r="E10" s="42">
        <f t="shared" si="0"/>
        <v>19</v>
      </c>
      <c r="F10" s="320" t="str">
        <f>Stat.!$CG21</f>
        <v>Kelbler Petr</v>
      </c>
      <c r="G10" s="320">
        <f>Stat.!CH21</f>
        <v>8</v>
      </c>
      <c r="H10" s="320">
        <f>Stat.!CI21</f>
        <v>1</v>
      </c>
      <c r="I10" s="339">
        <f t="shared" si="1"/>
        <v>9</v>
      </c>
      <c r="J10" s="608" t="str">
        <f>Stat.!$CP5</f>
        <v>Bastl Vojta</v>
      </c>
      <c r="K10" s="608">
        <f>Stat.!CQ5</f>
        <v>9</v>
      </c>
      <c r="L10" s="608">
        <f>Stat.!CR5</f>
        <v>0</v>
      </c>
      <c r="M10" s="608">
        <f t="shared" si="2"/>
        <v>9</v>
      </c>
      <c r="N10" s="42" t="str">
        <f>Stat.!BW6</f>
        <v>Černý Jiří</v>
      </c>
      <c r="O10" s="42">
        <f>Stat.!CC6</f>
        <v>2</v>
      </c>
      <c r="P10" s="42">
        <f>Stat.!CD6</f>
        <v>0</v>
      </c>
      <c r="Q10" s="608"/>
      <c r="R10" s="320" t="str">
        <f>Stat.!CG5</f>
        <v>Bastl Vojta</v>
      </c>
      <c r="S10" s="320">
        <f>Stat.!CM5</f>
        <v>1</v>
      </c>
      <c r="T10" s="320">
        <f>Stat.!CN5</f>
        <v>0</v>
      </c>
      <c r="U10" s="42"/>
      <c r="V10" s="608" t="str">
        <f>Stat.!CP22</f>
        <v>Koupil Petr</v>
      </c>
      <c r="W10" s="608">
        <f>Stat.!CV22</f>
        <v>1</v>
      </c>
      <c r="X10" s="608">
        <f>Stat.!CW22</f>
        <v>0</v>
      </c>
      <c r="Y10" s="42"/>
      <c r="Z10" s="42" t="str">
        <f>Stat.!$BW16</f>
        <v>Chvátal Tomáš</v>
      </c>
      <c r="AA10" s="42">
        <f>Stat.!BZ16</f>
        <v>3</v>
      </c>
      <c r="AB10" s="42">
        <f>Stat.!CA16</f>
        <v>1</v>
      </c>
      <c r="AC10" s="42">
        <f>Stat.!CB16</f>
        <v>4</v>
      </c>
      <c r="AD10" s="320" t="str">
        <f>Stat.!$CP4</f>
        <v>Bastl Pavel</v>
      </c>
      <c r="AE10" s="320">
        <f>Stat.!CJ4</f>
        <v>1</v>
      </c>
      <c r="AF10" s="320">
        <f>Stat.!CK4</f>
        <v>1</v>
      </c>
      <c r="AG10" s="320">
        <f>Stat.!CL4</f>
        <v>2</v>
      </c>
      <c r="AH10" s="608" t="str">
        <f>Stat.!$CP19</f>
        <v>Kelbler David</v>
      </c>
      <c r="AI10" s="608">
        <f>Stat.!CS19</f>
        <v>1</v>
      </c>
      <c r="AJ10" s="608">
        <f>Stat.!CT19</f>
        <v>2</v>
      </c>
      <c r="AK10" s="608">
        <f>Stat.!CU19</f>
        <v>3</v>
      </c>
      <c r="AL10" s="42" t="str">
        <f>Stat.!$CP6</f>
        <v>Černý Jiří</v>
      </c>
      <c r="AM10" s="42">
        <f>Stat.!CZ6</f>
        <v>990</v>
      </c>
      <c r="AN10" s="618" t="str">
        <f>Stat.!$CP6</f>
        <v>Černý Jiří</v>
      </c>
      <c r="AO10" s="618">
        <f>Stat.!DC6</f>
        <v>540</v>
      </c>
      <c r="AP10" s="42" t="str">
        <f>Stat.!$CP6</f>
        <v>Černý Jiří</v>
      </c>
      <c r="AQ10" s="42">
        <f>Stat.!$CZ6+Stat.!$DC6</f>
        <v>1530</v>
      </c>
    </row>
    <row r="11" spans="1:43" x14ac:dyDescent="0.2">
      <c r="A11" s="42">
        <v>7</v>
      </c>
      <c r="B11" s="42" t="str">
        <f>Stat.!$BW36</f>
        <v>Švarc Petr</v>
      </c>
      <c r="C11" s="42">
        <f>Stat.!BX36</f>
        <v>18</v>
      </c>
      <c r="D11" s="42">
        <f>Stat.!BY36</f>
        <v>0</v>
      </c>
      <c r="E11" s="42">
        <f t="shared" si="0"/>
        <v>18</v>
      </c>
      <c r="F11" s="320" t="str">
        <f>Stat.!$CG28</f>
        <v>Novák Bohumír</v>
      </c>
      <c r="G11" s="320">
        <f>Stat.!CH28</f>
        <v>8</v>
      </c>
      <c r="H11" s="320">
        <f>Stat.!CI28</f>
        <v>1</v>
      </c>
      <c r="I11" s="339">
        <f t="shared" si="1"/>
        <v>9</v>
      </c>
      <c r="J11" s="608" t="str">
        <f>Stat.!$CP11</f>
        <v>Habr Vojta</v>
      </c>
      <c r="K11" s="608">
        <f>Stat.!CQ11</f>
        <v>9</v>
      </c>
      <c r="L11" s="608">
        <f>Stat.!CR11</f>
        <v>0</v>
      </c>
      <c r="M11" s="608">
        <f t="shared" si="2"/>
        <v>9</v>
      </c>
      <c r="N11" s="42" t="str">
        <f>Stat.!BW22</f>
        <v>Koupil Petr</v>
      </c>
      <c r="O11" s="42">
        <f>Stat.!CC22</f>
        <v>2</v>
      </c>
      <c r="P11" s="42">
        <f>Stat.!CD22</f>
        <v>0</v>
      </c>
      <c r="Q11" s="608"/>
      <c r="R11" s="320" t="str">
        <f>Stat.!CG10</f>
        <v>Habr Stanislav</v>
      </c>
      <c r="S11" s="320">
        <f>Stat.!CM10</f>
        <v>1</v>
      </c>
      <c r="T11" s="320">
        <f>Stat.!CN10</f>
        <v>0</v>
      </c>
      <c r="U11" s="42"/>
      <c r="V11" s="608" t="str">
        <f>Stat.!CP25</f>
        <v>Nikrmajer Zdeněk</v>
      </c>
      <c r="W11" s="608">
        <f>Stat.!CV25</f>
        <v>1</v>
      </c>
      <c r="X11" s="608">
        <f>Stat.!CW25</f>
        <v>0</v>
      </c>
      <c r="Y11" s="42"/>
      <c r="Z11" s="42" t="str">
        <f>Stat.!$BW37</f>
        <v>Tříletý Radim</v>
      </c>
      <c r="AA11" s="42">
        <f>Stat.!BZ37</f>
        <v>1</v>
      </c>
      <c r="AB11" s="42">
        <f>Stat.!CA37</f>
        <v>3</v>
      </c>
      <c r="AC11" s="42">
        <f>Stat.!CB37</f>
        <v>4</v>
      </c>
      <c r="AD11" s="320" t="str">
        <f>Stat.!$CP7</f>
        <v>Dolák Jan</v>
      </c>
      <c r="AE11" s="320">
        <f>Stat.!CJ7</f>
        <v>2</v>
      </c>
      <c r="AF11" s="320">
        <f>Stat.!CK7</f>
        <v>0</v>
      </c>
      <c r="AG11" s="320">
        <f>Stat.!CL7</f>
        <v>2</v>
      </c>
      <c r="AH11" s="608" t="str">
        <f>Stat.!$CP37</f>
        <v>Tříletý Radim</v>
      </c>
      <c r="AI11" s="608">
        <f>Stat.!CS37</f>
        <v>1</v>
      </c>
      <c r="AJ11" s="608">
        <f>Stat.!CT37</f>
        <v>2</v>
      </c>
      <c r="AK11" s="608">
        <f>Stat.!CU37</f>
        <v>3</v>
      </c>
      <c r="AL11" s="42" t="str">
        <f>Stat.!$CP35</f>
        <v>Šťastný Martin</v>
      </c>
      <c r="AM11" s="42">
        <f>Stat.!CZ35</f>
        <v>565</v>
      </c>
      <c r="AN11" s="618" t="str">
        <f>Stat.!$CP35</f>
        <v>Šťastný Martin</v>
      </c>
      <c r="AO11" s="618">
        <f>Stat.!DC35</f>
        <v>939</v>
      </c>
      <c r="AP11" s="42" t="str">
        <f>Stat.!$CP35</f>
        <v>Šťastný Martin</v>
      </c>
      <c r="AQ11" s="42">
        <f>Stat.!$CZ35+Stat.!$DC35</f>
        <v>1504</v>
      </c>
    </row>
    <row r="12" spans="1:43" x14ac:dyDescent="0.2">
      <c r="A12" s="42">
        <v>8</v>
      </c>
      <c r="B12" s="42" t="str">
        <f>Stat.!$BW6</f>
        <v>Černý Jiří</v>
      </c>
      <c r="C12" s="42">
        <f>Stat.!BX6</f>
        <v>17</v>
      </c>
      <c r="D12" s="42">
        <f>Stat.!BY6</f>
        <v>0</v>
      </c>
      <c r="E12" s="42">
        <f t="shared" si="0"/>
        <v>17</v>
      </c>
      <c r="F12" s="320" t="str">
        <f>Stat.!$CG16</f>
        <v>Chvátal Tomáš</v>
      </c>
      <c r="G12" s="320">
        <f>Stat.!CH16</f>
        <v>8</v>
      </c>
      <c r="H12" s="320">
        <f>Stat.!CI16</f>
        <v>0</v>
      </c>
      <c r="I12" s="339">
        <f t="shared" si="1"/>
        <v>8</v>
      </c>
      <c r="J12" s="608" t="str">
        <f>Stat.!$CP7</f>
        <v>Dolák Jan</v>
      </c>
      <c r="K12" s="608">
        <f>Stat.!CQ7</f>
        <v>7</v>
      </c>
      <c r="L12" s="608">
        <f>Stat.!CR7</f>
        <v>3</v>
      </c>
      <c r="M12" s="608">
        <f t="shared" si="2"/>
        <v>10</v>
      </c>
      <c r="N12" s="42" t="str">
        <f>Stat.!BW29</f>
        <v>Novák Vojta</v>
      </c>
      <c r="O12" s="42">
        <f>Stat.!CC29</f>
        <v>2</v>
      </c>
      <c r="P12" s="42">
        <f>Stat.!CD29</f>
        <v>0</v>
      </c>
      <c r="Q12" s="608"/>
      <c r="R12" s="320" t="str">
        <f>Stat.!CG16</f>
        <v>Chvátal Tomáš</v>
      </c>
      <c r="S12" s="320">
        <f>Stat.!CM16</f>
        <v>1</v>
      </c>
      <c r="T12" s="320">
        <f>Stat.!CN16</f>
        <v>0</v>
      </c>
      <c r="U12" s="42"/>
      <c r="V12" s="608" t="str">
        <f>Stat.!CP31</f>
        <v>Pokorný Václav</v>
      </c>
      <c r="W12" s="608">
        <f>Stat.!CV31</f>
        <v>1</v>
      </c>
      <c r="X12" s="608">
        <f>Stat.!CW31</f>
        <v>0</v>
      </c>
      <c r="Y12" s="42"/>
      <c r="Z12" s="42" t="str">
        <f>Stat.!$BW4</f>
        <v>Bastl Pavel</v>
      </c>
      <c r="AA12" s="42">
        <f>Stat.!BZ4</f>
        <v>1</v>
      </c>
      <c r="AB12" s="42">
        <f>Stat.!CA4</f>
        <v>2</v>
      </c>
      <c r="AC12" s="42">
        <f>Stat.!CB4</f>
        <v>3</v>
      </c>
      <c r="AD12" s="320" t="str">
        <f>Stat.!$CP16</f>
        <v>Chvátal Tomáš</v>
      </c>
      <c r="AE12" s="320">
        <f>Stat.!CJ16</f>
        <v>1</v>
      </c>
      <c r="AF12" s="320">
        <f>Stat.!CK16</f>
        <v>1</v>
      </c>
      <c r="AG12" s="320">
        <f>Stat.!CL16</f>
        <v>2</v>
      </c>
      <c r="AH12" s="608" t="str">
        <f>Stat.!$CP16</f>
        <v>Chvátal Tomáš</v>
      </c>
      <c r="AI12" s="608">
        <f>Stat.!CS16</f>
        <v>2</v>
      </c>
      <c r="AJ12" s="608">
        <f>Stat.!CT16</f>
        <v>0</v>
      </c>
      <c r="AK12" s="608">
        <f>Stat.!CU16</f>
        <v>2</v>
      </c>
      <c r="AL12" s="42" t="str">
        <f>Stat.!$CP39</f>
        <v>Zejda Tomáš</v>
      </c>
      <c r="AM12" s="42">
        <f>Stat.!CZ39</f>
        <v>581</v>
      </c>
      <c r="AN12" s="618" t="str">
        <f>Stat.!$CP39</f>
        <v>Zejda Tomáš</v>
      </c>
      <c r="AO12" s="618">
        <f>Stat.!DC39</f>
        <v>893</v>
      </c>
      <c r="AP12" s="42" t="str">
        <f>Stat.!$CP39</f>
        <v>Zejda Tomáš</v>
      </c>
      <c r="AQ12" s="42">
        <f>Stat.!$CZ39+Stat.!$DC39</f>
        <v>1474</v>
      </c>
    </row>
    <row r="13" spans="1:43" x14ac:dyDescent="0.2">
      <c r="A13" s="42">
        <v>9</v>
      </c>
      <c r="B13" s="42" t="str">
        <f>Stat.!$BW7</f>
        <v>Dolák Jan</v>
      </c>
      <c r="C13" s="42">
        <f>Stat.!BX7</f>
        <v>9</v>
      </c>
      <c r="D13" s="42">
        <f>Stat.!BY7</f>
        <v>7</v>
      </c>
      <c r="E13" s="42">
        <f t="shared" si="0"/>
        <v>16</v>
      </c>
      <c r="F13" s="320" t="str">
        <f>Stat.!$CG35</f>
        <v>Šťastný Martin</v>
      </c>
      <c r="G13" s="320">
        <f>Stat.!CH35</f>
        <v>7</v>
      </c>
      <c r="H13" s="320">
        <f>Stat.!CI35</f>
        <v>2</v>
      </c>
      <c r="I13" s="339">
        <f t="shared" si="1"/>
        <v>9</v>
      </c>
      <c r="J13" s="608" t="str">
        <f>Stat.!$CP37</f>
        <v>Tříletý Radim</v>
      </c>
      <c r="K13" s="608">
        <f>Stat.!CQ37</f>
        <v>7</v>
      </c>
      <c r="L13" s="608">
        <f>Stat.!CR37</f>
        <v>2</v>
      </c>
      <c r="M13" s="608">
        <f t="shared" si="2"/>
        <v>9</v>
      </c>
      <c r="N13" s="42" t="str">
        <f>Stat.!BW31</f>
        <v>Pokorný Václav</v>
      </c>
      <c r="O13" s="42">
        <f>Stat.!CC31</f>
        <v>2</v>
      </c>
      <c r="P13" s="42">
        <f>Stat.!CD31</f>
        <v>0</v>
      </c>
      <c r="Q13" s="608"/>
      <c r="R13" s="320" t="str">
        <f>Stat.!CG17</f>
        <v>Kelbler Martin</v>
      </c>
      <c r="S13" s="320">
        <f>Stat.!CM17</f>
        <v>1</v>
      </c>
      <c r="T13" s="320">
        <f>Stat.!CN17</f>
        <v>0</v>
      </c>
      <c r="U13" s="42"/>
      <c r="V13" s="608" t="str">
        <f>Stat.!CP36</f>
        <v>Švarc Petr</v>
      </c>
      <c r="W13" s="608">
        <f>Stat.!CV36</f>
        <v>1</v>
      </c>
      <c r="X13" s="608">
        <f>Stat.!CW36</f>
        <v>0</v>
      </c>
      <c r="Y13" s="42"/>
      <c r="Z13" s="42" t="str">
        <f>Stat.!$BW7</f>
        <v>Dolák Jan</v>
      </c>
      <c r="AA13" s="42">
        <f>Stat.!BZ7</f>
        <v>3</v>
      </c>
      <c r="AB13" s="42">
        <f>Stat.!CA7</f>
        <v>0</v>
      </c>
      <c r="AC13" s="42">
        <f>Stat.!CB7</f>
        <v>3</v>
      </c>
      <c r="AD13" s="320" t="str">
        <f>Stat.!$CP17</f>
        <v>Kelbler Martin</v>
      </c>
      <c r="AE13" s="320">
        <f>Stat.!CJ17</f>
        <v>1</v>
      </c>
      <c r="AF13" s="320">
        <f>Stat.!CK17</f>
        <v>1</v>
      </c>
      <c r="AG13" s="320">
        <f>Stat.!CL17</f>
        <v>2</v>
      </c>
      <c r="AH13" s="608" t="str">
        <f>Stat.!$CP4</f>
        <v>Bastl Pavel</v>
      </c>
      <c r="AI13" s="608">
        <f>Stat.!CS4</f>
        <v>0</v>
      </c>
      <c r="AJ13" s="608">
        <f>Stat.!CT4</f>
        <v>1</v>
      </c>
      <c r="AK13" s="608">
        <f>Stat.!CU4</f>
        <v>1</v>
      </c>
      <c r="AL13" s="42" t="str">
        <f>Stat.!$CP16</f>
        <v>Chvátal Tomáš</v>
      </c>
      <c r="AM13" s="42">
        <f>Stat.!CZ16</f>
        <v>720</v>
      </c>
      <c r="AN13" s="618" t="str">
        <f>Stat.!$CP16</f>
        <v>Chvátal Tomáš</v>
      </c>
      <c r="AO13" s="618">
        <f>Stat.!DC16</f>
        <v>503</v>
      </c>
      <c r="AP13" s="42" t="str">
        <f>Stat.!$CP16</f>
        <v>Chvátal Tomáš</v>
      </c>
      <c r="AQ13" s="42">
        <f>Stat.!$CZ16+Stat.!$DC16</f>
        <v>1223</v>
      </c>
    </row>
    <row r="14" spans="1:43" x14ac:dyDescent="0.2">
      <c r="A14" s="42">
        <v>10</v>
      </c>
      <c r="B14" s="42" t="str">
        <f>Stat.!$BW4</f>
        <v>Bastl Pavel</v>
      </c>
      <c r="C14" s="42">
        <f>Stat.!BX4</f>
        <v>12</v>
      </c>
      <c r="D14" s="42">
        <f>Stat.!BY4</f>
        <v>3</v>
      </c>
      <c r="E14" s="42">
        <f t="shared" si="0"/>
        <v>15</v>
      </c>
      <c r="F14" s="320" t="str">
        <f>Stat.!$CG29</f>
        <v>Novák Vojta</v>
      </c>
      <c r="G14" s="320">
        <f>Stat.!CH29</f>
        <v>6</v>
      </c>
      <c r="H14" s="320">
        <f>Stat.!CI29</f>
        <v>2</v>
      </c>
      <c r="I14" s="339">
        <f t="shared" si="1"/>
        <v>8</v>
      </c>
      <c r="J14" s="608" t="str">
        <f>Stat.!$CP23</f>
        <v>Krejčí Miroslav</v>
      </c>
      <c r="K14" s="608">
        <f>Stat.!CQ23</f>
        <v>7</v>
      </c>
      <c r="L14" s="608">
        <f>Stat.!CR23</f>
        <v>1</v>
      </c>
      <c r="M14" s="608">
        <f t="shared" si="2"/>
        <v>8</v>
      </c>
      <c r="N14" s="42" t="str">
        <f>Stat.!BW4</f>
        <v>Bastl Pavel</v>
      </c>
      <c r="O14" s="42">
        <f>Stat.!CC4</f>
        <v>1</v>
      </c>
      <c r="P14" s="42">
        <f>Stat.!CD4</f>
        <v>0</v>
      </c>
      <c r="Q14" s="608"/>
      <c r="R14" s="320" t="str">
        <f>Stat.!CG22</f>
        <v>Koupil Petr</v>
      </c>
      <c r="S14" s="320">
        <f>Stat.!CM22</f>
        <v>1</v>
      </c>
      <c r="T14" s="320">
        <f>Stat.!CN22</f>
        <v>0</v>
      </c>
      <c r="U14" s="42"/>
      <c r="V14" s="608" t="str">
        <f>Stat.!CP37</f>
        <v>Tříletý Radim</v>
      </c>
      <c r="W14" s="608">
        <f>Stat.!CV37</f>
        <v>1</v>
      </c>
      <c r="X14" s="608">
        <f>Stat.!CW37</f>
        <v>0</v>
      </c>
      <c r="Y14" s="42"/>
      <c r="Z14" s="42" t="str">
        <f>Stat.!$BW19</f>
        <v>Kelbler David</v>
      </c>
      <c r="AA14" s="42">
        <f>Stat.!BZ19</f>
        <v>1</v>
      </c>
      <c r="AB14" s="42">
        <f>Stat.!CA19</f>
        <v>2</v>
      </c>
      <c r="AC14" s="42">
        <f>Stat.!CB19</f>
        <v>3</v>
      </c>
      <c r="AD14" s="320" t="str">
        <f>Stat.!$CP28</f>
        <v>Novák Bohumír</v>
      </c>
      <c r="AE14" s="320">
        <f>Stat.!CJ28</f>
        <v>1</v>
      </c>
      <c r="AF14" s="320">
        <f>Stat.!CK28</f>
        <v>1</v>
      </c>
      <c r="AG14" s="320">
        <f>Stat.!CL28</f>
        <v>2</v>
      </c>
      <c r="AH14" s="608" t="str">
        <f>Stat.!$CP7</f>
        <v>Dolák Jan</v>
      </c>
      <c r="AI14" s="608">
        <f>Stat.!CS7</f>
        <v>1</v>
      </c>
      <c r="AJ14" s="608">
        <f>Stat.!CT7</f>
        <v>0</v>
      </c>
      <c r="AK14" s="608">
        <f>Stat.!CU7</f>
        <v>1</v>
      </c>
      <c r="AL14" s="42" t="str">
        <f>Stat.!$CP37</f>
        <v>Tříletý Radim</v>
      </c>
      <c r="AM14" s="42">
        <f>Stat.!CZ37</f>
        <v>346</v>
      </c>
      <c r="AN14" s="618" t="str">
        <f>Stat.!$CP37</f>
        <v>Tříletý Radim</v>
      </c>
      <c r="AO14" s="618">
        <f>Stat.!DC37</f>
        <v>696</v>
      </c>
      <c r="AP14" s="42" t="str">
        <f>Stat.!$CP37</f>
        <v>Tříletý Radim</v>
      </c>
      <c r="AQ14" s="42">
        <f>Stat.!$CZ37+Stat.!$DC37</f>
        <v>1042</v>
      </c>
    </row>
    <row r="15" spans="1:43" x14ac:dyDescent="0.2">
      <c r="A15" s="42">
        <v>11</v>
      </c>
      <c r="B15" s="42" t="str">
        <f>Stat.!$BW19</f>
        <v>Kelbler David</v>
      </c>
      <c r="C15" s="42">
        <f>Stat.!BX19</f>
        <v>4</v>
      </c>
      <c r="D15" s="42">
        <f>Stat.!BY19</f>
        <v>11</v>
      </c>
      <c r="E15" s="42">
        <f t="shared" si="0"/>
        <v>15</v>
      </c>
      <c r="F15" s="320" t="str">
        <f>Stat.!$CG39</f>
        <v>Zejda Tomáš</v>
      </c>
      <c r="G15" s="320">
        <f>Stat.!CH39</f>
        <v>6</v>
      </c>
      <c r="H15" s="320">
        <f>Stat.!CI39</f>
        <v>2</v>
      </c>
      <c r="I15" s="339">
        <f t="shared" si="1"/>
        <v>8</v>
      </c>
      <c r="J15" s="608" t="str">
        <f>Stat.!$CP6</f>
        <v>Černý Jiří</v>
      </c>
      <c r="K15" s="608">
        <f>Stat.!CQ6</f>
        <v>6</v>
      </c>
      <c r="L15" s="608">
        <f>Stat.!CR6</f>
        <v>0</v>
      </c>
      <c r="M15" s="608">
        <f t="shared" si="2"/>
        <v>6</v>
      </c>
      <c r="N15" s="42" t="str">
        <f>Stat.!BW5</f>
        <v>Bastl Vojta</v>
      </c>
      <c r="O15" s="42">
        <f>Stat.!CC5</f>
        <v>1</v>
      </c>
      <c r="P15" s="42">
        <f>Stat.!CD5</f>
        <v>0</v>
      </c>
      <c r="Q15" s="608"/>
      <c r="R15" s="320" t="str">
        <f>Stat.!CG28</f>
        <v>Novák Bohumír</v>
      </c>
      <c r="S15" s="320">
        <f>Stat.!CM28</f>
        <v>1</v>
      </c>
      <c r="T15" s="320">
        <f>Stat.!CN28</f>
        <v>0</v>
      </c>
      <c r="U15" s="42"/>
      <c r="V15" s="608" t="str">
        <f>Stat.!CP38</f>
        <v>Urbánek Pavel</v>
      </c>
      <c r="W15" s="608">
        <f>Stat.!CV38</f>
        <v>1</v>
      </c>
      <c r="X15" s="608">
        <f>Stat.!CW38</f>
        <v>0</v>
      </c>
      <c r="Y15" s="42"/>
      <c r="Z15" s="42" t="str">
        <f>Stat.!$BW31</f>
        <v>Pokorný Václav</v>
      </c>
      <c r="AA15" s="42">
        <f>Stat.!BZ31</f>
        <v>2</v>
      </c>
      <c r="AB15" s="42">
        <f>Stat.!CA31</f>
        <v>1</v>
      </c>
      <c r="AC15" s="42">
        <f>Stat.!CB31</f>
        <v>3</v>
      </c>
      <c r="AD15" s="320" t="str">
        <f>Stat.!$CP31</f>
        <v>Pokorný Václav</v>
      </c>
      <c r="AE15" s="320">
        <f>Stat.!CJ31</f>
        <v>1</v>
      </c>
      <c r="AF15" s="320">
        <f>Stat.!CK31</f>
        <v>1</v>
      </c>
      <c r="AG15" s="320">
        <f>Stat.!CL31</f>
        <v>2</v>
      </c>
      <c r="AH15" s="608" t="str">
        <f>Stat.!$CP12</f>
        <v>Havlík Martin</v>
      </c>
      <c r="AI15" s="608">
        <f>Stat.!CS12</f>
        <v>0</v>
      </c>
      <c r="AJ15" s="608">
        <f>Stat.!CT12</f>
        <v>1</v>
      </c>
      <c r="AK15" s="608">
        <f>Stat.!CU12</f>
        <v>1</v>
      </c>
      <c r="AL15" s="42" t="str">
        <f>Stat.!$CP4</f>
        <v>Bastl Pavel</v>
      </c>
      <c r="AM15" s="42">
        <f>Stat.!CZ4</f>
        <v>572</v>
      </c>
      <c r="AN15" s="618" t="str">
        <f>Stat.!$CP4</f>
        <v>Bastl Pavel</v>
      </c>
      <c r="AO15" s="618">
        <f>Stat.!DC4</f>
        <v>365</v>
      </c>
      <c r="AP15" s="42" t="str">
        <f>Stat.!$CP4</f>
        <v>Bastl Pavel</v>
      </c>
      <c r="AQ15" s="42">
        <f>Stat.!$CZ4+Stat.!$DC4</f>
        <v>937</v>
      </c>
    </row>
    <row r="16" spans="1:43" x14ac:dyDescent="0.2">
      <c r="A16" s="42">
        <v>12</v>
      </c>
      <c r="B16" s="42" t="str">
        <f>Stat.!$BW16</f>
        <v>Chvátal Tomáš</v>
      </c>
      <c r="C16" s="42">
        <f>Stat.!BX16</f>
        <v>14</v>
      </c>
      <c r="D16" s="42">
        <f>Stat.!BY16</f>
        <v>0</v>
      </c>
      <c r="E16" s="42">
        <f t="shared" si="0"/>
        <v>14</v>
      </c>
      <c r="F16" s="320" t="str">
        <f>Stat.!$CG17</f>
        <v>Kelbler Martin</v>
      </c>
      <c r="G16" s="320">
        <f>Stat.!CH17</f>
        <v>6</v>
      </c>
      <c r="H16" s="320">
        <f>Stat.!CI17</f>
        <v>0</v>
      </c>
      <c r="I16" s="339">
        <f t="shared" si="1"/>
        <v>6</v>
      </c>
      <c r="J16" s="608" t="str">
        <f>Stat.!$CP16</f>
        <v>Chvátal Tomáš</v>
      </c>
      <c r="K16" s="608">
        <f>Stat.!CQ16</f>
        <v>6</v>
      </c>
      <c r="L16" s="608">
        <f>Stat.!CR16</f>
        <v>0</v>
      </c>
      <c r="M16" s="608">
        <f t="shared" si="2"/>
        <v>6</v>
      </c>
      <c r="N16" s="42" t="str">
        <f>Stat.!BW10</f>
        <v>Habr Stanislav</v>
      </c>
      <c r="O16" s="42">
        <f>Stat.!CC10</f>
        <v>1</v>
      </c>
      <c r="P16" s="42">
        <f>Stat.!CD10</f>
        <v>0</v>
      </c>
      <c r="Q16" s="608"/>
      <c r="R16" s="320" t="str">
        <f>Stat.!CG31</f>
        <v>Pokorný Václav</v>
      </c>
      <c r="S16" s="320">
        <f>Stat.!CM31</f>
        <v>1</v>
      </c>
      <c r="T16" s="320">
        <f>Stat.!CN31</f>
        <v>0</v>
      </c>
      <c r="U16" s="42"/>
      <c r="V16" s="608" t="str">
        <f>Stat.!CP4</f>
        <v>Bastl Pavel</v>
      </c>
      <c r="W16" s="608">
        <f>Stat.!CV4</f>
        <v>0</v>
      </c>
      <c r="X16" s="608">
        <f>Stat.!CW4</f>
        <v>0</v>
      </c>
      <c r="Y16" s="42"/>
      <c r="Z16" s="42" t="str">
        <f>Stat.!$BW17</f>
        <v>Kelbler Martin</v>
      </c>
      <c r="AA16" s="42">
        <f>Stat.!BZ17</f>
        <v>1</v>
      </c>
      <c r="AB16" s="42">
        <f>Stat.!CA17</f>
        <v>1</v>
      </c>
      <c r="AC16" s="42">
        <f>Stat.!CB17</f>
        <v>2</v>
      </c>
      <c r="AD16" s="320" t="str">
        <f>Stat.!$CP29</f>
        <v>Novák Vojta</v>
      </c>
      <c r="AE16" s="320">
        <f>Stat.!CJ29</f>
        <v>0</v>
      </c>
      <c r="AF16" s="320">
        <f>Stat.!CK29</f>
        <v>1</v>
      </c>
      <c r="AG16" s="320">
        <f>Stat.!CL29</f>
        <v>1</v>
      </c>
      <c r="AH16" s="608" t="str">
        <f>Stat.!$CP15</f>
        <v>Chvátal Patrik</v>
      </c>
      <c r="AI16" s="608">
        <f>Stat.!CS15</f>
        <v>0</v>
      </c>
      <c r="AJ16" s="608">
        <f>Stat.!CT15</f>
        <v>1</v>
      </c>
      <c r="AK16" s="608">
        <f>Stat.!CU15</f>
        <v>1</v>
      </c>
      <c r="AL16" s="42" t="str">
        <f>Stat.!$CP7</f>
        <v>Dolák Jan</v>
      </c>
      <c r="AM16" s="42">
        <f>Stat.!CZ7</f>
        <v>277</v>
      </c>
      <c r="AN16" s="618" t="str">
        <f>Stat.!$CP7</f>
        <v>Dolák Jan</v>
      </c>
      <c r="AO16" s="618">
        <f>Stat.!DC7</f>
        <v>613</v>
      </c>
      <c r="AP16" s="42" t="str">
        <f>Stat.!$CP7</f>
        <v>Dolák Jan</v>
      </c>
      <c r="AQ16" s="42">
        <f>Stat.!$CZ7+Stat.!$DC7</f>
        <v>890</v>
      </c>
    </row>
    <row r="17" spans="1:43" x14ac:dyDescent="0.2">
      <c r="A17" s="42">
        <v>13</v>
      </c>
      <c r="B17" s="42" t="str">
        <f>Stat.!$BW37</f>
        <v>Tříletý Radim</v>
      </c>
      <c r="C17" s="42">
        <f>Stat.!BX37</f>
        <v>11</v>
      </c>
      <c r="D17" s="42">
        <f>Stat.!BY37</f>
        <v>2</v>
      </c>
      <c r="E17" s="42">
        <f t="shared" si="0"/>
        <v>13</v>
      </c>
      <c r="F17" s="320" t="str">
        <f>Stat.!$CG36</f>
        <v>Švarc Petr</v>
      </c>
      <c r="G17" s="320">
        <f>Stat.!CH36</f>
        <v>6</v>
      </c>
      <c r="H17" s="320">
        <f>Stat.!CI36</f>
        <v>0</v>
      </c>
      <c r="I17" s="339">
        <f t="shared" si="1"/>
        <v>6</v>
      </c>
      <c r="J17" s="608" t="str">
        <f>Stat.!$CP19</f>
        <v>Kelbler David</v>
      </c>
      <c r="K17" s="608">
        <f>Stat.!CQ19</f>
        <v>4</v>
      </c>
      <c r="L17" s="608">
        <f>Stat.!CR19</f>
        <v>7</v>
      </c>
      <c r="M17" s="608">
        <f t="shared" si="2"/>
        <v>11</v>
      </c>
      <c r="N17" s="42" t="str">
        <f>Stat.!BW17</f>
        <v>Kelbler Martin</v>
      </c>
      <c r="O17" s="42">
        <f>Stat.!CC17</f>
        <v>1</v>
      </c>
      <c r="P17" s="42">
        <f>Stat.!CD17</f>
        <v>0</v>
      </c>
      <c r="Q17" s="608"/>
      <c r="R17" s="320" t="str">
        <f>Stat.!CG35</f>
        <v>Šťastný Martin</v>
      </c>
      <c r="S17" s="320">
        <f>Stat.!CM35</f>
        <v>1</v>
      </c>
      <c r="T17" s="320">
        <f>Stat.!CN35</f>
        <v>0</v>
      </c>
      <c r="U17" s="42"/>
      <c r="V17" s="608" t="str">
        <f>Stat.!CP5</f>
        <v>Bastl Vojta</v>
      </c>
      <c r="W17" s="608">
        <f>Stat.!CV5</f>
        <v>0</v>
      </c>
      <c r="X17" s="608">
        <f>Stat.!CW5</f>
        <v>0</v>
      </c>
      <c r="Y17" s="42"/>
      <c r="Z17" s="42" t="str">
        <f>Stat.!$BW28</f>
        <v>Novák Bohumír</v>
      </c>
      <c r="AA17" s="42">
        <f>Stat.!BZ28</f>
        <v>1</v>
      </c>
      <c r="AB17" s="42">
        <f>Stat.!CA28</f>
        <v>1</v>
      </c>
      <c r="AC17" s="42">
        <f>Stat.!CB28</f>
        <v>2</v>
      </c>
      <c r="AD17" s="320" t="str">
        <f>Stat.!$CP37</f>
        <v>Tříletý Radim</v>
      </c>
      <c r="AE17" s="320">
        <f>Stat.!CJ37</f>
        <v>0</v>
      </c>
      <c r="AF17" s="320">
        <f>Stat.!CK37</f>
        <v>1</v>
      </c>
      <c r="AG17" s="320">
        <f>Stat.!CL37</f>
        <v>1</v>
      </c>
      <c r="AH17" s="608" t="str">
        <f>Stat.!$CP25</f>
        <v>Nikrmajer Zdeněk</v>
      </c>
      <c r="AI17" s="608">
        <f>Stat.!CS25</f>
        <v>1</v>
      </c>
      <c r="AJ17" s="608">
        <f>Stat.!CT25</f>
        <v>0</v>
      </c>
      <c r="AK17" s="608">
        <f>Stat.!CU25</f>
        <v>1</v>
      </c>
      <c r="AL17" s="42" t="str">
        <f>Stat.!$CP28</f>
        <v>Novák Bohumír</v>
      </c>
      <c r="AM17" s="42">
        <f>Stat.!CZ28</f>
        <v>752</v>
      </c>
      <c r="AN17" s="618" t="str">
        <f>Stat.!$CP28</f>
        <v>Novák Bohumír</v>
      </c>
      <c r="AO17" s="618">
        <f>Stat.!DC28</f>
        <v>90</v>
      </c>
      <c r="AP17" s="42" t="str">
        <f>Stat.!$CP28</f>
        <v>Novák Bohumír</v>
      </c>
      <c r="AQ17" s="42">
        <f>Stat.!$CZ28+Stat.!$DC28</f>
        <v>842</v>
      </c>
    </row>
    <row r="18" spans="1:43" x14ac:dyDescent="0.2">
      <c r="A18" s="42">
        <v>14</v>
      </c>
      <c r="B18" s="42" t="str">
        <f>Stat.!$BW31</f>
        <v>Pokorný Václav</v>
      </c>
      <c r="C18" s="42">
        <f>Stat.!BX31</f>
        <v>8</v>
      </c>
      <c r="D18" s="42">
        <f>Stat.!BY31</f>
        <v>3</v>
      </c>
      <c r="E18" s="42">
        <f t="shared" si="0"/>
        <v>11</v>
      </c>
      <c r="F18" s="320" t="str">
        <f>Stat.!$CG31</f>
        <v>Pokorný Václav</v>
      </c>
      <c r="G18" s="320">
        <f>Stat.!CH31</f>
        <v>5</v>
      </c>
      <c r="H18" s="320">
        <f>Stat.!CI31</f>
        <v>3</v>
      </c>
      <c r="I18" s="339">
        <f t="shared" si="1"/>
        <v>8</v>
      </c>
      <c r="J18" s="608" t="str">
        <f>Stat.!$CP25</f>
        <v>Nikrmajer Zdeněk</v>
      </c>
      <c r="K18" s="608">
        <f>Stat.!CQ25</f>
        <v>4</v>
      </c>
      <c r="L18" s="608">
        <f>Stat.!CR25</f>
        <v>7</v>
      </c>
      <c r="M18" s="608">
        <f t="shared" si="2"/>
        <v>11</v>
      </c>
      <c r="N18" s="42" t="str">
        <f>Stat.!BW25</f>
        <v>Nikrmajer Zdeněk</v>
      </c>
      <c r="O18" s="42">
        <f>Stat.!CC25</f>
        <v>1</v>
      </c>
      <c r="P18" s="42">
        <f>Stat.!CD25</f>
        <v>0</v>
      </c>
      <c r="Q18" s="608"/>
      <c r="R18" s="320" t="str">
        <f>Stat.!CG39</f>
        <v>Zejda Tomáš</v>
      </c>
      <c r="S18" s="320">
        <f>Stat.!CM39</f>
        <v>1</v>
      </c>
      <c r="T18" s="320">
        <f>Stat.!CN39</f>
        <v>0</v>
      </c>
      <c r="U18" s="42"/>
      <c r="V18" s="608" t="str">
        <f>Stat.!CP6</f>
        <v>Černý Jiří</v>
      </c>
      <c r="W18" s="608">
        <f>Stat.!CV6</f>
        <v>0</v>
      </c>
      <c r="X18" s="608">
        <f>Stat.!CW6</f>
        <v>0</v>
      </c>
      <c r="Y18" s="42"/>
      <c r="Z18" s="42" t="str">
        <f>Stat.!$BW39</f>
        <v>Zejda Tomáš</v>
      </c>
      <c r="AA18" s="42">
        <f>Stat.!BZ39</f>
        <v>0</v>
      </c>
      <c r="AB18" s="42">
        <f>Stat.!CA39</f>
        <v>2</v>
      </c>
      <c r="AC18" s="42">
        <f>Stat.!CB39</f>
        <v>2</v>
      </c>
      <c r="AD18" s="320" t="str">
        <f>Stat.!$CP39</f>
        <v>Zejda Tomáš</v>
      </c>
      <c r="AE18" s="320">
        <f>Stat.!CJ39</f>
        <v>0</v>
      </c>
      <c r="AF18" s="320">
        <f>Stat.!CK39</f>
        <v>1</v>
      </c>
      <c r="AG18" s="320">
        <f>Stat.!CL39</f>
        <v>1</v>
      </c>
      <c r="AH18" s="608" t="str">
        <f>Stat.!$CP31</f>
        <v>Pokorný Václav</v>
      </c>
      <c r="AI18" s="608">
        <f>Stat.!CS31</f>
        <v>1</v>
      </c>
      <c r="AJ18" s="608">
        <f>Stat.!CT31</f>
        <v>0</v>
      </c>
      <c r="AK18" s="608">
        <f>Stat.!CU31</f>
        <v>1</v>
      </c>
      <c r="AL18" s="42" t="str">
        <f>Stat.!$CP31</f>
        <v>Pokorný Václav</v>
      </c>
      <c r="AM18" s="42">
        <f>Stat.!CZ31</f>
        <v>583</v>
      </c>
      <c r="AN18" s="618" t="str">
        <f>Stat.!$CP31</f>
        <v>Pokorný Václav</v>
      </c>
      <c r="AO18" s="618">
        <f>Stat.!DC31</f>
        <v>211</v>
      </c>
      <c r="AP18" s="42" t="str">
        <f>Stat.!$CP31</f>
        <v>Pokorný Václav</v>
      </c>
      <c r="AQ18" s="42">
        <f>Stat.!$CZ31+Stat.!$DC31</f>
        <v>794</v>
      </c>
    </row>
    <row r="19" spans="1:43" x14ac:dyDescent="0.2">
      <c r="A19" s="42">
        <v>15</v>
      </c>
      <c r="B19" s="42" t="str">
        <f>Stat.!$BW25</f>
        <v>Nikrmajer Zdeněk</v>
      </c>
      <c r="C19" s="42">
        <f>Stat.!BX25</f>
        <v>4</v>
      </c>
      <c r="D19" s="42">
        <f>Stat.!BY25</f>
        <v>7</v>
      </c>
      <c r="E19" s="42">
        <f t="shared" si="0"/>
        <v>11</v>
      </c>
      <c r="F19" s="320" t="str">
        <f>Stat.!$CG10</f>
        <v>Habr Stanislav</v>
      </c>
      <c r="G19" s="320">
        <f>Stat.!CH10</f>
        <v>4</v>
      </c>
      <c r="H19" s="320">
        <f>Stat.!CI10</f>
        <v>1</v>
      </c>
      <c r="I19" s="339">
        <f t="shared" si="1"/>
        <v>5</v>
      </c>
      <c r="J19" s="608" t="str">
        <f>Stat.!$CP4</f>
        <v>Bastl Pavel</v>
      </c>
      <c r="K19" s="608">
        <f>Stat.!CQ4</f>
        <v>4</v>
      </c>
      <c r="L19" s="608">
        <f>Stat.!CR4</f>
        <v>1</v>
      </c>
      <c r="M19" s="608">
        <f t="shared" si="2"/>
        <v>5</v>
      </c>
      <c r="N19" s="42" t="str">
        <f>Stat.!BW28</f>
        <v>Novák Bohumír</v>
      </c>
      <c r="O19" s="42">
        <f>Stat.!CC28</f>
        <v>1</v>
      </c>
      <c r="P19" s="42">
        <f>Stat.!CD28</f>
        <v>0</v>
      </c>
      <c r="Q19" s="608"/>
      <c r="R19" s="320" t="str">
        <f>Stat.!CG7</f>
        <v>Dolák Jan</v>
      </c>
      <c r="S19" s="320">
        <f>Stat.!CM7</f>
        <v>0</v>
      </c>
      <c r="T19" s="320">
        <f>Stat.!CN7</f>
        <v>0</v>
      </c>
      <c r="U19" s="42"/>
      <c r="V19" s="608" t="str">
        <f>Stat.!CP7</f>
        <v>Dolák Jan</v>
      </c>
      <c r="W19" s="608">
        <f>Stat.!CV7</f>
        <v>0</v>
      </c>
      <c r="X19" s="608">
        <f>Stat.!CW7</f>
        <v>0</v>
      </c>
      <c r="Y19" s="42"/>
      <c r="Z19" s="42" t="str">
        <f>Stat.!$BW12</f>
        <v>Havlík Martin</v>
      </c>
      <c r="AA19" s="42">
        <f>Stat.!BZ12</f>
        <v>0</v>
      </c>
      <c r="AB19" s="42">
        <f>Stat.!CA12</f>
        <v>1</v>
      </c>
      <c r="AC19" s="42">
        <f>Stat.!CB12</f>
        <v>1</v>
      </c>
      <c r="AD19" s="320" t="str">
        <f>Stat.!$CP6</f>
        <v>Černý Jiří</v>
      </c>
      <c r="AE19" s="320">
        <f>Stat.!CJ6</f>
        <v>0</v>
      </c>
      <c r="AF19" s="320">
        <f>Stat.!CK6</f>
        <v>0</v>
      </c>
      <c r="AG19" s="320">
        <f>Stat.!CL6</f>
        <v>0</v>
      </c>
      <c r="AH19" s="608" t="str">
        <f>Stat.!$CP38</f>
        <v>Urbánek Pavel</v>
      </c>
      <c r="AI19" s="608">
        <f>Stat.!CS38</f>
        <v>0</v>
      </c>
      <c r="AJ19" s="608">
        <f>Stat.!CT38</f>
        <v>1</v>
      </c>
      <c r="AK19" s="608">
        <f>Stat.!CU38</f>
        <v>1</v>
      </c>
      <c r="AL19" s="42" t="str">
        <f>Stat.!$CP23</f>
        <v>Krejčí Miroslav</v>
      </c>
      <c r="AM19" s="42">
        <f>Stat.!CZ23</f>
        <v>180</v>
      </c>
      <c r="AN19" s="618" t="str">
        <f>Stat.!$CP23</f>
        <v>Krejčí Miroslav</v>
      </c>
      <c r="AO19" s="618">
        <f>Stat.!DC23</f>
        <v>571</v>
      </c>
      <c r="AP19" s="42" t="str">
        <f>Stat.!$CP23</f>
        <v>Krejčí Miroslav</v>
      </c>
      <c r="AQ19" s="42">
        <f>Stat.!$CZ23+Stat.!$DC23</f>
        <v>751</v>
      </c>
    </row>
    <row r="20" spans="1:43" x14ac:dyDescent="0.2">
      <c r="A20" s="42">
        <v>16</v>
      </c>
      <c r="B20" s="42" t="str">
        <f>Stat.!$BW23</f>
        <v>Krejčí Miroslav</v>
      </c>
      <c r="C20" s="42">
        <f>Stat.!BX23</f>
        <v>9</v>
      </c>
      <c r="D20" s="42">
        <f>Stat.!BY23</f>
        <v>1</v>
      </c>
      <c r="E20" s="42">
        <f t="shared" si="0"/>
        <v>10</v>
      </c>
      <c r="F20" s="320" t="str">
        <f>Stat.!$CG37</f>
        <v>Tříletý Radim</v>
      </c>
      <c r="G20" s="320">
        <f>Stat.!CH37</f>
        <v>4</v>
      </c>
      <c r="H20" s="320">
        <f>Stat.!CI37</f>
        <v>0</v>
      </c>
      <c r="I20" s="339">
        <f t="shared" si="1"/>
        <v>4</v>
      </c>
      <c r="J20" s="608" t="str">
        <f>Stat.!$CP38</f>
        <v>Urbánek Pavel</v>
      </c>
      <c r="K20" s="608">
        <f>Stat.!CQ38</f>
        <v>3</v>
      </c>
      <c r="L20" s="608">
        <f>Stat.!CR38</f>
        <v>1</v>
      </c>
      <c r="M20" s="608">
        <f t="shared" si="2"/>
        <v>4</v>
      </c>
      <c r="N20" s="42" t="str">
        <f>Stat.!BW36</f>
        <v>Švarc Petr</v>
      </c>
      <c r="O20" s="42">
        <f>Stat.!CC36</f>
        <v>1</v>
      </c>
      <c r="P20" s="42">
        <f>Stat.!CD36</f>
        <v>0</v>
      </c>
      <c r="Q20" s="608"/>
      <c r="R20" s="320" t="str">
        <f>Stat.!CG8</f>
        <v>Dostál Jakub</v>
      </c>
      <c r="S20" s="320">
        <f>Stat.!CM8</f>
        <v>0</v>
      </c>
      <c r="T20" s="320">
        <f>Stat.!CN8</f>
        <v>0</v>
      </c>
      <c r="U20" s="42"/>
      <c r="V20" s="608" t="str">
        <f>Stat.!CP8</f>
        <v>Dostál Jakub</v>
      </c>
      <c r="W20" s="608">
        <f>Stat.!CV8</f>
        <v>0</v>
      </c>
      <c r="X20" s="608">
        <f>Stat.!CW8</f>
        <v>0</v>
      </c>
      <c r="Y20" s="42"/>
      <c r="Z20" s="42" t="str">
        <f>Stat.!$BW15</f>
        <v>Chvátal Patrik</v>
      </c>
      <c r="AA20" s="42">
        <f>Stat.!BZ15</f>
        <v>0</v>
      </c>
      <c r="AB20" s="42">
        <f>Stat.!CA15</f>
        <v>1</v>
      </c>
      <c r="AC20" s="42">
        <f>Stat.!CB15</f>
        <v>1</v>
      </c>
      <c r="AD20" s="320" t="str">
        <f>Stat.!$CP8</f>
        <v>Dostál Jakub</v>
      </c>
      <c r="AE20" s="320">
        <f>Stat.!CJ8</f>
        <v>0</v>
      </c>
      <c r="AF20" s="320">
        <f>Stat.!CK8</f>
        <v>0</v>
      </c>
      <c r="AG20" s="320">
        <f>Stat.!CL8</f>
        <v>0</v>
      </c>
      <c r="AH20" s="608" t="str">
        <f>Stat.!$CP39</f>
        <v>Zejda Tomáš</v>
      </c>
      <c r="AI20" s="608">
        <f>Stat.!CS39</f>
        <v>0</v>
      </c>
      <c r="AJ20" s="608">
        <f>Stat.!CT39</f>
        <v>1</v>
      </c>
      <c r="AK20" s="608">
        <f>Stat.!CU39</f>
        <v>1</v>
      </c>
      <c r="AL20" s="42" t="str">
        <f>Stat.!$CP10</f>
        <v>Habr Stanislav</v>
      </c>
      <c r="AM20" s="42">
        <f>Stat.!CZ10</f>
        <v>358</v>
      </c>
      <c r="AN20" s="618" t="str">
        <f>Stat.!$CP10</f>
        <v>Habr Stanislav</v>
      </c>
      <c r="AO20" s="618">
        <f>Stat.!DC10</f>
        <v>225</v>
      </c>
      <c r="AP20" s="42" t="str">
        <f>Stat.!$CP10</f>
        <v>Habr Stanislav</v>
      </c>
      <c r="AQ20" s="42">
        <f>Stat.!$CZ10+Stat.!$DC10</f>
        <v>583</v>
      </c>
    </row>
    <row r="21" spans="1:43" x14ac:dyDescent="0.2">
      <c r="A21" s="42">
        <v>17</v>
      </c>
      <c r="B21" s="42" t="str">
        <f>Stat.!$BW28</f>
        <v>Novák Bohumír</v>
      </c>
      <c r="C21" s="42">
        <f>Stat.!BX28</f>
        <v>9</v>
      </c>
      <c r="D21" s="42">
        <f>Stat.!BY28</f>
        <v>1</v>
      </c>
      <c r="E21" s="42">
        <f t="shared" si="0"/>
        <v>10</v>
      </c>
      <c r="F21" s="320" t="str">
        <f>Stat.!$CG38</f>
        <v>Urbánek Pavel</v>
      </c>
      <c r="G21" s="320">
        <f>Stat.!CH38</f>
        <v>3</v>
      </c>
      <c r="H21" s="320">
        <f>Stat.!CI38</f>
        <v>1</v>
      </c>
      <c r="I21" s="339">
        <f t="shared" si="1"/>
        <v>4</v>
      </c>
      <c r="J21" s="608" t="str">
        <f>Stat.!$CP10</f>
        <v>Habr Stanislav</v>
      </c>
      <c r="K21" s="608">
        <f>Stat.!CQ10</f>
        <v>3</v>
      </c>
      <c r="L21" s="608">
        <f>Stat.!CR10</f>
        <v>0</v>
      </c>
      <c r="M21" s="608">
        <f t="shared" si="2"/>
        <v>3</v>
      </c>
      <c r="N21" s="42" t="str">
        <f>Stat.!BW37</f>
        <v>Tříletý Radim</v>
      </c>
      <c r="O21" s="42">
        <f>Stat.!CC37</f>
        <v>1</v>
      </c>
      <c r="P21" s="42">
        <f>Stat.!CD37</f>
        <v>0</v>
      </c>
      <c r="Q21" s="608"/>
      <c r="R21" s="320" t="str">
        <f>Stat.!CG9</f>
        <v>Habr Jiří</v>
      </c>
      <c r="S21" s="320">
        <f>Stat.!CM9</f>
        <v>0</v>
      </c>
      <c r="T21" s="320">
        <f>Stat.!CN9</f>
        <v>0</v>
      </c>
      <c r="U21" s="42"/>
      <c r="V21" s="608" t="str">
        <f>Stat.!CP9</f>
        <v>Habr Jiří</v>
      </c>
      <c r="W21" s="608">
        <f>Stat.!CV9</f>
        <v>0</v>
      </c>
      <c r="X21" s="608">
        <f>Stat.!CW9</f>
        <v>0</v>
      </c>
      <c r="Y21" s="42"/>
      <c r="Z21" s="42" t="str">
        <f>Stat.!$BW25</f>
        <v>Nikrmajer Zdeněk</v>
      </c>
      <c r="AA21" s="42">
        <f>Stat.!BZ25</f>
        <v>1</v>
      </c>
      <c r="AB21" s="42">
        <f>Stat.!CA25</f>
        <v>0</v>
      </c>
      <c r="AC21" s="42">
        <f>Stat.!CB25</f>
        <v>1</v>
      </c>
      <c r="AD21" s="320" t="str">
        <f>Stat.!$CP9</f>
        <v>Habr Jiří</v>
      </c>
      <c r="AE21" s="320">
        <f>Stat.!CJ9</f>
        <v>0</v>
      </c>
      <c r="AF21" s="320">
        <f>Stat.!CK9</f>
        <v>0</v>
      </c>
      <c r="AG21" s="320">
        <f>Stat.!CL9</f>
        <v>0</v>
      </c>
      <c r="AH21" s="608" t="str">
        <f>Stat.!$CP6</f>
        <v>Černý Jiří</v>
      </c>
      <c r="AI21" s="608">
        <f>Stat.!CS6</f>
        <v>0</v>
      </c>
      <c r="AJ21" s="608">
        <f>Stat.!CT6</f>
        <v>0</v>
      </c>
      <c r="AK21" s="608">
        <f>Stat.!CU6</f>
        <v>0</v>
      </c>
      <c r="AL21" s="42" t="str">
        <f>Stat.!$CP38</f>
        <v>Urbánek Pavel</v>
      </c>
      <c r="AM21" s="42">
        <f>Stat.!CZ38</f>
        <v>297</v>
      </c>
      <c r="AN21" s="618" t="str">
        <f>Stat.!$CP38</f>
        <v>Urbánek Pavel</v>
      </c>
      <c r="AO21" s="618">
        <f>Stat.!DC38</f>
        <v>286</v>
      </c>
      <c r="AP21" s="42" t="str">
        <f>Stat.!$CP38</f>
        <v>Urbánek Pavel</v>
      </c>
      <c r="AQ21" s="42">
        <f>Stat.!$CZ38+Stat.!$DC38</f>
        <v>583</v>
      </c>
    </row>
    <row r="22" spans="1:43" x14ac:dyDescent="0.2">
      <c r="A22" s="42">
        <v>18</v>
      </c>
      <c r="B22" s="42" t="str">
        <f>Stat.!$BW10</f>
        <v>Habr Stanislav</v>
      </c>
      <c r="C22" s="42">
        <f>Stat.!BX10</f>
        <v>7</v>
      </c>
      <c r="D22" s="42">
        <f>Stat.!BY10</f>
        <v>1</v>
      </c>
      <c r="E22" s="42">
        <f t="shared" si="0"/>
        <v>8</v>
      </c>
      <c r="F22" s="320" t="str">
        <f>Stat.!$CG12</f>
        <v>Havlík Martin</v>
      </c>
      <c r="G22" s="320">
        <f>Stat.!CH12</f>
        <v>3</v>
      </c>
      <c r="H22" s="320">
        <f>Stat.!CI12</f>
        <v>0</v>
      </c>
      <c r="I22" s="339">
        <f t="shared" si="1"/>
        <v>3</v>
      </c>
      <c r="J22" s="608" t="str">
        <f>Stat.!$CP31</f>
        <v>Pokorný Václav</v>
      </c>
      <c r="K22" s="608">
        <f>Stat.!CQ31</f>
        <v>3</v>
      </c>
      <c r="L22" s="608">
        <f>Stat.!CR31</f>
        <v>0</v>
      </c>
      <c r="M22" s="608">
        <f t="shared" si="2"/>
        <v>3</v>
      </c>
      <c r="N22" s="42" t="str">
        <f>Stat.!BW38</f>
        <v>Urbánek Pavel</v>
      </c>
      <c r="O22" s="42">
        <f>Stat.!CC38</f>
        <v>1</v>
      </c>
      <c r="P22" s="42">
        <f>Stat.!CD38</f>
        <v>0</v>
      </c>
      <c r="Q22" s="608"/>
      <c r="R22" s="320" t="str">
        <f>Stat.!CG12</f>
        <v>Havlík Martin</v>
      </c>
      <c r="S22" s="320">
        <f>Stat.!CM12</f>
        <v>0</v>
      </c>
      <c r="T22" s="320">
        <f>Stat.!CN12</f>
        <v>0</v>
      </c>
      <c r="U22" s="42"/>
      <c r="V22" s="608" t="str">
        <f>Stat.!CP10</f>
        <v>Habr Stanislav</v>
      </c>
      <c r="W22" s="608">
        <f>Stat.!CV10</f>
        <v>0</v>
      </c>
      <c r="X22" s="608">
        <f>Stat.!CW10</f>
        <v>0</v>
      </c>
      <c r="Y22" s="42"/>
      <c r="Z22" s="42" t="str">
        <f>Stat.!$BW29</f>
        <v>Novák Vojta</v>
      </c>
      <c r="AA22" s="42">
        <f>Stat.!BZ29</f>
        <v>0</v>
      </c>
      <c r="AB22" s="42">
        <f>Stat.!CA29</f>
        <v>1</v>
      </c>
      <c r="AC22" s="42">
        <f>Stat.!CB29</f>
        <v>1</v>
      </c>
      <c r="AD22" s="320" t="str">
        <f>Stat.!$CP10</f>
        <v>Habr Stanislav</v>
      </c>
      <c r="AE22" s="320">
        <f>Stat.!CJ10</f>
        <v>0</v>
      </c>
      <c r="AF22" s="320">
        <f>Stat.!CK10</f>
        <v>0</v>
      </c>
      <c r="AG22" s="320">
        <f>Stat.!CL10</f>
        <v>0</v>
      </c>
      <c r="AH22" s="608" t="str">
        <f>Stat.!$CP8</f>
        <v>Dostál Jakub</v>
      </c>
      <c r="AI22" s="608">
        <f>Stat.!CS8</f>
        <v>0</v>
      </c>
      <c r="AJ22" s="608">
        <f>Stat.!CT8</f>
        <v>0</v>
      </c>
      <c r="AK22" s="608">
        <f>Stat.!CU8</f>
        <v>0</v>
      </c>
      <c r="AL22" s="42" t="str">
        <f>Stat.!$CP17</f>
        <v>Kelbler Martin</v>
      </c>
      <c r="AM22" s="42">
        <f>Stat.!CZ17</f>
        <v>540</v>
      </c>
      <c r="AN22" s="618" t="str">
        <f>Stat.!$CP17</f>
        <v>Kelbler Martin</v>
      </c>
      <c r="AO22" s="618">
        <f>Stat.!DC17</f>
        <v>0</v>
      </c>
      <c r="AP22" s="42" t="str">
        <f>Stat.!$CP17</f>
        <v>Kelbler Martin</v>
      </c>
      <c r="AQ22" s="42">
        <f>Stat.!$CZ17+Stat.!$DC17</f>
        <v>540</v>
      </c>
    </row>
    <row r="23" spans="1:43" x14ac:dyDescent="0.2">
      <c r="A23" s="42">
        <v>19</v>
      </c>
      <c r="B23" s="42" t="str">
        <f>Stat.!$BW29</f>
        <v>Novák Vojta</v>
      </c>
      <c r="C23" s="42">
        <f>Stat.!BX29</f>
        <v>6</v>
      </c>
      <c r="D23" s="42">
        <f>Stat.!BY29</f>
        <v>2</v>
      </c>
      <c r="E23" s="42">
        <f t="shared" si="0"/>
        <v>8</v>
      </c>
      <c r="F23" s="320" t="str">
        <f>Stat.!$CG7</f>
        <v>Dolák Jan</v>
      </c>
      <c r="G23" s="320">
        <f>Stat.!CH7</f>
        <v>2</v>
      </c>
      <c r="H23" s="320">
        <f>Stat.!CI7</f>
        <v>4</v>
      </c>
      <c r="I23" s="339">
        <f t="shared" si="1"/>
        <v>6</v>
      </c>
      <c r="J23" s="608" t="str">
        <f>Stat.!$CP12</f>
        <v>Havlík Martin</v>
      </c>
      <c r="K23" s="608">
        <f>Stat.!CQ12</f>
        <v>2</v>
      </c>
      <c r="L23" s="608">
        <f>Stat.!CR12</f>
        <v>3</v>
      </c>
      <c r="M23" s="608">
        <f t="shared" si="2"/>
        <v>5</v>
      </c>
      <c r="N23" s="42" t="str">
        <f>Stat.!BW7</f>
        <v>Dolák Jan</v>
      </c>
      <c r="O23" s="42">
        <f>Stat.!CC7</f>
        <v>0</v>
      </c>
      <c r="P23" s="42">
        <f>Stat.!CD7</f>
        <v>0</v>
      </c>
      <c r="Q23" s="608"/>
      <c r="R23" s="320" t="str">
        <f>Stat.!CG13</f>
        <v>Havlík Roman</v>
      </c>
      <c r="S23" s="320">
        <f>Stat.!CM13</f>
        <v>0</v>
      </c>
      <c r="T23" s="320">
        <f>Stat.!CN13</f>
        <v>0</v>
      </c>
      <c r="U23" s="42"/>
      <c r="V23" s="608" t="str">
        <f>Stat.!CP12</f>
        <v>Havlík Martin</v>
      </c>
      <c r="W23" s="608">
        <f>Stat.!CV12</f>
        <v>0</v>
      </c>
      <c r="X23" s="608">
        <f>Stat.!CW12</f>
        <v>0</v>
      </c>
      <c r="Y23" s="42"/>
      <c r="Z23" s="42" t="str">
        <f>Stat.!$BW38</f>
        <v>Urbánek Pavel</v>
      </c>
      <c r="AA23" s="42">
        <f>Stat.!BZ38</f>
        <v>0</v>
      </c>
      <c r="AB23" s="42">
        <f>Stat.!CA38</f>
        <v>1</v>
      </c>
      <c r="AC23" s="42">
        <f>Stat.!CB38</f>
        <v>1</v>
      </c>
      <c r="AD23" s="320" t="str">
        <f>Stat.!$CP12</f>
        <v>Havlík Martin</v>
      </c>
      <c r="AE23" s="320">
        <f>Stat.!CJ12</f>
        <v>0</v>
      </c>
      <c r="AF23" s="320">
        <f>Stat.!CK12</f>
        <v>0</v>
      </c>
      <c r="AG23" s="320">
        <f>Stat.!CL12</f>
        <v>0</v>
      </c>
      <c r="AH23" s="608" t="str">
        <f>Stat.!$CP9</f>
        <v>Habr Jiří</v>
      </c>
      <c r="AI23" s="608">
        <f>Stat.!CS9</f>
        <v>0</v>
      </c>
      <c r="AJ23" s="608">
        <f>Stat.!CT9</f>
        <v>0</v>
      </c>
      <c r="AK23" s="608">
        <f>Stat.!CU9</f>
        <v>0</v>
      </c>
      <c r="AL23" s="42" t="str">
        <f>Stat.!$CP29</f>
        <v>Novák Vojta</v>
      </c>
      <c r="AM23" s="42">
        <f>Stat.!CZ29</f>
        <v>537</v>
      </c>
      <c r="AN23" s="618" t="str">
        <f>Stat.!$CP29</f>
        <v>Novák Vojta</v>
      </c>
      <c r="AO23" s="618">
        <f>Stat.!DC29</f>
        <v>0</v>
      </c>
      <c r="AP23" s="42" t="str">
        <f>Stat.!$CP29</f>
        <v>Novák Vojta</v>
      </c>
      <c r="AQ23" s="42">
        <f>Stat.!$CZ29+Stat.!$DC29</f>
        <v>537</v>
      </c>
    </row>
    <row r="24" spans="1:43" x14ac:dyDescent="0.2">
      <c r="A24" s="42">
        <v>20</v>
      </c>
      <c r="B24" s="42" t="str">
        <f>Stat.!$BW38</f>
        <v>Urbánek Pavel</v>
      </c>
      <c r="C24" s="42">
        <f>Stat.!BX38</f>
        <v>6</v>
      </c>
      <c r="D24" s="42">
        <f>Stat.!BY38</f>
        <v>2</v>
      </c>
      <c r="E24" s="42">
        <f t="shared" si="0"/>
        <v>8</v>
      </c>
      <c r="F24" s="320" t="str">
        <f>Stat.!$CG23</f>
        <v>Krejčí Miroslav</v>
      </c>
      <c r="G24" s="320">
        <f>Stat.!CH23</f>
        <v>2</v>
      </c>
      <c r="H24" s="320">
        <f>Stat.!CI23</f>
        <v>0</v>
      </c>
      <c r="I24" s="339">
        <f t="shared" si="1"/>
        <v>2</v>
      </c>
      <c r="J24" s="608" t="str">
        <f>Stat.!$CP15</f>
        <v>Chvátal Patrik</v>
      </c>
      <c r="K24" s="608">
        <f>Stat.!CQ15</f>
        <v>1</v>
      </c>
      <c r="L24" s="608">
        <f>Stat.!CR15</f>
        <v>4</v>
      </c>
      <c r="M24" s="608">
        <f t="shared" si="2"/>
        <v>5</v>
      </c>
      <c r="N24" s="42" t="str">
        <f>Stat.!BW8</f>
        <v>Dostál Jakub</v>
      </c>
      <c r="O24" s="42">
        <f>Stat.!CC8</f>
        <v>0</v>
      </c>
      <c r="P24" s="42">
        <f>Stat.!CD8</f>
        <v>0</v>
      </c>
      <c r="Q24" s="608"/>
      <c r="R24" s="320" t="str">
        <f>Stat.!CG14</f>
        <v>Chvátal Jan</v>
      </c>
      <c r="S24" s="320">
        <f>Stat.!CM14</f>
        <v>0</v>
      </c>
      <c r="T24" s="320">
        <f>Stat.!CN14</f>
        <v>0</v>
      </c>
      <c r="U24" s="42"/>
      <c r="V24" s="608" t="str">
        <f>Stat.!CP13</f>
        <v>Havlík Roman</v>
      </c>
      <c r="W24" s="608">
        <f>Stat.!CV13</f>
        <v>0</v>
      </c>
      <c r="X24" s="608">
        <f>Stat.!CW13</f>
        <v>0</v>
      </c>
      <c r="Y24" s="42"/>
      <c r="Z24" s="42" t="str">
        <f>Stat.!$BW6</f>
        <v>Černý Jiří</v>
      </c>
      <c r="AA24" s="42">
        <f>Stat.!BZ6</f>
        <v>0</v>
      </c>
      <c r="AB24" s="42">
        <f>Stat.!CA6</f>
        <v>0</v>
      </c>
      <c r="AC24" s="42">
        <f>Stat.!CB6</f>
        <v>0</v>
      </c>
      <c r="AD24" s="320" t="str">
        <f>Stat.!$CP13</f>
        <v>Havlík Roman</v>
      </c>
      <c r="AE24" s="320">
        <f>Stat.!CJ13</f>
        <v>0</v>
      </c>
      <c r="AF24" s="320">
        <f>Stat.!CK13</f>
        <v>0</v>
      </c>
      <c r="AG24" s="320">
        <f>Stat.!CL13</f>
        <v>0</v>
      </c>
      <c r="AH24" s="608" t="str">
        <f>Stat.!$CP10</f>
        <v>Habr Stanislav</v>
      </c>
      <c r="AI24" s="608">
        <f>Stat.!CS10</f>
        <v>0</v>
      </c>
      <c r="AJ24" s="608">
        <f>Stat.!CT10</f>
        <v>0</v>
      </c>
      <c r="AK24" s="608">
        <f>Stat.!CU10</f>
        <v>0</v>
      </c>
      <c r="AL24" s="42" t="str">
        <f>Stat.!$CP19</f>
        <v>Kelbler David</v>
      </c>
      <c r="AM24" s="42">
        <f>Stat.!CZ19</f>
        <v>49</v>
      </c>
      <c r="AN24" s="618" t="str">
        <f>Stat.!$CP19</f>
        <v>Kelbler David</v>
      </c>
      <c r="AO24" s="618">
        <f>Stat.!DC19</f>
        <v>468</v>
      </c>
      <c r="AP24" s="42" t="str">
        <f>Stat.!$CP19</f>
        <v>Kelbler David</v>
      </c>
      <c r="AQ24" s="42">
        <f>Stat.!$CZ19+Stat.!$DC19</f>
        <v>517</v>
      </c>
    </row>
    <row r="25" spans="1:43" x14ac:dyDescent="0.2">
      <c r="A25" s="42">
        <v>21</v>
      </c>
      <c r="B25" s="42" t="str">
        <f>Stat.!$BW12</f>
        <v>Havlík Martin</v>
      </c>
      <c r="C25" s="42">
        <f>Stat.!BX12</f>
        <v>5</v>
      </c>
      <c r="D25" s="42">
        <f>Stat.!BY12</f>
        <v>3</v>
      </c>
      <c r="E25" s="42">
        <f t="shared" si="0"/>
        <v>8</v>
      </c>
      <c r="F25" s="320" t="str">
        <f>Stat.!$CG13</f>
        <v>Havlík Roman</v>
      </c>
      <c r="G25" s="320">
        <f>Stat.!CH13</f>
        <v>1</v>
      </c>
      <c r="H25" s="320">
        <f>Stat.!CI13</f>
        <v>0</v>
      </c>
      <c r="I25" s="339">
        <f t="shared" si="1"/>
        <v>1</v>
      </c>
      <c r="J25" s="608" t="str">
        <f>Stat.!$CP28</f>
        <v>Novák Bohumír</v>
      </c>
      <c r="K25" s="608">
        <f>Stat.!CQ28</f>
        <v>1</v>
      </c>
      <c r="L25" s="608">
        <f>Stat.!CR28</f>
        <v>0</v>
      </c>
      <c r="M25" s="608">
        <f t="shared" si="2"/>
        <v>1</v>
      </c>
      <c r="N25" s="42" t="str">
        <f>Stat.!BW9</f>
        <v>Habr Jiří</v>
      </c>
      <c r="O25" s="42">
        <f>Stat.!CC9</f>
        <v>0</v>
      </c>
      <c r="P25" s="42">
        <f>Stat.!CD9</f>
        <v>0</v>
      </c>
      <c r="Q25" s="608"/>
      <c r="R25" s="320" t="str">
        <f>Stat.!CG15</f>
        <v>Chvátal Patrik</v>
      </c>
      <c r="S25" s="320">
        <f>Stat.!CM15</f>
        <v>0</v>
      </c>
      <c r="T25" s="320">
        <f>Stat.!CN15</f>
        <v>0</v>
      </c>
      <c r="U25" s="42"/>
      <c r="V25" s="608" t="str">
        <f>Stat.!CP14</f>
        <v>Chvátal Jan</v>
      </c>
      <c r="W25" s="608">
        <f>Stat.!CV14</f>
        <v>0</v>
      </c>
      <c r="X25" s="608">
        <f>Stat.!CW14</f>
        <v>0</v>
      </c>
      <c r="Y25" s="42"/>
      <c r="Z25" s="42" t="str">
        <f>Stat.!$BW8</f>
        <v>Dostál Jakub</v>
      </c>
      <c r="AA25" s="42">
        <f>Stat.!BZ8</f>
        <v>0</v>
      </c>
      <c r="AB25" s="42">
        <f>Stat.!CA8</f>
        <v>0</v>
      </c>
      <c r="AC25" s="42">
        <f>Stat.!CB8</f>
        <v>0</v>
      </c>
      <c r="AD25" s="320" t="str">
        <f>Stat.!$CP14</f>
        <v>Chvátal Jan</v>
      </c>
      <c r="AE25" s="320">
        <f>Stat.!CJ14</f>
        <v>0</v>
      </c>
      <c r="AF25" s="320">
        <f>Stat.!CK14</f>
        <v>0</v>
      </c>
      <c r="AG25" s="320">
        <f>Stat.!CL14</f>
        <v>0</v>
      </c>
      <c r="AH25" s="608" t="str">
        <f>Stat.!$CP13</f>
        <v>Havlík Roman</v>
      </c>
      <c r="AI25" s="608">
        <f>Stat.!CS13</f>
        <v>0</v>
      </c>
      <c r="AJ25" s="608">
        <f>Stat.!CT13</f>
        <v>0</v>
      </c>
      <c r="AK25" s="608">
        <f>Stat.!CU13</f>
        <v>0</v>
      </c>
      <c r="AL25" s="42" t="str">
        <f>Stat.!$CP25</f>
        <v>Nikrmajer Zdeněk</v>
      </c>
      <c r="AM25" s="42">
        <f>Stat.!CZ25</f>
        <v>0</v>
      </c>
      <c r="AN25" s="618" t="str">
        <f>Stat.!$CP25</f>
        <v>Nikrmajer Zdeněk</v>
      </c>
      <c r="AO25" s="618">
        <f>Stat.!DC25</f>
        <v>449</v>
      </c>
      <c r="AP25" s="42" t="str">
        <f>Stat.!$CP25</f>
        <v>Nikrmajer Zdeněk</v>
      </c>
      <c r="AQ25" s="42">
        <f>Stat.!$CZ25+Stat.!$DC25</f>
        <v>449</v>
      </c>
    </row>
    <row r="26" spans="1:43" x14ac:dyDescent="0.2">
      <c r="A26" s="42">
        <v>22</v>
      </c>
      <c r="B26" s="42" t="str">
        <f>Stat.!$BW17</f>
        <v>Kelbler Martin</v>
      </c>
      <c r="C26" s="42">
        <f>Stat.!BX17</f>
        <v>6</v>
      </c>
      <c r="D26" s="42">
        <f>Stat.!BY17</f>
        <v>0</v>
      </c>
      <c r="E26" s="42">
        <f t="shared" si="0"/>
        <v>6</v>
      </c>
      <c r="F26" s="320" t="str">
        <f>Stat.!$CG18</f>
        <v>Kapinus Radek</v>
      </c>
      <c r="G26" s="320">
        <f>Stat.!CH18</f>
        <v>1</v>
      </c>
      <c r="H26" s="320">
        <f>Stat.!CI18</f>
        <v>0</v>
      </c>
      <c r="I26" s="339">
        <f t="shared" si="1"/>
        <v>1</v>
      </c>
      <c r="J26" s="608" t="str">
        <f>Stat.!$CP8</f>
        <v>Dostál Jakub</v>
      </c>
      <c r="K26" s="608">
        <f>Stat.!CQ8</f>
        <v>0</v>
      </c>
      <c r="L26" s="608">
        <f>Stat.!CR8</f>
        <v>2</v>
      </c>
      <c r="M26" s="608">
        <f t="shared" si="2"/>
        <v>2</v>
      </c>
      <c r="N26" s="42" t="str">
        <f>Stat.!BW12</f>
        <v>Havlík Martin</v>
      </c>
      <c r="O26" s="42">
        <f>Stat.!CC12</f>
        <v>0</v>
      </c>
      <c r="P26" s="42">
        <f>Stat.!CD12</f>
        <v>0</v>
      </c>
      <c r="Q26" s="608"/>
      <c r="R26" s="320" t="str">
        <f>Stat.!CG18</f>
        <v>Kapinus Radek</v>
      </c>
      <c r="S26" s="320">
        <f>Stat.!CM18</f>
        <v>0</v>
      </c>
      <c r="T26" s="320">
        <f>Stat.!CN18</f>
        <v>0</v>
      </c>
      <c r="U26" s="42"/>
      <c r="V26" s="608" t="str">
        <f>Stat.!CP15</f>
        <v>Chvátal Patrik</v>
      </c>
      <c r="W26" s="608">
        <f>Stat.!CV15</f>
        <v>0</v>
      </c>
      <c r="X26" s="608">
        <f>Stat.!CW15</f>
        <v>0</v>
      </c>
      <c r="Y26" s="42"/>
      <c r="Z26" s="42" t="str">
        <f>Stat.!$BW9</f>
        <v>Habr Jiří</v>
      </c>
      <c r="AA26" s="42">
        <f>Stat.!BZ9</f>
        <v>0</v>
      </c>
      <c r="AB26" s="42">
        <f>Stat.!CA9</f>
        <v>0</v>
      </c>
      <c r="AC26" s="42">
        <f>Stat.!CB9</f>
        <v>0</v>
      </c>
      <c r="AD26" s="320" t="str">
        <f>Stat.!$CP15</f>
        <v>Chvátal Patrik</v>
      </c>
      <c r="AE26" s="320">
        <f>Stat.!CJ15</f>
        <v>0</v>
      </c>
      <c r="AF26" s="320">
        <f>Stat.!CK15</f>
        <v>0</v>
      </c>
      <c r="AG26" s="320">
        <f>Stat.!CL15</f>
        <v>0</v>
      </c>
      <c r="AH26" s="608" t="str">
        <f>Stat.!$CP14</f>
        <v>Chvátal Jan</v>
      </c>
      <c r="AI26" s="608">
        <f>Stat.!CS14</f>
        <v>0</v>
      </c>
      <c r="AJ26" s="608">
        <f>Stat.!CT14</f>
        <v>0</v>
      </c>
      <c r="AK26" s="608">
        <f>Stat.!CU14</f>
        <v>0</v>
      </c>
      <c r="AL26" s="42" t="str">
        <f>Stat.!$CP12</f>
        <v>Havlík Martin</v>
      </c>
      <c r="AM26" s="42">
        <f>Stat.!CZ12</f>
        <v>219</v>
      </c>
      <c r="AN26" s="618" t="str">
        <f>Stat.!$CP12</f>
        <v>Havlík Martin</v>
      </c>
      <c r="AO26" s="618">
        <f>Stat.!DC12</f>
        <v>189</v>
      </c>
      <c r="AP26" s="42" t="str">
        <f>Stat.!$CP12</f>
        <v>Havlík Martin</v>
      </c>
      <c r="AQ26" s="42">
        <f>Stat.!$CZ12+Stat.!$DC12</f>
        <v>408</v>
      </c>
    </row>
    <row r="27" spans="1:43" x14ac:dyDescent="0.2">
      <c r="A27" s="42">
        <v>23</v>
      </c>
      <c r="B27" s="42" t="str">
        <f>Stat.!$BW15</f>
        <v>Chvátal Patrik</v>
      </c>
      <c r="C27" s="42">
        <f>Stat.!BX15</f>
        <v>1</v>
      </c>
      <c r="D27" s="42">
        <f>Stat.!BY15</f>
        <v>5</v>
      </c>
      <c r="E27" s="42">
        <f t="shared" si="0"/>
        <v>6</v>
      </c>
      <c r="F27" s="320" t="str">
        <f>Stat.!$CG40</f>
        <v>Zejda Vojtěch</v>
      </c>
      <c r="G27" s="320">
        <f>Stat.!CH40</f>
        <v>1</v>
      </c>
      <c r="H27" s="320">
        <f>Stat.!CI40</f>
        <v>0</v>
      </c>
      <c r="I27" s="339">
        <f t="shared" si="1"/>
        <v>1</v>
      </c>
      <c r="J27" s="608" t="str">
        <f>Stat.!$CP24</f>
        <v>Minh Cong Nquyen</v>
      </c>
      <c r="K27" s="608">
        <f>Stat.!CQ24</f>
        <v>0</v>
      </c>
      <c r="L27" s="608">
        <f>Stat.!CR24</f>
        <v>1</v>
      </c>
      <c r="M27" s="608">
        <f t="shared" si="2"/>
        <v>1</v>
      </c>
      <c r="N27" s="42" t="str">
        <f>Stat.!BW13</f>
        <v>Havlík Roman</v>
      </c>
      <c r="O27" s="42">
        <f>Stat.!CC13</f>
        <v>0</v>
      </c>
      <c r="P27" s="42">
        <f>Stat.!CD13</f>
        <v>0</v>
      </c>
      <c r="Q27" s="608"/>
      <c r="R27" s="320" t="str">
        <f>Stat.!CG19</f>
        <v>Kelbler David</v>
      </c>
      <c r="S27" s="320">
        <f>Stat.!CM19</f>
        <v>0</v>
      </c>
      <c r="T27" s="320">
        <f>Stat.!CN19</f>
        <v>0</v>
      </c>
      <c r="U27" s="42"/>
      <c r="V27" s="608" t="str">
        <f>Stat.!CP17</f>
        <v>Kelbler Martin</v>
      </c>
      <c r="W27" s="608">
        <f>Stat.!CV17</f>
        <v>0</v>
      </c>
      <c r="X27" s="608">
        <f>Stat.!CW17</f>
        <v>0</v>
      </c>
      <c r="Y27" s="42"/>
      <c r="Z27" s="42" t="str">
        <f>Stat.!$BW10</f>
        <v>Habr Stanislav</v>
      </c>
      <c r="AA27" s="42">
        <f>Stat.!BZ10</f>
        <v>0</v>
      </c>
      <c r="AB27" s="42">
        <f>Stat.!CA10</f>
        <v>0</v>
      </c>
      <c r="AC27" s="42">
        <f>Stat.!CB10</f>
        <v>0</v>
      </c>
      <c r="AD27" s="320" t="str">
        <f>Stat.!$CP18</f>
        <v>Kapinus Radek</v>
      </c>
      <c r="AE27" s="320">
        <f>Stat.!CJ18</f>
        <v>0</v>
      </c>
      <c r="AF27" s="320">
        <f>Stat.!CK18</f>
        <v>0</v>
      </c>
      <c r="AG27" s="320">
        <f>Stat.!CL18</f>
        <v>0</v>
      </c>
      <c r="AH27" s="608" t="str">
        <f>Stat.!$CP17</f>
        <v>Kelbler Martin</v>
      </c>
      <c r="AI27" s="608">
        <f>Stat.!CS17</f>
        <v>0</v>
      </c>
      <c r="AJ27" s="608">
        <f>Stat.!CT17</f>
        <v>0</v>
      </c>
      <c r="AK27" s="608">
        <f>Stat.!CU17</f>
        <v>0</v>
      </c>
      <c r="AL27" s="42" t="str">
        <f>Stat.!$CP15</f>
        <v>Chvátal Patrik</v>
      </c>
      <c r="AM27" s="42">
        <f>Stat.!CZ15</f>
        <v>14</v>
      </c>
      <c r="AN27" s="618" t="str">
        <f>Stat.!$CP15</f>
        <v>Chvátal Patrik</v>
      </c>
      <c r="AO27" s="618">
        <f>Stat.!DC15</f>
        <v>107</v>
      </c>
      <c r="AP27" s="42" t="str">
        <f>Stat.!$CP15</f>
        <v>Chvátal Patrik</v>
      </c>
      <c r="AQ27" s="42">
        <f>Stat.!$CZ15+Stat.!$DC15</f>
        <v>121</v>
      </c>
    </row>
    <row r="28" spans="1:43" x14ac:dyDescent="0.2">
      <c r="A28" s="42">
        <v>24</v>
      </c>
      <c r="B28" s="42" t="str">
        <f>Stat.!$BW14</f>
        <v>Chvátal Jan</v>
      </c>
      <c r="C28" s="42">
        <f>Stat.!BX14</f>
        <v>0</v>
      </c>
      <c r="D28" s="42">
        <f>Stat.!BY14</f>
        <v>3</v>
      </c>
      <c r="E28" s="42">
        <f t="shared" si="0"/>
        <v>3</v>
      </c>
      <c r="F28" s="320" t="str">
        <f>Stat.!$CG19</f>
        <v>Kelbler David</v>
      </c>
      <c r="G28" s="320">
        <f>Stat.!CH19</f>
        <v>0</v>
      </c>
      <c r="H28" s="320">
        <f>Stat.!CI19</f>
        <v>4</v>
      </c>
      <c r="I28" s="339">
        <f t="shared" si="1"/>
        <v>4</v>
      </c>
      <c r="J28" s="608" t="str">
        <f>Stat.!$CP30</f>
        <v>Plachý Karel</v>
      </c>
      <c r="K28" s="608">
        <f>Stat.!CQ30</f>
        <v>0</v>
      </c>
      <c r="L28" s="608">
        <f>Stat.!CR30</f>
        <v>1</v>
      </c>
      <c r="M28" s="608">
        <f t="shared" si="2"/>
        <v>1</v>
      </c>
      <c r="N28" s="42" t="str">
        <f>Stat.!BW14</f>
        <v>Chvátal Jan</v>
      </c>
      <c r="O28" s="42">
        <f>Stat.!CC14</f>
        <v>0</v>
      </c>
      <c r="P28" s="42">
        <f>Stat.!CD14</f>
        <v>0</v>
      </c>
      <c r="Q28" s="608"/>
      <c r="R28" s="320" t="str">
        <f>Stat.!CG20</f>
        <v>Kelbler Marek</v>
      </c>
      <c r="S28" s="320">
        <f>Stat.!CM20</f>
        <v>0</v>
      </c>
      <c r="T28" s="320">
        <f>Stat.!CN20</f>
        <v>0</v>
      </c>
      <c r="U28" s="42"/>
      <c r="V28" s="608" t="str">
        <f>Stat.!CP18</f>
        <v>Kapinus Radek</v>
      </c>
      <c r="W28" s="608">
        <f>Stat.!CV18</f>
        <v>0</v>
      </c>
      <c r="X28" s="608">
        <f>Stat.!CW18</f>
        <v>0</v>
      </c>
      <c r="Y28" s="42"/>
      <c r="Z28" s="42" t="str">
        <f>Stat.!$BW13</f>
        <v>Havlík Roman</v>
      </c>
      <c r="AA28" s="42">
        <f>Stat.!BZ13</f>
        <v>0</v>
      </c>
      <c r="AB28" s="42">
        <f>Stat.!CA13</f>
        <v>0</v>
      </c>
      <c r="AC28" s="42">
        <f>Stat.!CB13</f>
        <v>0</v>
      </c>
      <c r="AD28" s="320" t="str">
        <f>Stat.!$CP19</f>
        <v>Kelbler David</v>
      </c>
      <c r="AE28" s="320">
        <f>Stat.!CJ19</f>
        <v>0</v>
      </c>
      <c r="AF28" s="320">
        <f>Stat.!CK19</f>
        <v>0</v>
      </c>
      <c r="AG28" s="320">
        <f>Stat.!CL19</f>
        <v>0</v>
      </c>
      <c r="AH28" s="608" t="str">
        <f>Stat.!$CP18</f>
        <v>Kapinus Radek</v>
      </c>
      <c r="AI28" s="608">
        <f>Stat.!CS18</f>
        <v>0</v>
      </c>
      <c r="AJ28" s="608">
        <f>Stat.!CT18</f>
        <v>0</v>
      </c>
      <c r="AK28" s="608">
        <f>Stat.!CU18</f>
        <v>0</v>
      </c>
      <c r="AL28" s="42" t="str">
        <f>Stat.!$CP18</f>
        <v>Kapinus Radek</v>
      </c>
      <c r="AM28" s="42">
        <f>Stat.!CZ18</f>
        <v>90</v>
      </c>
      <c r="AN28" s="618" t="str">
        <f>Stat.!$CP18</f>
        <v>Kapinus Radek</v>
      </c>
      <c r="AO28" s="618">
        <f>Stat.!DC18</f>
        <v>0</v>
      </c>
      <c r="AP28" s="42" t="str">
        <f>Stat.!$CP18</f>
        <v>Kapinus Radek</v>
      </c>
      <c r="AQ28" s="42">
        <f>Stat.!$CZ18+Stat.!$DC18</f>
        <v>90</v>
      </c>
    </row>
    <row r="29" spans="1:43" x14ac:dyDescent="0.2">
      <c r="A29" s="42">
        <v>25</v>
      </c>
      <c r="B29" s="42" t="str">
        <f>Stat.!$BW8</f>
        <v>Dostál Jakub</v>
      </c>
      <c r="C29" s="42">
        <f>Stat.!BX8</f>
        <v>0</v>
      </c>
      <c r="D29" s="42">
        <f>Stat.!BY8</f>
        <v>2</v>
      </c>
      <c r="E29" s="42">
        <f t="shared" si="0"/>
        <v>2</v>
      </c>
      <c r="F29" s="320" t="str">
        <f>Stat.!$CG14</f>
        <v>Chvátal Jan</v>
      </c>
      <c r="G29" s="320">
        <f>Stat.!CH14</f>
        <v>0</v>
      </c>
      <c r="H29" s="320">
        <f>Stat.!CI14</f>
        <v>3</v>
      </c>
      <c r="I29" s="339">
        <f t="shared" si="1"/>
        <v>3</v>
      </c>
      <c r="J29" s="608" t="str">
        <f>Stat.!$CP33</f>
        <v>Přívětivý Tomáš</v>
      </c>
      <c r="K29" s="608">
        <f>Stat.!CQ33</f>
        <v>0</v>
      </c>
      <c r="L29" s="608">
        <f>Stat.!CR33</f>
        <v>1</v>
      </c>
      <c r="M29" s="608">
        <f t="shared" si="2"/>
        <v>1</v>
      </c>
      <c r="N29" s="42" t="str">
        <f>Stat.!BW15</f>
        <v>Chvátal Patrik</v>
      </c>
      <c r="O29" s="42">
        <f>Stat.!CC15</f>
        <v>0</v>
      </c>
      <c r="P29" s="42">
        <f>Stat.!CD15</f>
        <v>0</v>
      </c>
      <c r="Q29" s="608"/>
      <c r="R29" s="320" t="str">
        <f>Stat.!CG23</f>
        <v>Krejčí Miroslav</v>
      </c>
      <c r="S29" s="320">
        <f>Stat.!CM23</f>
        <v>0</v>
      </c>
      <c r="T29" s="320">
        <f>Stat.!CN23</f>
        <v>0</v>
      </c>
      <c r="U29" s="42"/>
      <c r="V29" s="608" t="str">
        <f>Stat.!CP19</f>
        <v>Kelbler David</v>
      </c>
      <c r="W29" s="608">
        <f>Stat.!CV19</f>
        <v>0</v>
      </c>
      <c r="X29" s="608">
        <f>Stat.!CW19</f>
        <v>0</v>
      </c>
      <c r="Y29" s="42"/>
      <c r="Z29" s="42" t="str">
        <f>Stat.!$BW14</f>
        <v>Chvátal Jan</v>
      </c>
      <c r="AA29" s="42">
        <f>Stat.!BZ14</f>
        <v>0</v>
      </c>
      <c r="AB29" s="42">
        <f>Stat.!CA14</f>
        <v>0</v>
      </c>
      <c r="AC29" s="42">
        <f>Stat.!CB14</f>
        <v>0</v>
      </c>
      <c r="AD29" s="320" t="str">
        <f>Stat.!$CP20</f>
        <v>Kelbler Marek</v>
      </c>
      <c r="AE29" s="320">
        <f>Stat.!CJ20</f>
        <v>0</v>
      </c>
      <c r="AF29" s="320">
        <f>Stat.!CK20</f>
        <v>0</v>
      </c>
      <c r="AG29" s="320">
        <f>Stat.!CL20</f>
        <v>0</v>
      </c>
      <c r="AH29" s="608" t="str">
        <f>Stat.!$CP20</f>
        <v>Kelbler Marek</v>
      </c>
      <c r="AI29" s="608">
        <f>Stat.!CS20</f>
        <v>0</v>
      </c>
      <c r="AJ29" s="608">
        <f>Stat.!CT20</f>
        <v>0</v>
      </c>
      <c r="AK29" s="608">
        <f>Stat.!CU20</f>
        <v>0</v>
      </c>
      <c r="AL29" s="42" t="str">
        <f>Stat.!$CP40</f>
        <v>Zejda Vojtěch</v>
      </c>
      <c r="AM29" s="42">
        <f>Stat.!CZ40</f>
        <v>90</v>
      </c>
      <c r="AN29" s="618" t="str">
        <f>Stat.!$CP40</f>
        <v>Zejda Vojtěch</v>
      </c>
      <c r="AO29" s="618">
        <f>Stat.!DC40</f>
        <v>0</v>
      </c>
      <c r="AP29" s="42" t="str">
        <f>Stat.!$CP40</f>
        <v>Zejda Vojtěch</v>
      </c>
      <c r="AQ29" s="42">
        <f>Stat.!$CZ40+Stat.!$DC40</f>
        <v>90</v>
      </c>
    </row>
    <row r="30" spans="1:43" x14ac:dyDescent="0.2">
      <c r="A30" s="42">
        <v>26</v>
      </c>
      <c r="B30" s="42" t="str">
        <f>Stat.!$BW24</f>
        <v>Minh Cong Nquyen</v>
      </c>
      <c r="C30" s="42">
        <f>Stat.!BX24</f>
        <v>0</v>
      </c>
      <c r="D30" s="42">
        <f>Stat.!BY24</f>
        <v>2</v>
      </c>
      <c r="E30" s="42">
        <f t="shared" si="0"/>
        <v>2</v>
      </c>
      <c r="F30" s="320" t="str">
        <f>Stat.!$CG34</f>
        <v>Šmahel Michal</v>
      </c>
      <c r="G30" s="320">
        <f>Stat.!CH34</f>
        <v>0</v>
      </c>
      <c r="H30" s="320">
        <f>Stat.!CI34</f>
        <v>2</v>
      </c>
      <c r="I30" s="339">
        <f t="shared" si="1"/>
        <v>2</v>
      </c>
      <c r="J30" s="608" t="str">
        <f>Stat.!$CP9</f>
        <v>Habr Jiří</v>
      </c>
      <c r="K30" s="608">
        <f>Stat.!CQ9</f>
        <v>0</v>
      </c>
      <c r="L30" s="608">
        <f>Stat.!CR9</f>
        <v>0</v>
      </c>
      <c r="M30" s="608">
        <f t="shared" si="2"/>
        <v>0</v>
      </c>
      <c r="N30" s="42" t="str">
        <f>Stat.!BW18</f>
        <v>Kapinus Radek</v>
      </c>
      <c r="O30" s="42">
        <f>Stat.!CC18</f>
        <v>0</v>
      </c>
      <c r="P30" s="42">
        <f>Stat.!CD18</f>
        <v>0</v>
      </c>
      <c r="Q30" s="608"/>
      <c r="R30" s="320" t="str">
        <f>Stat.!CG24</f>
        <v>Minh Cong Nquyen</v>
      </c>
      <c r="S30" s="320">
        <f>Stat.!CM24</f>
        <v>0</v>
      </c>
      <c r="T30" s="320">
        <f>Stat.!CN24</f>
        <v>0</v>
      </c>
      <c r="U30" s="42"/>
      <c r="V30" s="608" t="str">
        <f>Stat.!CP20</f>
        <v>Kelbler Marek</v>
      </c>
      <c r="W30" s="608">
        <f>Stat.!CV20</f>
        <v>0</v>
      </c>
      <c r="X30" s="608">
        <f>Stat.!CW20</f>
        <v>0</v>
      </c>
      <c r="Y30" s="42"/>
      <c r="Z30" s="42" t="str">
        <f>Stat.!$BW18</f>
        <v>Kapinus Radek</v>
      </c>
      <c r="AA30" s="42">
        <f>Stat.!BZ18</f>
        <v>0</v>
      </c>
      <c r="AB30" s="42">
        <f>Stat.!CA18</f>
        <v>0</v>
      </c>
      <c r="AC30" s="42">
        <f>Stat.!CB18</f>
        <v>0</v>
      </c>
      <c r="AD30" s="320" t="str">
        <f>Stat.!$CP22</f>
        <v>Koupil Petr</v>
      </c>
      <c r="AE30" s="320">
        <f>Stat.!CJ22</f>
        <v>0</v>
      </c>
      <c r="AF30" s="320">
        <f>Stat.!CK22</f>
        <v>0</v>
      </c>
      <c r="AG30" s="320">
        <f>Stat.!CL22</f>
        <v>0</v>
      </c>
      <c r="AH30" s="608" t="str">
        <f>Stat.!$CP22</f>
        <v>Koupil Petr</v>
      </c>
      <c r="AI30" s="608">
        <f>Stat.!CS22</f>
        <v>0</v>
      </c>
      <c r="AJ30" s="608">
        <f>Stat.!CT22</f>
        <v>0</v>
      </c>
      <c r="AK30" s="608">
        <f>Stat.!CU22</f>
        <v>0</v>
      </c>
      <c r="AL30" s="42" t="str">
        <f>Stat.!$CP14</f>
        <v>Chvátal Jan</v>
      </c>
      <c r="AM30" s="42">
        <f>Stat.!CZ14</f>
        <v>55</v>
      </c>
      <c r="AN30" s="618" t="str">
        <f>Stat.!$CP14</f>
        <v>Chvátal Jan</v>
      </c>
      <c r="AO30" s="618">
        <f>Stat.!DC14</f>
        <v>0</v>
      </c>
      <c r="AP30" s="42" t="str">
        <f>Stat.!$CP14</f>
        <v>Chvátal Jan</v>
      </c>
      <c r="AQ30" s="42">
        <f>Stat.!$CZ14+Stat.!$DC14</f>
        <v>55</v>
      </c>
    </row>
    <row r="31" spans="1:43" x14ac:dyDescent="0.2">
      <c r="A31" s="42">
        <v>27</v>
      </c>
      <c r="B31" s="42" t="str">
        <f>Stat.!$BW30</f>
        <v>Plachý Karel</v>
      </c>
      <c r="C31" s="42">
        <f>Stat.!BX30</f>
        <v>0</v>
      </c>
      <c r="D31" s="42">
        <f>Stat.!BY30</f>
        <v>2</v>
      </c>
      <c r="E31" s="42">
        <f t="shared" si="0"/>
        <v>2</v>
      </c>
      <c r="F31" s="320" t="str">
        <f>Stat.!$CG15</f>
        <v>Chvátal Patrik</v>
      </c>
      <c r="G31" s="320">
        <f>Stat.!CH15</f>
        <v>0</v>
      </c>
      <c r="H31" s="320">
        <f>Stat.!CI15</f>
        <v>1</v>
      </c>
      <c r="I31" s="339">
        <f t="shared" si="1"/>
        <v>1</v>
      </c>
      <c r="J31" s="608" t="str">
        <f>Stat.!$CP13</f>
        <v>Havlík Roman</v>
      </c>
      <c r="K31" s="608">
        <f>Stat.!CQ13</f>
        <v>0</v>
      </c>
      <c r="L31" s="608">
        <f>Stat.!CR13</f>
        <v>0</v>
      </c>
      <c r="M31" s="608">
        <f t="shared" si="2"/>
        <v>0</v>
      </c>
      <c r="N31" s="42" t="str">
        <f>Stat.!BW19</f>
        <v>Kelbler David</v>
      </c>
      <c r="O31" s="42">
        <f>Stat.!CC19</f>
        <v>0</v>
      </c>
      <c r="P31" s="42">
        <f>Stat.!CD19</f>
        <v>0</v>
      </c>
      <c r="Q31" s="608"/>
      <c r="R31" s="320" t="str">
        <f>Stat.!CG25</f>
        <v>Nikrmajer Zdeněk</v>
      </c>
      <c r="S31" s="320">
        <f>Stat.!CM25</f>
        <v>0</v>
      </c>
      <c r="T31" s="320">
        <f>Stat.!CN25</f>
        <v>0</v>
      </c>
      <c r="U31" s="42"/>
      <c r="V31" s="608" t="str">
        <f>Stat.!CP23</f>
        <v>Krejčí Miroslav</v>
      </c>
      <c r="W31" s="608">
        <f>Stat.!CV23</f>
        <v>0</v>
      </c>
      <c r="X31" s="608">
        <f>Stat.!CW23</f>
        <v>0</v>
      </c>
      <c r="Y31" s="42"/>
      <c r="Z31" s="42" t="str">
        <f>Stat.!$BW20</f>
        <v>Kelbler Marek</v>
      </c>
      <c r="AA31" s="42">
        <f>Stat.!BZ20</f>
        <v>0</v>
      </c>
      <c r="AB31" s="42">
        <f>Stat.!CA20</f>
        <v>0</v>
      </c>
      <c r="AC31" s="42">
        <f>Stat.!CB20</f>
        <v>0</v>
      </c>
      <c r="AD31" s="320" t="str">
        <f>Stat.!$CP23</f>
        <v>Krejčí Miroslav</v>
      </c>
      <c r="AE31" s="320">
        <f>Stat.!CJ23</f>
        <v>0</v>
      </c>
      <c r="AF31" s="320">
        <f>Stat.!CK23</f>
        <v>0</v>
      </c>
      <c r="AG31" s="320">
        <f>Stat.!CL23</f>
        <v>0</v>
      </c>
      <c r="AH31" s="608" t="str">
        <f>Stat.!$CP23</f>
        <v>Krejčí Miroslav</v>
      </c>
      <c r="AI31" s="608">
        <f>Stat.!CS23</f>
        <v>0</v>
      </c>
      <c r="AJ31" s="608">
        <f>Stat.!CT23</f>
        <v>0</v>
      </c>
      <c r="AK31" s="608">
        <f>Stat.!CU23</f>
        <v>0</v>
      </c>
      <c r="AL31" s="42" t="str">
        <f>Stat.!$CP13</f>
        <v>Havlík Roman</v>
      </c>
      <c r="AM31" s="42">
        <f>Stat.!CZ13</f>
        <v>45</v>
      </c>
      <c r="AN31" s="618" t="str">
        <f>Stat.!$CP13</f>
        <v>Havlík Roman</v>
      </c>
      <c r="AO31" s="618">
        <f>Stat.!DC13</f>
        <v>0</v>
      </c>
      <c r="AP31" s="42" t="str">
        <f>Stat.!$CP13</f>
        <v>Havlík Roman</v>
      </c>
      <c r="AQ31" s="42">
        <f>Stat.!$CZ13+Stat.!$DC13</f>
        <v>45</v>
      </c>
    </row>
    <row r="32" spans="1:43" x14ac:dyDescent="0.2">
      <c r="A32" s="42">
        <v>28</v>
      </c>
      <c r="B32" s="42" t="str">
        <f>Stat.!$BW34</f>
        <v>Šmahel Michal</v>
      </c>
      <c r="C32" s="42">
        <f>Stat.!BX34</f>
        <v>0</v>
      </c>
      <c r="D32" s="42">
        <f>Stat.!BY34</f>
        <v>2</v>
      </c>
      <c r="E32" s="42">
        <f t="shared" si="0"/>
        <v>2</v>
      </c>
      <c r="F32" s="320" t="str">
        <f>Stat.!$CG24</f>
        <v>Minh Cong Nquyen</v>
      </c>
      <c r="G32" s="320">
        <f>Stat.!CH24</f>
        <v>0</v>
      </c>
      <c r="H32" s="320">
        <f>Stat.!CI24</f>
        <v>1</v>
      </c>
      <c r="I32" s="339">
        <f t="shared" si="1"/>
        <v>1</v>
      </c>
      <c r="J32" s="608" t="str">
        <f>Stat.!$CP14</f>
        <v>Chvátal Jan</v>
      </c>
      <c r="K32" s="608">
        <f>Stat.!CQ14</f>
        <v>0</v>
      </c>
      <c r="L32" s="608">
        <f>Stat.!CR14</f>
        <v>0</v>
      </c>
      <c r="M32" s="608">
        <f t="shared" si="2"/>
        <v>0</v>
      </c>
      <c r="N32" s="42" t="str">
        <f>Stat.!BW20</f>
        <v>Kelbler Marek</v>
      </c>
      <c r="O32" s="42">
        <f>Stat.!CC20</f>
        <v>0</v>
      </c>
      <c r="P32" s="42">
        <f>Stat.!CD20</f>
        <v>0</v>
      </c>
      <c r="Q32" s="608"/>
      <c r="R32" s="320" t="str">
        <f>Stat.!CG26</f>
        <v>Nedoma Václav</v>
      </c>
      <c r="S32" s="320">
        <f>Stat.!CM26</f>
        <v>0</v>
      </c>
      <c r="T32" s="320">
        <f>Stat.!CN26</f>
        <v>0</v>
      </c>
      <c r="U32" s="42"/>
      <c r="V32" s="608" t="str">
        <f>Stat.!CP24</f>
        <v>Minh Cong Nquyen</v>
      </c>
      <c r="W32" s="608">
        <f>Stat.!CV24</f>
        <v>0</v>
      </c>
      <c r="X32" s="608">
        <f>Stat.!CW24</f>
        <v>0</v>
      </c>
      <c r="Y32" s="42"/>
      <c r="Z32" s="42" t="str">
        <f>Stat.!$BW22</f>
        <v>Koupil Petr</v>
      </c>
      <c r="AA32" s="42">
        <f>Stat.!BZ22</f>
        <v>0</v>
      </c>
      <c r="AB32" s="42">
        <f>Stat.!CA22</f>
        <v>0</v>
      </c>
      <c r="AC32" s="42">
        <f>Stat.!CB22</f>
        <v>0</v>
      </c>
      <c r="AD32" s="320" t="str">
        <f>Stat.!$CP24</f>
        <v>Minh Cong Nquyen</v>
      </c>
      <c r="AE32" s="320">
        <f>Stat.!CJ24</f>
        <v>0</v>
      </c>
      <c r="AF32" s="320">
        <f>Stat.!CK24</f>
        <v>0</v>
      </c>
      <c r="AG32" s="320">
        <f>Stat.!CL24</f>
        <v>0</v>
      </c>
      <c r="AH32" s="608" t="str">
        <f>Stat.!$CP24</f>
        <v>Minh Cong Nquyen</v>
      </c>
      <c r="AI32" s="608">
        <f>Stat.!CS24</f>
        <v>0</v>
      </c>
      <c r="AJ32" s="608">
        <f>Stat.!CT24</f>
        <v>0</v>
      </c>
      <c r="AK32" s="608">
        <f>Stat.!CU24</f>
        <v>0</v>
      </c>
      <c r="AL32" s="42" t="str">
        <f>Stat.!$CP33</f>
        <v>Přívětivý Tomáš</v>
      </c>
      <c r="AM32" s="42">
        <f>Stat.!CZ33</f>
        <v>0</v>
      </c>
      <c r="AN32" s="618" t="str">
        <f>Stat.!$CP33</f>
        <v>Přívětivý Tomáš</v>
      </c>
      <c r="AO32" s="618">
        <f>Stat.!DC33</f>
        <v>45</v>
      </c>
      <c r="AP32" s="42" t="str">
        <f>Stat.!$CP33</f>
        <v>Přívětivý Tomáš</v>
      </c>
      <c r="AQ32" s="42">
        <f>Stat.!$CZ33+Stat.!$DC33</f>
        <v>45</v>
      </c>
    </row>
    <row r="33" spans="1:43" x14ac:dyDescent="0.2">
      <c r="A33" s="42">
        <v>29</v>
      </c>
      <c r="B33" s="42" t="str">
        <f>Stat.!$BW13</f>
        <v>Havlík Roman</v>
      </c>
      <c r="C33" s="42">
        <f>Stat.!BX13</f>
        <v>1</v>
      </c>
      <c r="D33" s="42">
        <f>Stat.!BY13</f>
        <v>0</v>
      </c>
      <c r="E33" s="42">
        <f t="shared" si="0"/>
        <v>1</v>
      </c>
      <c r="F33" s="320" t="str">
        <f>Stat.!$CG30</f>
        <v>Plachý Karel</v>
      </c>
      <c r="G33" s="320">
        <f>Stat.!CH30</f>
        <v>0</v>
      </c>
      <c r="H33" s="320">
        <f>Stat.!CI30</f>
        <v>1</v>
      </c>
      <c r="I33" s="339">
        <f t="shared" si="1"/>
        <v>1</v>
      </c>
      <c r="J33" s="608" t="str">
        <f>Stat.!$CP17</f>
        <v>Kelbler Martin</v>
      </c>
      <c r="K33" s="608">
        <f>Stat.!CQ17</f>
        <v>0</v>
      </c>
      <c r="L33" s="608">
        <f>Stat.!CR17</f>
        <v>0</v>
      </c>
      <c r="M33" s="608">
        <f t="shared" si="2"/>
        <v>0</v>
      </c>
      <c r="N33" s="42" t="str">
        <f>Stat.!BW23</f>
        <v>Krejčí Miroslav</v>
      </c>
      <c r="O33" s="42">
        <f>Stat.!CC23</f>
        <v>0</v>
      </c>
      <c r="P33" s="42">
        <f>Stat.!CD23</f>
        <v>0</v>
      </c>
      <c r="Q33" s="608"/>
      <c r="R33" s="320" t="str">
        <f>Stat.!CG27</f>
        <v>Nehyba Filip</v>
      </c>
      <c r="S33" s="320">
        <f>Stat.!CM27</f>
        <v>0</v>
      </c>
      <c r="T33" s="320">
        <f>Stat.!CN27</f>
        <v>0</v>
      </c>
      <c r="U33" s="42"/>
      <c r="V33" s="608" t="str">
        <f>Stat.!CP26</f>
        <v>Nedoma Václav</v>
      </c>
      <c r="W33" s="608">
        <f>Stat.!CV26</f>
        <v>0</v>
      </c>
      <c r="X33" s="608">
        <f>Stat.!CW26</f>
        <v>0</v>
      </c>
      <c r="Y33" s="42"/>
      <c r="Z33" s="42" t="str">
        <f>Stat.!$BW23</f>
        <v>Krejčí Miroslav</v>
      </c>
      <c r="AA33" s="42">
        <f>Stat.!BZ23</f>
        <v>0</v>
      </c>
      <c r="AB33" s="42">
        <f>Stat.!CA23</f>
        <v>0</v>
      </c>
      <c r="AC33" s="42">
        <f>Stat.!CB23</f>
        <v>0</v>
      </c>
      <c r="AD33" s="320" t="str">
        <f>Stat.!$CP25</f>
        <v>Nikrmajer Zdeněk</v>
      </c>
      <c r="AE33" s="320">
        <f>Stat.!CJ25</f>
        <v>0</v>
      </c>
      <c r="AF33" s="320">
        <f>Stat.!CK25</f>
        <v>0</v>
      </c>
      <c r="AG33" s="320">
        <f>Stat.!CL25</f>
        <v>0</v>
      </c>
      <c r="AH33" s="608" t="str">
        <f>Stat.!$CP26</f>
        <v>Nedoma Václav</v>
      </c>
      <c r="AI33" s="608">
        <f>Stat.!CS26</f>
        <v>0</v>
      </c>
      <c r="AJ33" s="608">
        <f>Stat.!CT26</f>
        <v>0</v>
      </c>
      <c r="AK33" s="608">
        <f>Stat.!CU26</f>
        <v>0</v>
      </c>
      <c r="AL33" s="42" t="str">
        <f>Stat.!$CP32</f>
        <v>Pospíchal Tomáš</v>
      </c>
      <c r="AM33" s="42">
        <f>Stat.!CZ32</f>
        <v>20</v>
      </c>
      <c r="AN33" s="618" t="str">
        <f>Stat.!$CP32</f>
        <v>Pospíchal Tomáš</v>
      </c>
      <c r="AO33" s="618">
        <f>Stat.!DC32</f>
        <v>0</v>
      </c>
      <c r="AP33" s="42" t="str">
        <f>Stat.!$CP32</f>
        <v>Pospíchal Tomáš</v>
      </c>
      <c r="AQ33" s="42">
        <f>Stat.!$CZ32+Stat.!$DC32</f>
        <v>20</v>
      </c>
    </row>
    <row r="34" spans="1:43" x14ac:dyDescent="0.2">
      <c r="A34" s="42">
        <v>30</v>
      </c>
      <c r="B34" s="42" t="str">
        <f>Stat.!$BW18</f>
        <v>Kapinus Radek</v>
      </c>
      <c r="C34" s="42">
        <f>Stat.!BX18</f>
        <v>1</v>
      </c>
      <c r="D34" s="42">
        <f>Stat.!BY18</f>
        <v>0</v>
      </c>
      <c r="E34" s="42">
        <f t="shared" si="0"/>
        <v>1</v>
      </c>
      <c r="F34" s="320" t="str">
        <f>Stat.!$CG32</f>
        <v>Pospíchal Tomáš</v>
      </c>
      <c r="G34" s="320">
        <f>Stat.!CH32</f>
        <v>0</v>
      </c>
      <c r="H34" s="320">
        <f>Stat.!CI32</f>
        <v>1</v>
      </c>
      <c r="I34" s="339">
        <f t="shared" si="1"/>
        <v>1</v>
      </c>
      <c r="J34" s="608" t="str">
        <f>Stat.!$CP18</f>
        <v>Kapinus Radek</v>
      </c>
      <c r="K34" s="608">
        <f>Stat.!CQ18</f>
        <v>0</v>
      </c>
      <c r="L34" s="608">
        <f>Stat.!CR18</f>
        <v>0</v>
      </c>
      <c r="M34" s="608">
        <f t="shared" si="2"/>
        <v>0</v>
      </c>
      <c r="N34" s="42" t="str">
        <f>Stat.!BW24</f>
        <v>Minh Cong Nquyen</v>
      </c>
      <c r="O34" s="42">
        <f>Stat.!CC24</f>
        <v>0</v>
      </c>
      <c r="P34" s="42">
        <f>Stat.!CD24</f>
        <v>0</v>
      </c>
      <c r="Q34" s="608"/>
      <c r="R34" s="320" t="str">
        <f>Stat.!CG30</f>
        <v>Plachý Karel</v>
      </c>
      <c r="S34" s="320">
        <f>Stat.!CM30</f>
        <v>0</v>
      </c>
      <c r="T34" s="320">
        <f>Stat.!CN30</f>
        <v>0</v>
      </c>
      <c r="U34" s="42"/>
      <c r="V34" s="608" t="str">
        <f>Stat.!CP27</f>
        <v>Nehyba Filip</v>
      </c>
      <c r="W34" s="608">
        <f>Stat.!CV27</f>
        <v>0</v>
      </c>
      <c r="X34" s="608">
        <f>Stat.!CW27</f>
        <v>0</v>
      </c>
      <c r="Y34" s="42"/>
      <c r="Z34" s="42" t="str">
        <f>Stat.!$BW24</f>
        <v>Minh Cong Nquyen</v>
      </c>
      <c r="AA34" s="42">
        <f>Stat.!BZ24</f>
        <v>0</v>
      </c>
      <c r="AB34" s="42">
        <f>Stat.!CA24</f>
        <v>0</v>
      </c>
      <c r="AC34" s="42">
        <f>Stat.!CB24</f>
        <v>0</v>
      </c>
      <c r="AD34" s="320" t="str">
        <f>Stat.!$CP26</f>
        <v>Nedoma Václav</v>
      </c>
      <c r="AE34" s="320">
        <f>Stat.!CJ26</f>
        <v>0</v>
      </c>
      <c r="AF34" s="320">
        <f>Stat.!CK26</f>
        <v>0</v>
      </c>
      <c r="AG34" s="320">
        <f>Stat.!CL26</f>
        <v>0</v>
      </c>
      <c r="AH34" s="608" t="str">
        <f>Stat.!$CP27</f>
        <v>Nehyba Filip</v>
      </c>
      <c r="AI34" s="608">
        <f>Stat.!CS27</f>
        <v>0</v>
      </c>
      <c r="AJ34" s="608">
        <f>Stat.!CT27</f>
        <v>0</v>
      </c>
      <c r="AK34" s="608">
        <f>Stat.!CU27</f>
        <v>0</v>
      </c>
      <c r="AL34" s="42" t="str">
        <f>Stat.!$CP30</f>
        <v>Plachý Karel</v>
      </c>
      <c r="AM34" s="42">
        <f>Stat.!CZ30</f>
        <v>11</v>
      </c>
      <c r="AN34" s="618" t="str">
        <f>Stat.!$CP30</f>
        <v>Plachý Karel</v>
      </c>
      <c r="AO34" s="618">
        <f>Stat.!DC30</f>
        <v>8</v>
      </c>
      <c r="AP34" s="42" t="str">
        <f>Stat.!$CP30</f>
        <v>Plachý Karel</v>
      </c>
      <c r="AQ34" s="42">
        <f>Stat.!$CZ30+Stat.!$DC30</f>
        <v>19</v>
      </c>
    </row>
    <row r="35" spans="1:43" x14ac:dyDescent="0.2">
      <c r="A35" s="42">
        <v>31</v>
      </c>
      <c r="B35" s="42" t="str">
        <f>Stat.!$BW40</f>
        <v>Zejda Vojtěch</v>
      </c>
      <c r="C35" s="42">
        <f>Stat.!BX40</f>
        <v>1</v>
      </c>
      <c r="D35" s="42">
        <f>Stat.!BY40</f>
        <v>0</v>
      </c>
      <c r="E35" s="42">
        <f t="shared" si="0"/>
        <v>1</v>
      </c>
      <c r="F35" s="320" t="str">
        <f>Stat.!$CG8</f>
        <v>Dostál Jakub</v>
      </c>
      <c r="G35" s="320">
        <f>Stat.!CH8</f>
        <v>0</v>
      </c>
      <c r="H35" s="320">
        <f>Stat.!CI8</f>
        <v>0</v>
      </c>
      <c r="I35" s="339">
        <f t="shared" si="1"/>
        <v>0</v>
      </c>
      <c r="J35" s="608" t="str">
        <f>Stat.!$CP20</f>
        <v>Kelbler Marek</v>
      </c>
      <c r="K35" s="608">
        <f>Stat.!CQ20</f>
        <v>0</v>
      </c>
      <c r="L35" s="608">
        <f>Stat.!CR20</f>
        <v>0</v>
      </c>
      <c r="M35" s="608">
        <f t="shared" si="2"/>
        <v>0</v>
      </c>
      <c r="N35" s="42" t="str">
        <f>Stat.!BW26</f>
        <v>Nedoma Václav</v>
      </c>
      <c r="O35" s="42">
        <f>Stat.!CC26</f>
        <v>0</v>
      </c>
      <c r="P35" s="42">
        <f>Stat.!CD26</f>
        <v>0</v>
      </c>
      <c r="Q35" s="608"/>
      <c r="R35" s="320" t="str">
        <f>Stat.!CG32</f>
        <v>Pospíchal Tomáš</v>
      </c>
      <c r="S35" s="320">
        <f>Stat.!CM32</f>
        <v>0</v>
      </c>
      <c r="T35" s="320">
        <f>Stat.!CN32</f>
        <v>0</v>
      </c>
      <c r="U35" s="42"/>
      <c r="V35" s="608" t="str">
        <f>Stat.!CP28</f>
        <v>Novák Bohumír</v>
      </c>
      <c r="W35" s="608">
        <f>Stat.!CV28</f>
        <v>0</v>
      </c>
      <c r="X35" s="608">
        <f>Stat.!CW28</f>
        <v>0</v>
      </c>
      <c r="Y35" s="42"/>
      <c r="Z35" s="42" t="str">
        <f>Stat.!$BW26</f>
        <v>Nedoma Václav</v>
      </c>
      <c r="AA35" s="42">
        <f>Stat.!BZ26</f>
        <v>0</v>
      </c>
      <c r="AB35" s="42">
        <f>Stat.!CA26</f>
        <v>0</v>
      </c>
      <c r="AC35" s="42">
        <f>Stat.!CB26</f>
        <v>0</v>
      </c>
      <c r="AD35" s="320" t="str">
        <f>Stat.!$CP27</f>
        <v>Nehyba Filip</v>
      </c>
      <c r="AE35" s="320">
        <f>Stat.!CJ27</f>
        <v>0</v>
      </c>
      <c r="AF35" s="320">
        <f>Stat.!CK27</f>
        <v>0</v>
      </c>
      <c r="AG35" s="320">
        <f>Stat.!CL27</f>
        <v>0</v>
      </c>
      <c r="AH35" s="608" t="str">
        <f>Stat.!$CP28</f>
        <v>Novák Bohumír</v>
      </c>
      <c r="AI35" s="608">
        <f>Stat.!CS28</f>
        <v>0</v>
      </c>
      <c r="AJ35" s="608">
        <f>Stat.!CT28</f>
        <v>0</v>
      </c>
      <c r="AK35" s="608">
        <f>Stat.!CU28</f>
        <v>0</v>
      </c>
      <c r="AL35" s="42" t="str">
        <f>Stat.!$CP8</f>
        <v>Dostál Jakub</v>
      </c>
      <c r="AM35" s="42">
        <f>Stat.!CZ8</f>
        <v>0</v>
      </c>
      <c r="AN35" s="618" t="str">
        <f>Stat.!$CP8</f>
        <v>Dostál Jakub</v>
      </c>
      <c r="AO35" s="618">
        <f>Stat.!DC8</f>
        <v>15</v>
      </c>
      <c r="AP35" s="42" t="str">
        <f>Stat.!$CP8</f>
        <v>Dostál Jakub</v>
      </c>
      <c r="AQ35" s="42">
        <f>Stat.!$CZ8+Stat.!$DC8</f>
        <v>15</v>
      </c>
    </row>
    <row r="36" spans="1:43" x14ac:dyDescent="0.2">
      <c r="A36" s="42">
        <v>32</v>
      </c>
      <c r="B36" s="42" t="str">
        <f>Stat.!$BW32</f>
        <v>Pospíchal Tomáš</v>
      </c>
      <c r="C36" s="42">
        <f>Stat.!BX32</f>
        <v>0</v>
      </c>
      <c r="D36" s="42">
        <f>Stat.!BY32</f>
        <v>1</v>
      </c>
      <c r="E36" s="42">
        <f t="shared" si="0"/>
        <v>1</v>
      </c>
      <c r="F36" s="320" t="str">
        <f>Stat.!$CG9</f>
        <v>Habr Jiří</v>
      </c>
      <c r="G36" s="320">
        <f>Stat.!CH9</f>
        <v>0</v>
      </c>
      <c r="H36" s="320">
        <f>Stat.!CI9</f>
        <v>0</v>
      </c>
      <c r="I36" s="339">
        <f t="shared" si="1"/>
        <v>0</v>
      </c>
      <c r="J36" s="608" t="str">
        <f>Stat.!$CP26</f>
        <v>Nedoma Václav</v>
      </c>
      <c r="K36" s="608">
        <f>Stat.!CQ26</f>
        <v>0</v>
      </c>
      <c r="L36" s="608">
        <f>Stat.!CR26</f>
        <v>0</v>
      </c>
      <c r="M36" s="608">
        <f t="shared" si="2"/>
        <v>0</v>
      </c>
      <c r="N36" s="42" t="str">
        <f>Stat.!BW27</f>
        <v>Nehyba Filip</v>
      </c>
      <c r="O36" s="42">
        <f>Stat.!CC27</f>
        <v>0</v>
      </c>
      <c r="P36" s="42">
        <f>Stat.!CD27</f>
        <v>0</v>
      </c>
      <c r="Q36" s="608"/>
      <c r="R36" s="320" t="str">
        <f>Stat.!CG33</f>
        <v>Přívětivý Tomáš</v>
      </c>
      <c r="S36" s="320">
        <f>Stat.!CM33</f>
        <v>0</v>
      </c>
      <c r="T36" s="320">
        <f>Stat.!CN33</f>
        <v>0</v>
      </c>
      <c r="U36" s="42"/>
      <c r="V36" s="608" t="str">
        <f>Stat.!CP29</f>
        <v>Novák Vojta</v>
      </c>
      <c r="W36" s="608">
        <f>Stat.!CV29</f>
        <v>0</v>
      </c>
      <c r="X36" s="608">
        <f>Stat.!CW29</f>
        <v>0</v>
      </c>
      <c r="Y36" s="42"/>
      <c r="Z36" s="42" t="str">
        <f>Stat.!$BW27</f>
        <v>Nehyba Filip</v>
      </c>
      <c r="AA36" s="42">
        <f>Stat.!BZ27</f>
        <v>0</v>
      </c>
      <c r="AB36" s="42">
        <f>Stat.!CA27</f>
        <v>0</v>
      </c>
      <c r="AC36" s="42">
        <f>Stat.!CB27</f>
        <v>0</v>
      </c>
      <c r="AD36" s="320" t="str">
        <f>Stat.!$CP30</f>
        <v>Plachý Karel</v>
      </c>
      <c r="AE36" s="320">
        <f>Stat.!CJ30</f>
        <v>0</v>
      </c>
      <c r="AF36" s="320">
        <f>Stat.!CK30</f>
        <v>0</v>
      </c>
      <c r="AG36" s="320">
        <f>Stat.!CL30</f>
        <v>0</v>
      </c>
      <c r="AH36" s="608" t="str">
        <f>Stat.!$CP29</f>
        <v>Novák Vojta</v>
      </c>
      <c r="AI36" s="608">
        <f>Stat.!CS29</f>
        <v>0</v>
      </c>
      <c r="AJ36" s="608">
        <f>Stat.!CT29</f>
        <v>0</v>
      </c>
      <c r="AK36" s="608">
        <f>Stat.!CU29</f>
        <v>0</v>
      </c>
      <c r="AL36" s="42" t="str">
        <f>Stat.!$CP24</f>
        <v>Minh Cong Nquyen</v>
      </c>
      <c r="AM36" s="42">
        <f>Stat.!CZ24</f>
        <v>8</v>
      </c>
      <c r="AN36" s="618" t="str">
        <f>Stat.!$CP24</f>
        <v>Minh Cong Nquyen</v>
      </c>
      <c r="AO36" s="618">
        <f>Stat.!DC24</f>
        <v>7</v>
      </c>
      <c r="AP36" s="42" t="str">
        <f>Stat.!$CP24</f>
        <v>Minh Cong Nquyen</v>
      </c>
      <c r="AQ36" s="42">
        <f>Stat.!$CZ24+Stat.!$DC24</f>
        <v>15</v>
      </c>
    </row>
    <row r="37" spans="1:43" x14ac:dyDescent="0.2">
      <c r="A37" s="42">
        <v>33</v>
      </c>
      <c r="B37" s="42" t="str">
        <f>Stat.!$BW33</f>
        <v>Přívětivý Tomáš</v>
      </c>
      <c r="C37" s="42">
        <f>Stat.!BX33</f>
        <v>0</v>
      </c>
      <c r="D37" s="42">
        <f>Stat.!BY33</f>
        <v>1</v>
      </c>
      <c r="E37" s="42">
        <f t="shared" si="0"/>
        <v>1</v>
      </c>
      <c r="F37" s="320" t="str">
        <f>Stat.!$CG20</f>
        <v>Kelbler Marek</v>
      </c>
      <c r="G37" s="320">
        <f>Stat.!CH20</f>
        <v>0</v>
      </c>
      <c r="H37" s="320">
        <f>Stat.!CI20</f>
        <v>0</v>
      </c>
      <c r="I37" s="339">
        <f t="shared" si="1"/>
        <v>0</v>
      </c>
      <c r="J37" s="608" t="str">
        <f>Stat.!$CP27</f>
        <v>Nehyba Filip</v>
      </c>
      <c r="K37" s="608">
        <f>Stat.!CQ27</f>
        <v>0</v>
      </c>
      <c r="L37" s="608">
        <f>Stat.!CR27</f>
        <v>0</v>
      </c>
      <c r="M37" s="608">
        <f t="shared" si="2"/>
        <v>0</v>
      </c>
      <c r="N37" s="42" t="str">
        <f>Stat.!BW30</f>
        <v>Plachý Karel</v>
      </c>
      <c r="O37" s="42">
        <f>Stat.!CC30</f>
        <v>0</v>
      </c>
      <c r="P37" s="42">
        <f>Stat.!CD30</f>
        <v>0</v>
      </c>
      <c r="Q37" s="608"/>
      <c r="R37" s="320" t="str">
        <f>Stat.!CG34</f>
        <v>Šmahel Michal</v>
      </c>
      <c r="S37" s="320">
        <f>Stat.!CM34</f>
        <v>0</v>
      </c>
      <c r="T37" s="320">
        <f>Stat.!CN34</f>
        <v>0</v>
      </c>
      <c r="U37" s="42"/>
      <c r="V37" s="608" t="str">
        <f>Stat.!CP30</f>
        <v>Plachý Karel</v>
      </c>
      <c r="W37" s="608">
        <f>Stat.!CV30</f>
        <v>0</v>
      </c>
      <c r="X37" s="608">
        <f>Stat.!CW30</f>
        <v>0</v>
      </c>
      <c r="Y37" s="42"/>
      <c r="Z37" s="42" t="str">
        <f>Stat.!$BW30</f>
        <v>Plachý Karel</v>
      </c>
      <c r="AA37" s="42">
        <f>Stat.!BZ30</f>
        <v>0</v>
      </c>
      <c r="AB37" s="42">
        <f>Stat.!CA30</f>
        <v>0</v>
      </c>
      <c r="AC37" s="42">
        <f>Stat.!CB30</f>
        <v>0</v>
      </c>
      <c r="AD37" s="320" t="str">
        <f>Stat.!$CP32</f>
        <v>Pospíchal Tomáš</v>
      </c>
      <c r="AE37" s="320">
        <f>Stat.!CJ32</f>
        <v>0</v>
      </c>
      <c r="AF37" s="320">
        <f>Stat.!CK32</f>
        <v>0</v>
      </c>
      <c r="AG37" s="320">
        <f>Stat.!CL32</f>
        <v>0</v>
      </c>
      <c r="AH37" s="608" t="str">
        <f>Stat.!$CP30</f>
        <v>Plachý Karel</v>
      </c>
      <c r="AI37" s="608">
        <f>Stat.!CS30</f>
        <v>0</v>
      </c>
      <c r="AJ37" s="608">
        <f>Stat.!CT30</f>
        <v>0</v>
      </c>
      <c r="AK37" s="608">
        <f>Stat.!CU30</f>
        <v>0</v>
      </c>
      <c r="AL37" s="42" t="str">
        <f>Stat.!$CP34</f>
        <v>Šmahel Michal</v>
      </c>
      <c r="AM37" s="42">
        <f>Stat.!CZ34</f>
        <v>11</v>
      </c>
      <c r="AN37" s="618" t="str">
        <f>Stat.!$CP34</f>
        <v>Šmahel Michal</v>
      </c>
      <c r="AO37" s="618">
        <f>Stat.!DC34</f>
        <v>0</v>
      </c>
      <c r="AP37" s="42" t="str">
        <f>Stat.!$CP34</f>
        <v>Šmahel Michal</v>
      </c>
      <c r="AQ37" s="42">
        <f>Stat.!$CZ34+Stat.!$DC34</f>
        <v>11</v>
      </c>
    </row>
    <row r="38" spans="1:43" x14ac:dyDescent="0.2">
      <c r="A38" s="42">
        <v>34</v>
      </c>
      <c r="B38" s="42" t="str">
        <f>Stat.!$BW9</f>
        <v>Habr Jiří</v>
      </c>
      <c r="C38" s="42">
        <f>Stat.!BX9</f>
        <v>0</v>
      </c>
      <c r="D38" s="42">
        <f>Stat.!BY9</f>
        <v>0</v>
      </c>
      <c r="E38" s="42">
        <f t="shared" si="0"/>
        <v>0</v>
      </c>
      <c r="F38" s="320" t="str">
        <f>Stat.!$CG25</f>
        <v>Nikrmajer Zdeněk</v>
      </c>
      <c r="G38" s="320">
        <f>Stat.!CH25</f>
        <v>0</v>
      </c>
      <c r="H38" s="320">
        <f>Stat.!CI25</f>
        <v>0</v>
      </c>
      <c r="I38" s="339">
        <f t="shared" si="1"/>
        <v>0</v>
      </c>
      <c r="J38" s="608" t="str">
        <f>Stat.!$CP29</f>
        <v>Novák Vojta</v>
      </c>
      <c r="K38" s="608">
        <f>Stat.!CQ29</f>
        <v>0</v>
      </c>
      <c r="L38" s="608">
        <f>Stat.!CR29</f>
        <v>0</v>
      </c>
      <c r="M38" s="608">
        <f t="shared" si="2"/>
        <v>0</v>
      </c>
      <c r="N38" s="42" t="str">
        <f>Stat.!BW32</f>
        <v>Pospíchal Tomáš</v>
      </c>
      <c r="O38" s="42">
        <f>Stat.!CC32</f>
        <v>0</v>
      </c>
      <c r="P38" s="42">
        <f>Stat.!CD32</f>
        <v>0</v>
      </c>
      <c r="Q38" s="608"/>
      <c r="R38" s="320" t="str">
        <f>Stat.!CG36</f>
        <v>Švarc Petr</v>
      </c>
      <c r="S38" s="320">
        <f>Stat.!CM36</f>
        <v>0</v>
      </c>
      <c r="T38" s="320">
        <f>Stat.!CN36</f>
        <v>0</v>
      </c>
      <c r="U38" s="42"/>
      <c r="V38" s="608" t="str">
        <f>Stat.!CP32</f>
        <v>Pospíchal Tomáš</v>
      </c>
      <c r="W38" s="608">
        <f>Stat.!CV32</f>
        <v>0</v>
      </c>
      <c r="X38" s="608">
        <f>Stat.!CW32</f>
        <v>0</v>
      </c>
      <c r="Y38" s="42"/>
      <c r="Z38" s="42" t="str">
        <f>Stat.!$BW32</f>
        <v>Pospíchal Tomáš</v>
      </c>
      <c r="AA38" s="42">
        <f>Stat.!BZ32</f>
        <v>0</v>
      </c>
      <c r="AB38" s="42">
        <f>Stat.!CA32</f>
        <v>0</v>
      </c>
      <c r="AC38" s="42">
        <f>Stat.!CB32</f>
        <v>0</v>
      </c>
      <c r="AD38" s="320" t="str">
        <f>Stat.!$CP33</f>
        <v>Přívětivý Tomáš</v>
      </c>
      <c r="AE38" s="320">
        <f>Stat.!CJ33</f>
        <v>0</v>
      </c>
      <c r="AF38" s="320">
        <f>Stat.!CK33</f>
        <v>0</v>
      </c>
      <c r="AG38" s="320">
        <f>Stat.!CL33</f>
        <v>0</v>
      </c>
      <c r="AH38" s="608" t="str">
        <f>Stat.!$CP32</f>
        <v>Pospíchal Tomáš</v>
      </c>
      <c r="AI38" s="608">
        <f>Stat.!CS32</f>
        <v>0</v>
      </c>
      <c r="AJ38" s="608">
        <f>Stat.!CT32</f>
        <v>0</v>
      </c>
      <c r="AK38" s="608">
        <f>Stat.!CU32</f>
        <v>0</v>
      </c>
      <c r="AL38" s="42" t="str">
        <f>Stat.!$CP9</f>
        <v>Habr Jiří</v>
      </c>
      <c r="AM38" s="42">
        <f>Stat.!CZ9</f>
        <v>0</v>
      </c>
      <c r="AN38" s="618" t="str">
        <f>Stat.!$CP9</f>
        <v>Habr Jiří</v>
      </c>
      <c r="AO38" s="618">
        <f>Stat.!DC9</f>
        <v>0</v>
      </c>
      <c r="AP38" s="42" t="str">
        <f>Stat.!$CP9</f>
        <v>Habr Jiří</v>
      </c>
      <c r="AQ38" s="42">
        <f>Stat.!$CZ9+Stat.!$DC9</f>
        <v>0</v>
      </c>
    </row>
    <row r="39" spans="1:43" x14ac:dyDescent="0.2">
      <c r="A39" s="42">
        <v>35</v>
      </c>
      <c r="B39" s="42" t="str">
        <f>Stat.!$BW20</f>
        <v>Kelbler Marek</v>
      </c>
      <c r="C39" s="42">
        <f>Stat.!BX20</f>
        <v>0</v>
      </c>
      <c r="D39" s="42">
        <f>Stat.!BY20</f>
        <v>0</v>
      </c>
      <c r="E39" s="42">
        <f t="shared" si="0"/>
        <v>0</v>
      </c>
      <c r="F39" s="320" t="str">
        <f>Stat.!$CG26</f>
        <v>Nedoma Václav</v>
      </c>
      <c r="G39" s="320">
        <f>Stat.!CH26</f>
        <v>0</v>
      </c>
      <c r="H39" s="320">
        <f>Stat.!CI26</f>
        <v>0</v>
      </c>
      <c r="I39" s="339">
        <f t="shared" si="1"/>
        <v>0</v>
      </c>
      <c r="J39" s="608" t="str">
        <f>Stat.!$CP32</f>
        <v>Pospíchal Tomáš</v>
      </c>
      <c r="K39" s="608">
        <f>Stat.!CQ32</f>
        <v>0</v>
      </c>
      <c r="L39" s="608">
        <f>Stat.!CR32</f>
        <v>0</v>
      </c>
      <c r="M39" s="608">
        <f t="shared" si="2"/>
        <v>0</v>
      </c>
      <c r="N39" s="42" t="str">
        <f>Stat.!BW33</f>
        <v>Přívětivý Tomáš</v>
      </c>
      <c r="O39" s="42">
        <f>Stat.!CC33</f>
        <v>0</v>
      </c>
      <c r="P39" s="42">
        <f>Stat.!CD33</f>
        <v>0</v>
      </c>
      <c r="Q39" s="608"/>
      <c r="R39" s="320" t="str">
        <f>Stat.!CG37</f>
        <v>Tříletý Radim</v>
      </c>
      <c r="S39" s="320">
        <f>Stat.!CM37</f>
        <v>0</v>
      </c>
      <c r="T39" s="320">
        <f>Stat.!CN37</f>
        <v>0</v>
      </c>
      <c r="U39" s="42"/>
      <c r="V39" s="608" t="str">
        <f>Stat.!CP33</f>
        <v>Přívětivý Tomáš</v>
      </c>
      <c r="W39" s="608">
        <f>Stat.!CV33</f>
        <v>0</v>
      </c>
      <c r="X39" s="608">
        <f>Stat.!CW33</f>
        <v>0</v>
      </c>
      <c r="Y39" s="42"/>
      <c r="Z39" s="42" t="str">
        <f>Stat.!$BW33</f>
        <v>Přívětivý Tomáš</v>
      </c>
      <c r="AA39" s="42">
        <f>Stat.!BZ33</f>
        <v>0</v>
      </c>
      <c r="AB39" s="42">
        <f>Stat.!CA33</f>
        <v>0</v>
      </c>
      <c r="AC39" s="42">
        <f>Stat.!CB33</f>
        <v>0</v>
      </c>
      <c r="AD39" s="320" t="str">
        <f>Stat.!$CP34</f>
        <v>Šmahel Michal</v>
      </c>
      <c r="AE39" s="320">
        <f>Stat.!CJ34</f>
        <v>0</v>
      </c>
      <c r="AF39" s="320">
        <f>Stat.!CK34</f>
        <v>0</v>
      </c>
      <c r="AG39" s="320">
        <f>Stat.!CL34</f>
        <v>0</v>
      </c>
      <c r="AH39" s="608" t="str">
        <f>Stat.!$CP33</f>
        <v>Přívětivý Tomáš</v>
      </c>
      <c r="AI39" s="608">
        <f>Stat.!CS33</f>
        <v>0</v>
      </c>
      <c r="AJ39" s="608">
        <f>Stat.!CT33</f>
        <v>0</v>
      </c>
      <c r="AK39" s="608">
        <f>Stat.!CU33</f>
        <v>0</v>
      </c>
      <c r="AL39" s="42" t="str">
        <f>Stat.!$CP20</f>
        <v>Kelbler Marek</v>
      </c>
      <c r="AM39" s="42">
        <f>Stat.!CZ20</f>
        <v>0</v>
      </c>
      <c r="AN39" s="618" t="str">
        <f>Stat.!$CP20</f>
        <v>Kelbler Marek</v>
      </c>
      <c r="AO39" s="618">
        <f>Stat.!DC20</f>
        <v>0</v>
      </c>
      <c r="AP39" s="42" t="str">
        <f>Stat.!$CP20</f>
        <v>Kelbler Marek</v>
      </c>
      <c r="AQ39" s="42">
        <f>Stat.!$CZ20+Stat.!$DC20</f>
        <v>0</v>
      </c>
    </row>
    <row r="40" spans="1:43" x14ac:dyDescent="0.2">
      <c r="A40" s="42">
        <v>36</v>
      </c>
      <c r="B40" s="42" t="str">
        <f>Stat.!$BW26</f>
        <v>Nedoma Václav</v>
      </c>
      <c r="C40" s="42">
        <f>Stat.!BX26</f>
        <v>0</v>
      </c>
      <c r="D40" s="42">
        <f>Stat.!BY26</f>
        <v>0</v>
      </c>
      <c r="E40" s="42">
        <f t="shared" si="0"/>
        <v>0</v>
      </c>
      <c r="F40" s="320" t="str">
        <f>Stat.!$CG27</f>
        <v>Nehyba Filip</v>
      </c>
      <c r="G40" s="320">
        <f>Stat.!CH27</f>
        <v>0</v>
      </c>
      <c r="H40" s="320">
        <f>Stat.!CI27</f>
        <v>0</v>
      </c>
      <c r="I40" s="339">
        <f t="shared" si="1"/>
        <v>0</v>
      </c>
      <c r="J40" s="608" t="str">
        <f>Stat.!$CP34</f>
        <v>Šmahel Michal</v>
      </c>
      <c r="K40" s="608">
        <f>Stat.!CQ34</f>
        <v>0</v>
      </c>
      <c r="L40" s="608">
        <f>Stat.!CR34</f>
        <v>0</v>
      </c>
      <c r="M40" s="608">
        <f t="shared" si="2"/>
        <v>0</v>
      </c>
      <c r="N40" s="42" t="str">
        <f>Stat.!BW34</f>
        <v>Šmahel Michal</v>
      </c>
      <c r="O40" s="42">
        <f>Stat.!CC34</f>
        <v>0</v>
      </c>
      <c r="P40" s="42">
        <f>Stat.!CD34</f>
        <v>0</v>
      </c>
      <c r="Q40" s="608"/>
      <c r="R40" s="320" t="str">
        <f>Stat.!CG38</f>
        <v>Urbánek Pavel</v>
      </c>
      <c r="S40" s="320">
        <f>Stat.!CM38</f>
        <v>0</v>
      </c>
      <c r="T40" s="320">
        <f>Stat.!CN38</f>
        <v>0</v>
      </c>
      <c r="U40" s="42"/>
      <c r="V40" s="608" t="str">
        <f>Stat.!CP34</f>
        <v>Šmahel Michal</v>
      </c>
      <c r="W40" s="608">
        <f>Stat.!CV34</f>
        <v>0</v>
      </c>
      <c r="X40" s="608">
        <f>Stat.!CW34</f>
        <v>0</v>
      </c>
      <c r="Y40" s="42"/>
      <c r="Z40" s="42" t="str">
        <f>Stat.!$BW34</f>
        <v>Šmahel Michal</v>
      </c>
      <c r="AA40" s="42">
        <f>Stat.!BZ34</f>
        <v>0</v>
      </c>
      <c r="AB40" s="42">
        <f>Stat.!CA34</f>
        <v>0</v>
      </c>
      <c r="AC40" s="42">
        <f>Stat.!CB34</f>
        <v>0</v>
      </c>
      <c r="AD40" s="320" t="str">
        <f>Stat.!$CP38</f>
        <v>Urbánek Pavel</v>
      </c>
      <c r="AE40" s="320">
        <f>Stat.!CJ38</f>
        <v>0</v>
      </c>
      <c r="AF40" s="320">
        <f>Stat.!CK38</f>
        <v>0</v>
      </c>
      <c r="AG40" s="320">
        <f>Stat.!CL38</f>
        <v>0</v>
      </c>
      <c r="AH40" s="608" t="str">
        <f>Stat.!$CP34</f>
        <v>Šmahel Michal</v>
      </c>
      <c r="AI40" s="608">
        <f>Stat.!CS34</f>
        <v>0</v>
      </c>
      <c r="AJ40" s="608">
        <f>Stat.!CT34</f>
        <v>0</v>
      </c>
      <c r="AK40" s="608">
        <f>Stat.!CU34</f>
        <v>0</v>
      </c>
      <c r="AL40" s="42" t="str">
        <f>Stat.!$CP26</f>
        <v>Nedoma Václav</v>
      </c>
      <c r="AM40" s="42">
        <f>Stat.!CZ26</f>
        <v>0</v>
      </c>
      <c r="AN40" s="618" t="str">
        <f>Stat.!$CP26</f>
        <v>Nedoma Václav</v>
      </c>
      <c r="AO40" s="618">
        <f>Stat.!DC26</f>
        <v>0</v>
      </c>
      <c r="AP40" s="42" t="str">
        <f>Stat.!$CP26</f>
        <v>Nedoma Václav</v>
      </c>
      <c r="AQ40" s="42">
        <f>Stat.!$CZ26+Stat.!$DC26</f>
        <v>0</v>
      </c>
    </row>
    <row r="41" spans="1:43" x14ac:dyDescent="0.2">
      <c r="A41" s="42">
        <v>37</v>
      </c>
      <c r="B41" s="42" t="str">
        <f>Stat.!$BW27</f>
        <v>Nehyba Filip</v>
      </c>
      <c r="C41" s="42">
        <f>Stat.!BX27</f>
        <v>0</v>
      </c>
      <c r="D41" s="42">
        <f>Stat.!BY27</f>
        <v>0</v>
      </c>
      <c r="E41" s="42">
        <f t="shared" si="0"/>
        <v>0</v>
      </c>
      <c r="F41" s="320" t="str">
        <f>Stat.!$CG33</f>
        <v>Přívětivý Tomáš</v>
      </c>
      <c r="G41" s="320">
        <f>Stat.!CH33</f>
        <v>0</v>
      </c>
      <c r="H41" s="320">
        <f>Stat.!CI33</f>
        <v>0</v>
      </c>
      <c r="I41" s="339">
        <f t="shared" si="1"/>
        <v>0</v>
      </c>
      <c r="J41" s="608" t="str">
        <f>Stat.!$CP40</f>
        <v>Zejda Vojtěch</v>
      </c>
      <c r="K41" s="608">
        <f>Stat.!CQ40</f>
        <v>0</v>
      </c>
      <c r="L41" s="608">
        <f>Stat.!CR40</f>
        <v>0</v>
      </c>
      <c r="M41" s="608">
        <f t="shared" si="2"/>
        <v>0</v>
      </c>
      <c r="N41" s="42" t="str">
        <f>Stat.!BW40</f>
        <v>Zejda Vojtěch</v>
      </c>
      <c r="O41" s="42">
        <f>Stat.!CC40</f>
        <v>0</v>
      </c>
      <c r="P41" s="42">
        <f>Stat.!CD40</f>
        <v>0</v>
      </c>
      <c r="Q41" s="608"/>
      <c r="R41" s="320" t="str">
        <f>Stat.!CG40</f>
        <v>Zejda Vojtěch</v>
      </c>
      <c r="S41" s="320">
        <f>Stat.!CM40</f>
        <v>0</v>
      </c>
      <c r="T41" s="320">
        <f>Stat.!CN40</f>
        <v>0</v>
      </c>
      <c r="U41" s="42"/>
      <c r="V41" s="608" t="str">
        <f>Stat.!CP40</f>
        <v>Zejda Vojtěch</v>
      </c>
      <c r="W41" s="608">
        <f>Stat.!CV40</f>
        <v>0</v>
      </c>
      <c r="X41" s="608">
        <f>Stat.!CW40</f>
        <v>0</v>
      </c>
      <c r="Y41" s="42"/>
      <c r="Z41" s="42" t="str">
        <f>Stat.!$BW40</f>
        <v>Zejda Vojtěch</v>
      </c>
      <c r="AA41" s="42">
        <f>Stat.!BZ40</f>
        <v>0</v>
      </c>
      <c r="AB41" s="42">
        <f>Stat.!CA40</f>
        <v>0</v>
      </c>
      <c r="AC41" s="42">
        <f>Stat.!CB40</f>
        <v>0</v>
      </c>
      <c r="AD41" s="320" t="str">
        <f>Stat.!$CP40</f>
        <v>Zejda Vojtěch</v>
      </c>
      <c r="AE41" s="320">
        <f>Stat.!CJ40</f>
        <v>0</v>
      </c>
      <c r="AF41" s="320">
        <f>Stat.!CK40</f>
        <v>0</v>
      </c>
      <c r="AG41" s="320">
        <f>Stat.!CL40</f>
        <v>0</v>
      </c>
      <c r="AH41" s="608" t="str">
        <f>Stat.!$CP40</f>
        <v>Zejda Vojtěch</v>
      </c>
      <c r="AI41" s="608">
        <f>Stat.!CS40</f>
        <v>0</v>
      </c>
      <c r="AJ41" s="608">
        <f>Stat.!CT40</f>
        <v>0</v>
      </c>
      <c r="AK41" s="608">
        <f>Stat.!CU40</f>
        <v>0</v>
      </c>
      <c r="AL41" s="42" t="str">
        <f>Stat.!$CP27</f>
        <v>Nehyba Filip</v>
      </c>
      <c r="AM41" s="42">
        <f>Stat.!CZ27</f>
        <v>0</v>
      </c>
      <c r="AN41" s="618" t="str">
        <f>Stat.!$CP27</f>
        <v>Nehyba Filip</v>
      </c>
      <c r="AO41" s="618">
        <f>Stat.!DC27</f>
        <v>0</v>
      </c>
      <c r="AP41" s="42" t="str">
        <f>Stat.!$CP27</f>
        <v>Nehyba Filip</v>
      </c>
      <c r="AQ41" s="42">
        <f>Stat.!$CZ27+Stat.!$DC27</f>
        <v>0</v>
      </c>
    </row>
    <row r="42" spans="1:43" x14ac:dyDescent="0.2">
      <c r="B42" s="42"/>
      <c r="C42" s="42"/>
      <c r="D42" s="42"/>
      <c r="E42" s="42"/>
      <c r="F42" s="320"/>
      <c r="G42" s="320"/>
      <c r="H42" s="320"/>
      <c r="I42" s="339"/>
      <c r="J42" s="608"/>
      <c r="K42" s="608"/>
      <c r="L42" s="608"/>
      <c r="M42" s="608"/>
      <c r="N42" s="42"/>
      <c r="O42" s="42"/>
      <c r="P42" s="42"/>
      <c r="Q42" s="608"/>
      <c r="R42" s="320"/>
      <c r="S42" s="320"/>
      <c r="T42" s="320"/>
      <c r="U42" s="42"/>
      <c r="V42" s="608"/>
      <c r="W42" s="608"/>
      <c r="X42" s="608"/>
      <c r="Y42" s="42"/>
      <c r="Z42" s="42"/>
      <c r="AA42" s="42"/>
      <c r="AB42" s="42"/>
      <c r="AC42" s="42"/>
      <c r="AD42" s="320"/>
      <c r="AE42" s="320"/>
      <c r="AF42" s="320"/>
      <c r="AG42" s="320"/>
      <c r="AH42" s="608"/>
      <c r="AI42" s="608"/>
      <c r="AJ42" s="608"/>
      <c r="AK42" s="608"/>
    </row>
  </sheetData>
  <sortState ref="AL5:AQ41">
    <sortCondition descending="1" ref="AQ5:AQ41"/>
  </sortState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45"/>
  <dimension ref="A2:AMK159"/>
  <sheetViews>
    <sheetView topLeftCell="A22" zoomScaleNormal="100" workbookViewId="0">
      <selection activeCell="H35" sqref="H35"/>
    </sheetView>
  </sheetViews>
  <sheetFormatPr defaultRowHeight="12.75" x14ac:dyDescent="0.2"/>
  <cols>
    <col min="1" max="1" width="9.140625" style="38" customWidth="1"/>
    <col min="2" max="2" width="17.5703125" style="38" customWidth="1"/>
    <col min="3" max="6" width="9.140625" style="38" customWidth="1"/>
    <col min="7" max="7" width="16.7109375" style="38" customWidth="1"/>
    <col min="8" max="11" width="9.140625" style="38" customWidth="1"/>
    <col min="12" max="12" width="50.42578125" style="43" customWidth="1"/>
    <col min="13" max="1025" width="9.140625" style="38" customWidth="1"/>
  </cols>
  <sheetData>
    <row r="2" spans="1:13" x14ac:dyDescent="0.2">
      <c r="A2" s="38" t="s">
        <v>817</v>
      </c>
      <c r="B2" s="256" t="s">
        <v>202</v>
      </c>
      <c r="C2" s="256" t="s">
        <v>879</v>
      </c>
      <c r="D2" s="256"/>
      <c r="E2" s="38" t="s">
        <v>1176</v>
      </c>
      <c r="F2" s="38" t="str">
        <f t="shared" ref="F2:F14" si="0">A2</f>
        <v>A3D0107</v>
      </c>
      <c r="G2" s="38" t="str">
        <f t="shared" ref="G2:G14" si="1">CONCATENATE(B2," - ",C2)</f>
        <v>Třebětice - Chlum</v>
      </c>
      <c r="I2" s="38">
        <v>107</v>
      </c>
      <c r="J2" s="38">
        <f t="shared" ref="J2:J14" si="2">I2+1300</f>
        <v>1407</v>
      </c>
      <c r="M2" s="38" t="s">
        <v>100</v>
      </c>
    </row>
    <row r="3" spans="1:13" x14ac:dyDescent="0.2">
      <c r="A3" s="38" t="s">
        <v>259</v>
      </c>
      <c r="B3" s="120" t="s">
        <v>793</v>
      </c>
      <c r="C3" s="120" t="s">
        <v>202</v>
      </c>
      <c r="D3" s="120"/>
      <c r="E3" s="38" t="s">
        <v>1177</v>
      </c>
      <c r="F3" s="38" t="str">
        <f t="shared" si="0"/>
        <v>A3D0202</v>
      </c>
      <c r="G3" s="38" t="str">
        <f t="shared" si="1"/>
        <v>K.Řečice - Třebětice</v>
      </c>
      <c r="I3" s="38">
        <v>202</v>
      </c>
      <c r="J3" s="38">
        <f t="shared" si="2"/>
        <v>1502</v>
      </c>
      <c r="M3" s="38">
        <v>1</v>
      </c>
    </row>
    <row r="4" spans="1:13" x14ac:dyDescent="0.2">
      <c r="A4" s="38" t="s">
        <v>330</v>
      </c>
      <c r="B4" s="120" t="s">
        <v>202</v>
      </c>
      <c r="C4" s="120" t="s">
        <v>243</v>
      </c>
      <c r="D4" s="120"/>
      <c r="E4" s="38" t="s">
        <v>1178</v>
      </c>
      <c r="F4" s="38" t="str">
        <f t="shared" si="0"/>
        <v>A3D0306</v>
      </c>
      <c r="G4" s="38" t="str">
        <f t="shared" si="1"/>
        <v>Třebětice - Suchdol</v>
      </c>
      <c r="I4" s="38">
        <v>306</v>
      </c>
      <c r="J4" s="38">
        <f t="shared" si="2"/>
        <v>1606</v>
      </c>
      <c r="M4" s="38">
        <v>1</v>
      </c>
    </row>
    <row r="5" spans="1:13" x14ac:dyDescent="0.2">
      <c r="A5" s="38" t="s">
        <v>356</v>
      </c>
      <c r="B5" s="120" t="s">
        <v>1179</v>
      </c>
      <c r="C5" s="120" t="s">
        <v>202</v>
      </c>
      <c r="D5" s="120"/>
      <c r="E5" s="38" t="s">
        <v>1180</v>
      </c>
      <c r="F5" s="38" t="str">
        <f t="shared" si="0"/>
        <v>A3D0403</v>
      </c>
      <c r="G5" s="38" t="str">
        <f t="shared" si="1"/>
        <v>Břilice - Třebětice</v>
      </c>
      <c r="I5" s="38">
        <v>403</v>
      </c>
      <c r="J5" s="38">
        <f t="shared" si="2"/>
        <v>1703</v>
      </c>
      <c r="M5" s="38" t="s">
        <v>205</v>
      </c>
    </row>
    <row r="6" spans="1:13" x14ac:dyDescent="0.2">
      <c r="A6" s="38" t="s">
        <v>394</v>
      </c>
      <c r="B6" s="120" t="s">
        <v>202</v>
      </c>
      <c r="C6" s="120" t="s">
        <v>890</v>
      </c>
      <c r="D6" s="120"/>
      <c r="E6" s="38" t="s">
        <v>1181</v>
      </c>
      <c r="F6" s="38" t="str">
        <f t="shared" si="0"/>
        <v>A3D0505</v>
      </c>
      <c r="G6" s="38" t="str">
        <f t="shared" si="1"/>
        <v>Třebětice - N.Včelnice</v>
      </c>
      <c r="I6" s="38">
        <v>505</v>
      </c>
      <c r="J6" s="38">
        <f t="shared" si="2"/>
        <v>1805</v>
      </c>
      <c r="M6" s="38" t="s">
        <v>106</v>
      </c>
    </row>
    <row r="7" spans="1:13" x14ac:dyDescent="0.2">
      <c r="A7" s="38" t="s">
        <v>833</v>
      </c>
      <c r="B7" s="120" t="s">
        <v>893</v>
      </c>
      <c r="C7" s="120" t="s">
        <v>202</v>
      </c>
      <c r="D7" s="120"/>
      <c r="E7" s="38" t="s">
        <v>1182</v>
      </c>
      <c r="F7" s="38" t="str">
        <f t="shared" si="0"/>
        <v>A3D0604</v>
      </c>
      <c r="G7" s="38" t="str">
        <f t="shared" si="1"/>
        <v>Č.Velenice - Třebětice</v>
      </c>
      <c r="I7" s="38">
        <v>604</v>
      </c>
      <c r="J7" s="38">
        <f t="shared" si="2"/>
        <v>1904</v>
      </c>
      <c r="M7" s="38" t="s">
        <v>1183</v>
      </c>
    </row>
    <row r="8" spans="1:13" x14ac:dyDescent="0.2">
      <c r="A8" s="38" t="s">
        <v>446</v>
      </c>
      <c r="B8" s="120" t="s">
        <v>202</v>
      </c>
      <c r="C8" s="120" t="s">
        <v>205</v>
      </c>
      <c r="D8" s="120"/>
      <c r="E8" s="38" t="s">
        <v>1184</v>
      </c>
      <c r="F8" s="38" t="str">
        <f t="shared" si="0"/>
        <v>A3D0704</v>
      </c>
      <c r="G8" s="38" t="str">
        <f t="shared" si="1"/>
        <v>Třebětice - Olešnice</v>
      </c>
      <c r="I8" s="38">
        <v>704</v>
      </c>
      <c r="J8" s="38">
        <f t="shared" si="2"/>
        <v>2004</v>
      </c>
      <c r="M8" s="38" t="s">
        <v>100</v>
      </c>
    </row>
    <row r="9" spans="1:13" x14ac:dyDescent="0.2">
      <c r="A9" s="38" t="s">
        <v>127</v>
      </c>
      <c r="B9" s="120" t="s">
        <v>1185</v>
      </c>
      <c r="C9" s="120" t="s">
        <v>202</v>
      </c>
      <c r="D9" s="120"/>
      <c r="E9" s="38" t="s">
        <v>1186</v>
      </c>
      <c r="F9" s="38" t="str">
        <f t="shared" si="0"/>
        <v>A3D0805</v>
      </c>
      <c r="G9" s="38" t="str">
        <f t="shared" si="1"/>
        <v>Borovany - Třebětice</v>
      </c>
      <c r="I9" s="38">
        <v>805</v>
      </c>
      <c r="J9" s="38">
        <f t="shared" si="2"/>
        <v>2105</v>
      </c>
      <c r="M9" s="38">
        <v>14</v>
      </c>
    </row>
    <row r="10" spans="1:13" x14ac:dyDescent="0.2">
      <c r="A10" s="38" t="s">
        <v>500</v>
      </c>
      <c r="B10" s="120" t="s">
        <v>202</v>
      </c>
      <c r="C10" s="120" t="s">
        <v>1187</v>
      </c>
      <c r="D10" s="120"/>
      <c r="E10" s="38" t="s">
        <v>1188</v>
      </c>
      <c r="F10" s="38" t="str">
        <f t="shared" si="0"/>
        <v>A3D0903</v>
      </c>
      <c r="G10" s="38" t="str">
        <f t="shared" si="1"/>
        <v>Třebětice - H.Stropnice</v>
      </c>
      <c r="I10" s="38">
        <v>903</v>
      </c>
      <c r="J10" s="38">
        <f t="shared" si="2"/>
        <v>2203</v>
      </c>
      <c r="M10" s="38">
        <v>1</v>
      </c>
    </row>
    <row r="11" spans="1:13" x14ac:dyDescent="0.2">
      <c r="A11" s="38" t="s">
        <v>535</v>
      </c>
      <c r="B11" s="120" t="s">
        <v>884</v>
      </c>
      <c r="C11" s="120" t="s">
        <v>202</v>
      </c>
      <c r="D11" s="120"/>
      <c r="E11" s="38" t="s">
        <v>1189</v>
      </c>
      <c r="F11" s="38" t="str">
        <f t="shared" si="0"/>
        <v>A3D1006</v>
      </c>
      <c r="G11" s="38" t="str">
        <f t="shared" si="1"/>
        <v>N.Bystřice - Třebětice</v>
      </c>
      <c r="I11" s="38">
        <v>1006</v>
      </c>
      <c r="J11" s="38">
        <f t="shared" si="2"/>
        <v>2306</v>
      </c>
      <c r="M11" s="38" t="s">
        <v>100</v>
      </c>
    </row>
    <row r="12" spans="1:13" x14ac:dyDescent="0.2">
      <c r="A12" s="38" t="s">
        <v>553</v>
      </c>
      <c r="B12" s="120" t="s">
        <v>202</v>
      </c>
      <c r="C12" s="120" t="s">
        <v>799</v>
      </c>
      <c r="D12" s="120"/>
      <c r="E12" s="38" t="s">
        <v>1190</v>
      </c>
      <c r="F12" s="38" t="str">
        <f t="shared" si="0"/>
        <v>A3D1102</v>
      </c>
      <c r="G12" s="38" t="str">
        <f t="shared" si="1"/>
        <v>Třebětice - D.Bukovsko</v>
      </c>
      <c r="I12" s="38">
        <v>1102</v>
      </c>
      <c r="J12" s="38">
        <f t="shared" si="2"/>
        <v>2402</v>
      </c>
      <c r="M12" s="38">
        <v>2</v>
      </c>
    </row>
    <row r="13" spans="1:13" x14ac:dyDescent="0.2">
      <c r="A13" s="38" t="s">
        <v>575</v>
      </c>
      <c r="B13" s="120" t="s">
        <v>233</v>
      </c>
      <c r="C13" s="120" t="s">
        <v>202</v>
      </c>
      <c r="D13" s="120"/>
      <c r="E13" s="38" t="s">
        <v>1191</v>
      </c>
      <c r="F13" s="38" t="str">
        <f t="shared" si="0"/>
        <v>A3D1207</v>
      </c>
      <c r="G13" s="38" t="str">
        <f t="shared" si="1"/>
        <v>Lišov - Třebětice</v>
      </c>
      <c r="I13" s="38">
        <v>1207</v>
      </c>
      <c r="J13" s="38">
        <f t="shared" si="2"/>
        <v>2507</v>
      </c>
      <c r="M13" s="38">
        <v>1</v>
      </c>
    </row>
    <row r="14" spans="1:13" x14ac:dyDescent="0.2">
      <c r="A14" s="38" t="s">
        <v>605</v>
      </c>
      <c r="B14" s="619" t="s">
        <v>202</v>
      </c>
      <c r="C14" s="619" t="s">
        <v>613</v>
      </c>
      <c r="D14" s="619"/>
      <c r="E14" s="38" t="s">
        <v>1192</v>
      </c>
      <c r="F14" s="38" t="str">
        <f t="shared" si="0"/>
        <v>A3D1301</v>
      </c>
      <c r="G14" s="38" t="str">
        <f t="shared" si="1"/>
        <v>Třebětice - Lomnice</v>
      </c>
      <c r="I14" s="38">
        <v>1301</v>
      </c>
      <c r="J14" s="38">
        <f t="shared" si="2"/>
        <v>2601</v>
      </c>
      <c r="M14" s="38" t="s">
        <v>1183</v>
      </c>
    </row>
    <row r="15" spans="1:13" x14ac:dyDescent="0.2">
      <c r="M15" s="38" t="s">
        <v>106</v>
      </c>
    </row>
    <row r="16" spans="1:13" x14ac:dyDescent="0.2">
      <c r="M16" s="38" t="s">
        <v>1193</v>
      </c>
    </row>
    <row r="17" spans="1:13" x14ac:dyDescent="0.2">
      <c r="M17" s="38" t="s">
        <v>100</v>
      </c>
    </row>
    <row r="18" spans="1:13" x14ac:dyDescent="0.2">
      <c r="B18" s="256"/>
      <c r="M18" s="38">
        <v>15</v>
      </c>
    </row>
    <row r="19" spans="1:13" x14ac:dyDescent="0.2">
      <c r="A19" s="38" t="str">
        <f t="shared" ref="A19:A31" si="3">CONCATENATE("A3D",J2)</f>
        <v>A3D1407</v>
      </c>
      <c r="B19" s="256" t="s">
        <v>879</v>
      </c>
      <c r="C19" s="256" t="s">
        <v>202</v>
      </c>
      <c r="D19" s="256"/>
      <c r="F19" s="38" t="str">
        <f t="shared" ref="F19:F31" si="4">A19</f>
        <v>A3D1407</v>
      </c>
      <c r="G19" s="38" t="str">
        <f t="shared" ref="G19:G31" si="5">CONCATENATE(B19," - ",C19)</f>
        <v>Chlum - Třebětice</v>
      </c>
      <c r="M19" s="38">
        <v>1</v>
      </c>
    </row>
    <row r="20" spans="1:13" x14ac:dyDescent="0.2">
      <c r="A20" s="38" t="str">
        <f t="shared" si="3"/>
        <v>A3D1502</v>
      </c>
      <c r="B20" s="120" t="s">
        <v>202</v>
      </c>
      <c r="C20" s="120" t="s">
        <v>793</v>
      </c>
      <c r="D20" s="120"/>
      <c r="F20" s="38" t="str">
        <f t="shared" si="4"/>
        <v>A3D1502</v>
      </c>
      <c r="G20" s="38" t="str">
        <f t="shared" si="5"/>
        <v>Třebětice - K.Řečice</v>
      </c>
      <c r="M20" s="38" t="s">
        <v>100</v>
      </c>
    </row>
    <row r="21" spans="1:13" x14ac:dyDescent="0.2">
      <c r="A21" s="38" t="str">
        <f t="shared" si="3"/>
        <v>A3D1606</v>
      </c>
      <c r="B21" s="120" t="s">
        <v>243</v>
      </c>
      <c r="C21" s="120" t="s">
        <v>202</v>
      </c>
      <c r="D21" s="120"/>
      <c r="F21" s="38" t="str">
        <f t="shared" si="4"/>
        <v>A3D1606</v>
      </c>
      <c r="G21" s="38" t="str">
        <f t="shared" si="5"/>
        <v>Suchdol - Třebětice</v>
      </c>
      <c r="M21" s="38">
        <v>1</v>
      </c>
    </row>
    <row r="22" spans="1:13" x14ac:dyDescent="0.2">
      <c r="A22" s="38" t="str">
        <f t="shared" si="3"/>
        <v>A3D1703</v>
      </c>
      <c r="B22" s="120" t="s">
        <v>202</v>
      </c>
      <c r="C22" s="120" t="s">
        <v>1179</v>
      </c>
      <c r="D22" s="120"/>
      <c r="F22" s="38" t="str">
        <f t="shared" si="4"/>
        <v>A3D1703</v>
      </c>
      <c r="G22" s="38" t="str">
        <f t="shared" si="5"/>
        <v>Třebětice - Břilice</v>
      </c>
      <c r="M22" s="38">
        <v>2</v>
      </c>
    </row>
    <row r="23" spans="1:13" x14ac:dyDescent="0.2">
      <c r="A23" s="38" t="str">
        <f t="shared" si="3"/>
        <v>A3D1805</v>
      </c>
      <c r="B23" s="120" t="s">
        <v>890</v>
      </c>
      <c r="C23" s="120" t="s">
        <v>202</v>
      </c>
      <c r="D23" s="120"/>
      <c r="F23" s="38" t="str">
        <f t="shared" si="4"/>
        <v>A3D1805</v>
      </c>
      <c r="G23" s="38" t="str">
        <f t="shared" si="5"/>
        <v>N.Včelnice - Třebětice</v>
      </c>
      <c r="M23" s="38" t="s">
        <v>1185</v>
      </c>
    </row>
    <row r="24" spans="1:13" x14ac:dyDescent="0.2">
      <c r="A24" s="38" t="str">
        <f t="shared" si="3"/>
        <v>A3D1904</v>
      </c>
      <c r="B24" s="120" t="s">
        <v>202</v>
      </c>
      <c r="C24" s="120" t="s">
        <v>893</v>
      </c>
      <c r="D24" s="120"/>
      <c r="F24" s="38" t="str">
        <f t="shared" si="4"/>
        <v>A3D1904</v>
      </c>
      <c r="G24" s="38" t="str">
        <f t="shared" si="5"/>
        <v>Třebětice - Č.Velenice</v>
      </c>
      <c r="M24" s="38" t="s">
        <v>106</v>
      </c>
    </row>
    <row r="25" spans="1:13" x14ac:dyDescent="0.2">
      <c r="A25" s="38" t="str">
        <f t="shared" si="3"/>
        <v>A3D2004</v>
      </c>
      <c r="B25" s="120" t="s">
        <v>205</v>
      </c>
      <c r="C25" s="120" t="s">
        <v>202</v>
      </c>
      <c r="D25" s="120"/>
      <c r="F25" s="38" t="str">
        <f t="shared" si="4"/>
        <v>A3D2004</v>
      </c>
      <c r="G25" s="38" t="str">
        <f t="shared" si="5"/>
        <v>Olešnice - Třebětice</v>
      </c>
      <c r="M25" s="38" t="s">
        <v>893</v>
      </c>
    </row>
    <row r="26" spans="1:13" x14ac:dyDescent="0.2">
      <c r="A26" s="38" t="str">
        <f t="shared" si="3"/>
        <v>A3D2105</v>
      </c>
      <c r="B26" s="120" t="s">
        <v>202</v>
      </c>
      <c r="C26" s="120" t="s">
        <v>1185</v>
      </c>
      <c r="D26" s="120"/>
      <c r="F26" s="38" t="str">
        <f t="shared" si="4"/>
        <v>A3D2105</v>
      </c>
      <c r="G26" s="38" t="str">
        <f t="shared" si="5"/>
        <v>Třebětice - Borovany</v>
      </c>
      <c r="M26" s="38" t="s">
        <v>100</v>
      </c>
    </row>
    <row r="27" spans="1:13" x14ac:dyDescent="0.2">
      <c r="A27" s="38" t="str">
        <f t="shared" si="3"/>
        <v>A3D2203</v>
      </c>
      <c r="B27" s="120" t="s">
        <v>1187</v>
      </c>
      <c r="C27" s="120" t="s">
        <v>202</v>
      </c>
      <c r="D27" s="120"/>
      <c r="F27" s="38" t="str">
        <f t="shared" si="4"/>
        <v>A3D2203</v>
      </c>
      <c r="G27" s="38" t="str">
        <f t="shared" si="5"/>
        <v>H.Stropnice - Třebětice</v>
      </c>
      <c r="M27" s="38">
        <v>14</v>
      </c>
    </row>
    <row r="28" spans="1:13" x14ac:dyDescent="0.2">
      <c r="A28" s="38" t="str">
        <f t="shared" si="3"/>
        <v>A3D2306</v>
      </c>
      <c r="B28" s="120" t="s">
        <v>202</v>
      </c>
      <c r="C28" s="120" t="s">
        <v>884</v>
      </c>
      <c r="D28" s="120"/>
      <c r="F28" s="38" t="str">
        <f t="shared" si="4"/>
        <v>A3D2306</v>
      </c>
      <c r="G28" s="38" t="str">
        <f t="shared" si="5"/>
        <v>Třebětice - N.Bystřice</v>
      </c>
      <c r="M28" s="38">
        <v>2</v>
      </c>
    </row>
    <row r="29" spans="1:13" x14ac:dyDescent="0.2">
      <c r="A29" s="38" t="str">
        <f t="shared" si="3"/>
        <v>A3D2402</v>
      </c>
      <c r="B29" s="120" t="s">
        <v>799</v>
      </c>
      <c r="C29" s="120" t="s">
        <v>202</v>
      </c>
      <c r="D29" s="120"/>
      <c r="F29" s="38" t="str">
        <f t="shared" si="4"/>
        <v>A3D2402</v>
      </c>
      <c r="G29" s="38" t="str">
        <f t="shared" si="5"/>
        <v>D.Bukovsko - Třebětice</v>
      </c>
      <c r="M29" s="38" t="s">
        <v>100</v>
      </c>
    </row>
    <row r="30" spans="1:13" x14ac:dyDescent="0.2">
      <c r="A30" s="38" t="str">
        <f t="shared" si="3"/>
        <v>A3D2507</v>
      </c>
      <c r="B30" s="120" t="s">
        <v>202</v>
      </c>
      <c r="C30" s="120" t="s">
        <v>233</v>
      </c>
      <c r="D30" s="120"/>
      <c r="F30" s="38" t="str">
        <f t="shared" si="4"/>
        <v>A3D2507</v>
      </c>
      <c r="G30" s="38" t="str">
        <f t="shared" si="5"/>
        <v>Třebětice - Lišov</v>
      </c>
      <c r="M30" s="38">
        <v>2</v>
      </c>
    </row>
    <row r="31" spans="1:13" x14ac:dyDescent="0.2">
      <c r="A31" s="38" t="str">
        <f t="shared" si="3"/>
        <v>A3D2601</v>
      </c>
      <c r="B31" s="619" t="s">
        <v>613</v>
      </c>
      <c r="C31" s="619" t="s">
        <v>202</v>
      </c>
      <c r="D31" s="619"/>
      <c r="F31" s="38" t="str">
        <f t="shared" si="4"/>
        <v>A3D2601</v>
      </c>
      <c r="G31" s="38" t="str">
        <f t="shared" si="5"/>
        <v>Lomnice - Třebětice</v>
      </c>
      <c r="M31" s="38">
        <v>2</v>
      </c>
    </row>
    <row r="32" spans="1:13" x14ac:dyDescent="0.2">
      <c r="M32" s="38" t="s">
        <v>793</v>
      </c>
    </row>
    <row r="33" spans="1:13" x14ac:dyDescent="0.2">
      <c r="M33" s="38" t="s">
        <v>106</v>
      </c>
    </row>
    <row r="34" spans="1:13" x14ac:dyDescent="0.2">
      <c r="A34" s="38" t="s">
        <v>1194</v>
      </c>
      <c r="B34" s="38" t="s">
        <v>1195</v>
      </c>
      <c r="C34" s="38" t="s">
        <v>1194</v>
      </c>
      <c r="M34" s="38" t="s">
        <v>202</v>
      </c>
    </row>
    <row r="35" spans="1:13" x14ac:dyDescent="0.2">
      <c r="A35" s="38" t="s">
        <v>225</v>
      </c>
      <c r="B35" s="38" t="s">
        <v>1196</v>
      </c>
      <c r="C35" s="38" t="s">
        <v>797</v>
      </c>
      <c r="F35" s="38" t="str">
        <f t="shared" ref="F35:F48" si="6">TRIM(A35)</f>
        <v>N. Bystřice</v>
      </c>
      <c r="G35" s="38" t="str">
        <f t="shared" ref="G35:G48" si="7">TRIM(B35)</f>
        <v>  TJ Nová Včelnice</v>
      </c>
      <c r="H35" s="38" t="str">
        <f t="shared" ref="H35:H48" si="8">TRIM(C35)</f>
        <v>N. Včelnice</v>
      </c>
      <c r="M35" s="38" t="s">
        <v>100</v>
      </c>
    </row>
    <row r="36" spans="1:13" x14ac:dyDescent="0.2">
      <c r="A36" s="38" t="s">
        <v>233</v>
      </c>
      <c r="B36" s="38" t="s">
        <v>1197</v>
      </c>
      <c r="C36" s="38" t="s">
        <v>1198</v>
      </c>
      <c r="F36" s="38" t="str">
        <f t="shared" si="6"/>
        <v>Lišov</v>
      </c>
      <c r="G36" s="38" t="str">
        <f t="shared" si="7"/>
        <v>  Tatran Lomnice nad Lužnicí</v>
      </c>
      <c r="H36" s="38" t="str">
        <f t="shared" si="8"/>
        <v>Lomnice/Luž.</v>
      </c>
      <c r="M36" s="38">
        <v>15</v>
      </c>
    </row>
    <row r="37" spans="1:13" x14ac:dyDescent="0.2">
      <c r="A37" s="38" t="s">
        <v>797</v>
      </c>
      <c r="B37" s="38" t="s">
        <v>1199</v>
      </c>
      <c r="C37" s="38" t="s">
        <v>233</v>
      </c>
      <c r="F37" s="38" t="str">
        <f t="shared" si="6"/>
        <v>N. Včelnice</v>
      </c>
      <c r="G37" s="38" t="str">
        <f t="shared" si="7"/>
        <v>  SK Lišov</v>
      </c>
      <c r="H37" s="38" t="str">
        <f t="shared" si="8"/>
        <v>Lišov</v>
      </c>
      <c r="M37" s="38">
        <v>2</v>
      </c>
    </row>
    <row r="38" spans="1:13" x14ac:dyDescent="0.2">
      <c r="A38" s="38" t="s">
        <v>217</v>
      </c>
      <c r="B38" s="38" t="s">
        <v>1200</v>
      </c>
      <c r="C38" s="38" t="s">
        <v>225</v>
      </c>
      <c r="F38" s="38" t="str">
        <f t="shared" si="6"/>
        <v>Č. Velenice</v>
      </c>
      <c r="G38" s="38" t="str">
        <f t="shared" si="7"/>
        <v>  TJ Jiskra Nová Bystřice</v>
      </c>
      <c r="H38" s="38" t="str">
        <f t="shared" si="8"/>
        <v>N. Bystřice</v>
      </c>
      <c r="M38" s="38" t="s">
        <v>100</v>
      </c>
    </row>
    <row r="39" spans="1:13" x14ac:dyDescent="0.2">
      <c r="A39" s="38" t="s">
        <v>1198</v>
      </c>
      <c r="B39" s="38" t="s">
        <v>1201</v>
      </c>
      <c r="C39" s="38" t="s">
        <v>217</v>
      </c>
      <c r="F39" s="38" t="str">
        <f t="shared" si="6"/>
        <v>Lomnice/Luž.</v>
      </c>
      <c r="G39" s="38" t="str">
        <f t="shared" si="7"/>
        <v>  Lokomotiva České Velenice</v>
      </c>
      <c r="H39" s="38" t="str">
        <f t="shared" si="8"/>
        <v>Č. Velenice</v>
      </c>
      <c r="M39" s="38">
        <v>1</v>
      </c>
    </row>
    <row r="40" spans="1:13" x14ac:dyDescent="0.2">
      <c r="A40" s="38" t="s">
        <v>223</v>
      </c>
      <c r="B40" s="38" t="s">
        <v>1202</v>
      </c>
      <c r="C40" s="38" t="s">
        <v>223</v>
      </c>
      <c r="F40" s="38" t="str">
        <f t="shared" si="6"/>
        <v>K. Řečice</v>
      </c>
      <c r="G40" s="38" t="str">
        <f t="shared" si="7"/>
        <v>  TJ Sokol Kardašova Řečice</v>
      </c>
      <c r="H40" s="38" t="str">
        <f t="shared" si="8"/>
        <v>K. Řečice</v>
      </c>
      <c r="M40" s="38">
        <v>3</v>
      </c>
    </row>
    <row r="41" spans="1:13" x14ac:dyDescent="0.2">
      <c r="A41" s="38" t="s">
        <v>205</v>
      </c>
      <c r="B41" s="38" t="s">
        <v>1203</v>
      </c>
      <c r="C41" s="38" t="s">
        <v>202</v>
      </c>
      <c r="F41" s="38" t="str">
        <f t="shared" si="6"/>
        <v>Olešnice</v>
      </c>
      <c r="G41" s="38" t="str">
        <f t="shared" si="7"/>
        <v>  FK Sokol Třebětice</v>
      </c>
      <c r="H41" s="38" t="str">
        <f t="shared" si="8"/>
        <v>Třebětice</v>
      </c>
      <c r="M41" s="38" t="s">
        <v>1187</v>
      </c>
    </row>
    <row r="42" spans="1:13" x14ac:dyDescent="0.2">
      <c r="A42" s="38" t="s">
        <v>1179</v>
      </c>
      <c r="B42" s="38" t="s">
        <v>1204</v>
      </c>
      <c r="C42" s="38" t="s">
        <v>1179</v>
      </c>
      <c r="F42" s="38" t="str">
        <f t="shared" si="6"/>
        <v>Břilice</v>
      </c>
      <c r="G42" s="38" t="str">
        <f t="shared" si="7"/>
        <v>  TJ Slovan Břilice</v>
      </c>
      <c r="H42" s="38" t="str">
        <f t="shared" si="8"/>
        <v>Břilice</v>
      </c>
      <c r="M42" s="38" t="s">
        <v>106</v>
      </c>
    </row>
    <row r="43" spans="1:13" x14ac:dyDescent="0.2">
      <c r="A43" s="38" t="s">
        <v>1205</v>
      </c>
      <c r="B43" s="38" t="s">
        <v>1206</v>
      </c>
      <c r="C43" s="38" t="s">
        <v>205</v>
      </c>
      <c r="F43" s="38" t="str">
        <f t="shared" si="6"/>
        <v>Suchdol/Luž.</v>
      </c>
      <c r="G43" s="38" t="str">
        <f t="shared" si="7"/>
        <v>  Sokol Olešnice</v>
      </c>
      <c r="H43" s="38" t="str">
        <f t="shared" si="8"/>
        <v>Olešnice</v>
      </c>
      <c r="M43" s="38" t="s">
        <v>890</v>
      </c>
    </row>
    <row r="44" spans="1:13" x14ac:dyDescent="0.2">
      <c r="A44" s="38" t="s">
        <v>1193</v>
      </c>
      <c r="B44" s="38" t="s">
        <v>1207</v>
      </c>
      <c r="C44" s="38" t="s">
        <v>1205</v>
      </c>
      <c r="F44" s="38" t="str">
        <f t="shared" si="6"/>
        <v>Chlum u Tř.</v>
      </c>
      <c r="G44" s="38" t="str">
        <f t="shared" si="7"/>
        <v>  Sokol Suchdol nad Lužnicí</v>
      </c>
      <c r="H44" s="38" t="str">
        <f t="shared" si="8"/>
        <v>Suchdol/Luž.</v>
      </c>
      <c r="M44" s="38" t="s">
        <v>100</v>
      </c>
    </row>
    <row r="45" spans="1:13" x14ac:dyDescent="0.2">
      <c r="A45" s="38" t="s">
        <v>616</v>
      </c>
      <c r="B45" s="38" t="s">
        <v>1208</v>
      </c>
      <c r="C45" s="38" t="s">
        <v>1193</v>
      </c>
      <c r="F45" s="38" t="str">
        <f t="shared" si="6"/>
        <v>D. Bukovsko</v>
      </c>
      <c r="G45" s="38" t="str">
        <f t="shared" si="7"/>
        <v>  Jiskra Chlum u Třeboně</v>
      </c>
      <c r="H45" s="38" t="str">
        <f t="shared" si="8"/>
        <v>Chlum u Tř.</v>
      </c>
      <c r="M45" s="38">
        <v>14</v>
      </c>
    </row>
    <row r="46" spans="1:13" x14ac:dyDescent="0.2">
      <c r="A46" s="38" t="s">
        <v>202</v>
      </c>
      <c r="B46" s="38" t="s">
        <v>1209</v>
      </c>
      <c r="C46" s="38" t="s">
        <v>616</v>
      </c>
      <c r="F46" s="38" t="str">
        <f t="shared" si="6"/>
        <v>Třebětice</v>
      </c>
      <c r="G46" s="38" t="str">
        <f t="shared" si="7"/>
        <v>  TJ Dolní Bukovsko</v>
      </c>
      <c r="H46" s="38" t="str">
        <f t="shared" si="8"/>
        <v>D. Bukovsko</v>
      </c>
      <c r="M46" s="38">
        <v>3</v>
      </c>
    </row>
    <row r="47" spans="1:13" x14ac:dyDescent="0.2">
      <c r="A47" s="38" t="s">
        <v>1210</v>
      </c>
      <c r="B47" s="38" t="s">
        <v>1211</v>
      </c>
      <c r="C47" s="38" t="s">
        <v>1210</v>
      </c>
      <c r="F47" s="38" t="str">
        <f t="shared" si="6"/>
        <v>H. Stropnice</v>
      </c>
      <c r="G47" s="38" t="str">
        <f t="shared" si="7"/>
        <v>  Hraničář Horní Stropnice</v>
      </c>
      <c r="H47" s="38" t="str">
        <f t="shared" si="8"/>
        <v>H. Stropnice</v>
      </c>
      <c r="M47" s="38" t="s">
        <v>100</v>
      </c>
    </row>
    <row r="48" spans="1:13" x14ac:dyDescent="0.2">
      <c r="A48" s="38" t="s">
        <v>1185</v>
      </c>
      <c r="B48" s="38" t="s">
        <v>1212</v>
      </c>
      <c r="C48" s="38" t="s">
        <v>1185</v>
      </c>
      <c r="F48" s="38" t="str">
        <f t="shared" si="6"/>
        <v>Borovany</v>
      </c>
      <c r="G48" s="38" t="str">
        <f t="shared" si="7"/>
        <v>  Calofrig Borovany</v>
      </c>
      <c r="H48" s="38" t="str">
        <f t="shared" si="8"/>
        <v>Borovany</v>
      </c>
      <c r="M48" s="38">
        <v>2</v>
      </c>
    </row>
    <row r="49" spans="13:13" x14ac:dyDescent="0.2">
      <c r="M49" s="38">
        <v>3</v>
      </c>
    </row>
    <row r="50" spans="13:13" x14ac:dyDescent="0.2">
      <c r="M50" s="38" t="s">
        <v>1213</v>
      </c>
    </row>
    <row r="51" spans="13:13" x14ac:dyDescent="0.2">
      <c r="M51" s="38" t="s">
        <v>106</v>
      </c>
    </row>
    <row r="52" spans="13:13" x14ac:dyDescent="0.2">
      <c r="M52" s="38" t="s">
        <v>233</v>
      </c>
    </row>
    <row r="53" spans="13:13" x14ac:dyDescent="0.2">
      <c r="M53" s="38" t="s">
        <v>100</v>
      </c>
    </row>
    <row r="54" spans="13:13" x14ac:dyDescent="0.2">
      <c r="M54" s="38">
        <v>15</v>
      </c>
    </row>
    <row r="55" spans="13:13" x14ac:dyDescent="0.2">
      <c r="M55" s="38">
        <v>3</v>
      </c>
    </row>
    <row r="56" spans="13:13" x14ac:dyDescent="0.2">
      <c r="M56" s="38" t="s">
        <v>100</v>
      </c>
    </row>
    <row r="57" spans="13:13" x14ac:dyDescent="0.2">
      <c r="M57" s="38">
        <v>1</v>
      </c>
    </row>
    <row r="58" spans="13:13" x14ac:dyDescent="0.2">
      <c r="M58" s="38">
        <v>4</v>
      </c>
    </row>
    <row r="59" spans="13:13" x14ac:dyDescent="0.2">
      <c r="M59" s="38" t="s">
        <v>884</v>
      </c>
    </row>
    <row r="60" spans="13:13" x14ac:dyDescent="0.2">
      <c r="M60" s="38" t="s">
        <v>106</v>
      </c>
    </row>
    <row r="61" spans="13:13" x14ac:dyDescent="0.2">
      <c r="M61" s="38" t="s">
        <v>1179</v>
      </c>
    </row>
    <row r="62" spans="13:13" x14ac:dyDescent="0.2">
      <c r="M62" s="38" t="s">
        <v>100</v>
      </c>
    </row>
    <row r="63" spans="13:13" x14ac:dyDescent="0.2">
      <c r="M63" s="38">
        <v>14</v>
      </c>
    </row>
    <row r="64" spans="13:13" x14ac:dyDescent="0.2">
      <c r="M64" s="38">
        <v>4</v>
      </c>
    </row>
    <row r="65" spans="13:13" x14ac:dyDescent="0.2">
      <c r="M65" s="38" t="s">
        <v>100</v>
      </c>
    </row>
    <row r="66" spans="13:13" x14ac:dyDescent="0.2">
      <c r="M66" s="38">
        <v>2</v>
      </c>
    </row>
    <row r="67" spans="13:13" x14ac:dyDescent="0.2">
      <c r="M67" s="38">
        <v>4</v>
      </c>
    </row>
    <row r="68" spans="13:13" x14ac:dyDescent="0.2">
      <c r="M68" s="38" t="s">
        <v>1179</v>
      </c>
    </row>
    <row r="69" spans="13:13" x14ac:dyDescent="0.2">
      <c r="M69" s="38" t="s">
        <v>106</v>
      </c>
    </row>
    <row r="70" spans="13:13" x14ac:dyDescent="0.2">
      <c r="M70" s="38" t="s">
        <v>799</v>
      </c>
    </row>
    <row r="71" spans="13:13" x14ac:dyDescent="0.2">
      <c r="M71" s="38" t="s">
        <v>100</v>
      </c>
    </row>
    <row r="72" spans="13:13" x14ac:dyDescent="0.2">
      <c r="M72" s="38">
        <v>15</v>
      </c>
    </row>
    <row r="73" spans="13:13" x14ac:dyDescent="0.2">
      <c r="M73" s="38">
        <v>4</v>
      </c>
    </row>
    <row r="74" spans="13:13" x14ac:dyDescent="0.2">
      <c r="M74" s="38" t="s">
        <v>100</v>
      </c>
    </row>
    <row r="75" spans="13:13" x14ac:dyDescent="0.2">
      <c r="M75" s="38">
        <v>1</v>
      </c>
    </row>
    <row r="76" spans="13:13" x14ac:dyDescent="0.2">
      <c r="M76" s="38">
        <v>5</v>
      </c>
    </row>
    <row r="77" spans="13:13" x14ac:dyDescent="0.2">
      <c r="M77" s="38" t="s">
        <v>799</v>
      </c>
    </row>
    <row r="78" spans="13:13" x14ac:dyDescent="0.2">
      <c r="M78" s="38" t="s">
        <v>106</v>
      </c>
    </row>
    <row r="79" spans="13:13" x14ac:dyDescent="0.2">
      <c r="M79" s="38" t="s">
        <v>1213</v>
      </c>
    </row>
    <row r="80" spans="13:13" x14ac:dyDescent="0.2">
      <c r="M80" s="38" t="s">
        <v>100</v>
      </c>
    </row>
    <row r="81" spans="1:62" x14ac:dyDescent="0.2">
      <c r="M81" s="38">
        <v>14</v>
      </c>
    </row>
    <row r="82" spans="1:62" x14ac:dyDescent="0.2">
      <c r="M82" s="38">
        <v>5</v>
      </c>
    </row>
    <row r="83" spans="1:62" x14ac:dyDescent="0.2">
      <c r="M83" s="38" t="s">
        <v>100</v>
      </c>
    </row>
    <row r="84" spans="1:62" x14ac:dyDescent="0.2">
      <c r="M84" s="38">
        <v>2</v>
      </c>
    </row>
    <row r="85" spans="1:62" x14ac:dyDescent="0.2">
      <c r="A85" s="38">
        <v>13</v>
      </c>
      <c r="B85" s="38">
        <v>1</v>
      </c>
      <c r="C85" s="285" t="s">
        <v>202</v>
      </c>
      <c r="D85" s="38" t="s">
        <v>106</v>
      </c>
      <c r="E85" s="38" t="s">
        <v>1183</v>
      </c>
      <c r="F85" s="38" t="s">
        <v>100</v>
      </c>
      <c r="G85" s="38">
        <v>26</v>
      </c>
      <c r="H85" s="38">
        <v>1</v>
      </c>
      <c r="J85" s="38" t="s">
        <v>605</v>
      </c>
      <c r="K85" s="38">
        <v>1</v>
      </c>
      <c r="L85" s="43" t="s">
        <v>1179</v>
      </c>
      <c r="M85" s="38">
        <v>5</v>
      </c>
      <c r="N85" s="38" t="s">
        <v>1187</v>
      </c>
      <c r="O85" s="38" t="s">
        <v>100</v>
      </c>
      <c r="P85" s="38">
        <v>26</v>
      </c>
      <c r="Q85" s="38">
        <v>5</v>
      </c>
      <c r="R85" s="38" t="s">
        <v>100</v>
      </c>
      <c r="S85" s="38">
        <v>13</v>
      </c>
      <c r="T85" s="38">
        <v>2</v>
      </c>
      <c r="U85" s="38" t="s">
        <v>1193</v>
      </c>
      <c r="V85" s="38" t="s">
        <v>106</v>
      </c>
      <c r="W85" s="38" t="s">
        <v>233</v>
      </c>
      <c r="X85" s="38" t="s">
        <v>100</v>
      </c>
      <c r="Y85" s="38">
        <v>26</v>
      </c>
      <c r="Z85" s="38">
        <v>2</v>
      </c>
      <c r="AA85" s="38" t="s">
        <v>100</v>
      </c>
      <c r="AB85" s="38">
        <v>13</v>
      </c>
      <c r="AC85" s="38">
        <v>6</v>
      </c>
      <c r="AD85" s="38" t="s">
        <v>890</v>
      </c>
      <c r="AE85" s="38" t="s">
        <v>106</v>
      </c>
      <c r="AF85" s="38" t="s">
        <v>1185</v>
      </c>
      <c r="AG85" s="38" t="s">
        <v>100</v>
      </c>
      <c r="AH85" s="38">
        <v>26</v>
      </c>
      <c r="AI85" s="38">
        <v>6</v>
      </c>
      <c r="AJ85" s="38" t="s">
        <v>100</v>
      </c>
      <c r="AK85" s="38">
        <v>13</v>
      </c>
      <c r="AL85" s="38">
        <v>3</v>
      </c>
      <c r="AM85" s="38" t="s">
        <v>793</v>
      </c>
      <c r="AN85" s="38" t="s">
        <v>106</v>
      </c>
      <c r="AO85" s="38" t="s">
        <v>799</v>
      </c>
      <c r="AP85" s="38" t="s">
        <v>100</v>
      </c>
      <c r="AQ85" s="38">
        <v>26</v>
      </c>
      <c r="AR85" s="38">
        <v>3</v>
      </c>
      <c r="AS85" s="38" t="s">
        <v>100</v>
      </c>
      <c r="AT85" s="38">
        <v>13</v>
      </c>
      <c r="AU85" s="38">
        <v>7</v>
      </c>
      <c r="AV85" s="38" t="s">
        <v>893</v>
      </c>
      <c r="AW85" s="38" t="s">
        <v>106</v>
      </c>
      <c r="AX85" s="38" t="s">
        <v>205</v>
      </c>
      <c r="AY85" s="38" t="s">
        <v>100</v>
      </c>
      <c r="AZ85" s="38">
        <v>26</v>
      </c>
      <c r="BA85" s="38">
        <v>7</v>
      </c>
      <c r="BB85" s="38" t="s">
        <v>100</v>
      </c>
      <c r="BC85" s="38">
        <v>13</v>
      </c>
      <c r="BD85" s="38">
        <v>4</v>
      </c>
      <c r="BE85" s="38" t="s">
        <v>1213</v>
      </c>
      <c r="BF85" s="38" t="s">
        <v>106</v>
      </c>
      <c r="BG85" s="38" t="s">
        <v>884</v>
      </c>
      <c r="BH85" s="38" t="s">
        <v>100</v>
      </c>
      <c r="BI85" s="38">
        <v>26</v>
      </c>
      <c r="BJ85" s="38">
        <v>4</v>
      </c>
    </row>
    <row r="86" spans="1:62" x14ac:dyDescent="0.2">
      <c r="A86" s="38">
        <v>13</v>
      </c>
      <c r="B86" s="38">
        <v>2</v>
      </c>
      <c r="C86" s="285" t="s">
        <v>1193</v>
      </c>
      <c r="D86" s="38" t="s">
        <v>106</v>
      </c>
      <c r="E86" s="38" t="s">
        <v>233</v>
      </c>
      <c r="F86" s="38" t="s">
        <v>100</v>
      </c>
      <c r="G86" s="38">
        <v>26</v>
      </c>
      <c r="H86" s="38">
        <v>2</v>
      </c>
      <c r="J86" s="38" t="s">
        <v>608</v>
      </c>
      <c r="K86" s="38">
        <v>2</v>
      </c>
      <c r="M86" s="38" t="s">
        <v>890</v>
      </c>
    </row>
    <row r="87" spans="1:62" x14ac:dyDescent="0.2">
      <c r="A87" s="38">
        <v>13</v>
      </c>
      <c r="B87" s="38">
        <v>3</v>
      </c>
      <c r="C87" s="285" t="s">
        <v>793</v>
      </c>
      <c r="D87" s="38" t="s">
        <v>106</v>
      </c>
      <c r="E87" s="38" t="s">
        <v>799</v>
      </c>
      <c r="F87" s="38" t="s">
        <v>100</v>
      </c>
      <c r="G87" s="38">
        <v>26</v>
      </c>
      <c r="H87" s="38">
        <v>3</v>
      </c>
      <c r="J87" s="38" t="s">
        <v>610</v>
      </c>
      <c r="K87" s="38">
        <v>3</v>
      </c>
      <c r="M87" s="38" t="s">
        <v>106</v>
      </c>
    </row>
    <row r="88" spans="1:62" x14ac:dyDescent="0.2">
      <c r="A88" s="38">
        <v>13</v>
      </c>
      <c r="B88" s="38">
        <v>4</v>
      </c>
      <c r="C88" s="285" t="s">
        <v>1213</v>
      </c>
      <c r="D88" s="38" t="s">
        <v>106</v>
      </c>
      <c r="E88" s="38" t="s">
        <v>884</v>
      </c>
      <c r="F88" s="38" t="s">
        <v>100</v>
      </c>
      <c r="G88" s="38">
        <v>26</v>
      </c>
      <c r="H88" s="38">
        <v>4</v>
      </c>
      <c r="J88" s="38" t="s">
        <v>601</v>
      </c>
      <c r="K88" s="38">
        <v>4</v>
      </c>
      <c r="M88" s="38" t="s">
        <v>884</v>
      </c>
    </row>
    <row r="89" spans="1:62" x14ac:dyDescent="0.2">
      <c r="A89" s="38">
        <v>13</v>
      </c>
      <c r="B89" s="38">
        <v>5</v>
      </c>
      <c r="C89" s="285" t="s">
        <v>1179</v>
      </c>
      <c r="D89" s="38" t="s">
        <v>106</v>
      </c>
      <c r="E89" s="38" t="s">
        <v>1187</v>
      </c>
      <c r="F89" s="38" t="s">
        <v>100</v>
      </c>
      <c r="G89" s="38">
        <v>26</v>
      </c>
      <c r="H89" s="38">
        <v>5</v>
      </c>
      <c r="J89" s="38" t="s">
        <v>603</v>
      </c>
      <c r="K89" s="38">
        <v>5</v>
      </c>
      <c r="M89" s="38" t="s">
        <v>100</v>
      </c>
    </row>
    <row r="90" spans="1:62" x14ac:dyDescent="0.2">
      <c r="A90" s="38">
        <v>13</v>
      </c>
      <c r="B90" s="38">
        <v>6</v>
      </c>
      <c r="C90" s="285" t="s">
        <v>890</v>
      </c>
      <c r="D90" s="38" t="s">
        <v>106</v>
      </c>
      <c r="E90" s="38" t="s">
        <v>1185</v>
      </c>
      <c r="F90" s="38" t="s">
        <v>100</v>
      </c>
      <c r="G90" s="38">
        <v>26</v>
      </c>
      <c r="H90" s="38">
        <v>6</v>
      </c>
      <c r="J90" s="38" t="s">
        <v>147</v>
      </c>
      <c r="K90" s="38">
        <v>6</v>
      </c>
      <c r="M90" s="38">
        <v>15</v>
      </c>
    </row>
    <row r="91" spans="1:62" x14ac:dyDescent="0.2">
      <c r="A91" s="38">
        <v>13</v>
      </c>
      <c r="B91" s="38">
        <v>7</v>
      </c>
      <c r="C91" s="285" t="s">
        <v>893</v>
      </c>
      <c r="D91" s="38" t="s">
        <v>106</v>
      </c>
      <c r="E91" s="38" t="s">
        <v>205</v>
      </c>
      <c r="F91" s="38" t="s">
        <v>100</v>
      </c>
      <c r="G91" s="38">
        <v>26</v>
      </c>
      <c r="H91" s="38">
        <v>7</v>
      </c>
      <c r="J91" s="38" t="s">
        <v>599</v>
      </c>
      <c r="K91" s="38">
        <v>7</v>
      </c>
      <c r="M91" s="38">
        <v>5</v>
      </c>
    </row>
    <row r="92" spans="1:62" x14ac:dyDescent="0.2">
      <c r="M92" s="38" t="s">
        <v>100</v>
      </c>
    </row>
    <row r="93" spans="1:62" x14ac:dyDescent="0.2">
      <c r="H93" s="38" t="s">
        <v>605</v>
      </c>
      <c r="I93" s="285" t="s">
        <v>202</v>
      </c>
      <c r="J93" s="38" t="s">
        <v>1183</v>
      </c>
      <c r="M93" s="38">
        <v>1</v>
      </c>
    </row>
    <row r="94" spans="1:62" x14ac:dyDescent="0.2">
      <c r="A94" s="38" t="str">
        <f t="shared" ref="A94:A100" si="9">J85</f>
        <v>A3D1301</v>
      </c>
      <c r="B94" s="38" t="str">
        <f t="shared" ref="B94:B100" si="10">CONCATENATE(C85," - ",E85)</f>
        <v>Třebětice - Lomnice n.L.</v>
      </c>
      <c r="H94" s="38" t="s">
        <v>608</v>
      </c>
      <c r="I94" s="285" t="s">
        <v>1193</v>
      </c>
      <c r="J94" s="38" t="s">
        <v>233</v>
      </c>
      <c r="M94" s="38">
        <v>6</v>
      </c>
    </row>
    <row r="95" spans="1:62" x14ac:dyDescent="0.2">
      <c r="A95" s="38" t="str">
        <f t="shared" si="9"/>
        <v>A3D1302</v>
      </c>
      <c r="B95" s="38" t="str">
        <f t="shared" si="10"/>
        <v>Chlum u Tř. - Lišov</v>
      </c>
      <c r="H95" s="38" t="s">
        <v>610</v>
      </c>
      <c r="I95" s="285" t="s">
        <v>793</v>
      </c>
      <c r="J95" s="38" t="s">
        <v>799</v>
      </c>
      <c r="M95" s="38" t="s">
        <v>233</v>
      </c>
    </row>
    <row r="96" spans="1:62" x14ac:dyDescent="0.2">
      <c r="A96" s="38" t="str">
        <f t="shared" si="9"/>
        <v>A3D1303</v>
      </c>
      <c r="B96" s="38" t="str">
        <f t="shared" si="10"/>
        <v>K.Řečice - D.Bukovsko</v>
      </c>
      <c r="H96" s="38" t="s">
        <v>601</v>
      </c>
      <c r="I96" s="285" t="s">
        <v>1213</v>
      </c>
      <c r="J96" s="38" t="s">
        <v>884</v>
      </c>
      <c r="M96" s="38" t="s">
        <v>106</v>
      </c>
    </row>
    <row r="97" spans="1:13" x14ac:dyDescent="0.2">
      <c r="A97" s="38" t="str">
        <f t="shared" si="9"/>
        <v>A3D1304</v>
      </c>
      <c r="B97" s="38" t="str">
        <f t="shared" si="10"/>
        <v>Suchdol n.L. - N.Bystřice</v>
      </c>
      <c r="H97" s="38" t="s">
        <v>603</v>
      </c>
      <c r="I97" s="285" t="s">
        <v>1179</v>
      </c>
      <c r="J97" s="38" t="s">
        <v>1187</v>
      </c>
      <c r="M97" s="38" t="s">
        <v>793</v>
      </c>
    </row>
    <row r="98" spans="1:13" x14ac:dyDescent="0.2">
      <c r="A98" s="38" t="str">
        <f t="shared" si="9"/>
        <v>A3D1305</v>
      </c>
      <c r="B98" s="38" t="str">
        <f t="shared" si="10"/>
        <v>Břilice - H.Stropnice</v>
      </c>
      <c r="H98" s="38" t="s">
        <v>147</v>
      </c>
      <c r="I98" s="285" t="s">
        <v>890</v>
      </c>
      <c r="J98" s="38" t="s">
        <v>1185</v>
      </c>
      <c r="M98" s="38" t="s">
        <v>100</v>
      </c>
    </row>
    <row r="99" spans="1:13" x14ac:dyDescent="0.2">
      <c r="A99" s="38" t="str">
        <f t="shared" si="9"/>
        <v>A3D1306</v>
      </c>
      <c r="B99" s="38" t="str">
        <f t="shared" si="10"/>
        <v>N.Včelnice - Borovany</v>
      </c>
      <c r="H99" s="38" t="s">
        <v>599</v>
      </c>
      <c r="I99" s="285" t="s">
        <v>893</v>
      </c>
      <c r="J99" s="38" t="s">
        <v>205</v>
      </c>
      <c r="M99" s="38">
        <v>14</v>
      </c>
    </row>
    <row r="100" spans="1:13" x14ac:dyDescent="0.2">
      <c r="A100" s="38" t="str">
        <f t="shared" si="9"/>
        <v>A3D1307</v>
      </c>
      <c r="B100" s="38" t="str">
        <f t="shared" si="10"/>
        <v>Č.Velenice - Olešnice</v>
      </c>
      <c r="M100" s="38">
        <v>6</v>
      </c>
    </row>
    <row r="101" spans="1:13" x14ac:dyDescent="0.2">
      <c r="M101" s="38" t="s">
        <v>100</v>
      </c>
    </row>
    <row r="102" spans="1:13" x14ac:dyDescent="0.2">
      <c r="M102" s="38">
        <v>2</v>
      </c>
    </row>
    <row r="103" spans="1:13" x14ac:dyDescent="0.2">
      <c r="M103" s="38">
        <v>6</v>
      </c>
    </row>
    <row r="104" spans="1:13" x14ac:dyDescent="0.2">
      <c r="M104" s="38" t="s">
        <v>893</v>
      </c>
    </row>
    <row r="105" spans="1:13" x14ac:dyDescent="0.2">
      <c r="M105" s="38" t="s">
        <v>106</v>
      </c>
    </row>
    <row r="106" spans="1:13" x14ac:dyDescent="0.2">
      <c r="M106" s="38" t="s">
        <v>1187</v>
      </c>
    </row>
    <row r="107" spans="1:13" x14ac:dyDescent="0.2">
      <c r="M107" s="38" t="s">
        <v>100</v>
      </c>
    </row>
    <row r="108" spans="1:13" x14ac:dyDescent="0.2">
      <c r="M108" s="38">
        <v>15</v>
      </c>
    </row>
    <row r="109" spans="1:13" x14ac:dyDescent="0.2">
      <c r="M109" s="38">
        <v>6</v>
      </c>
    </row>
    <row r="110" spans="1:13" x14ac:dyDescent="0.2">
      <c r="M110" s="38" t="s">
        <v>100</v>
      </c>
    </row>
    <row r="111" spans="1:13" x14ac:dyDescent="0.2">
      <c r="M111" s="38">
        <v>1</v>
      </c>
    </row>
    <row r="112" spans="1:13" x14ac:dyDescent="0.2">
      <c r="M112" s="38">
        <v>7</v>
      </c>
    </row>
    <row r="113" spans="13:13" x14ac:dyDescent="0.2">
      <c r="M113" s="38" t="s">
        <v>202</v>
      </c>
    </row>
    <row r="114" spans="13:13" x14ac:dyDescent="0.2">
      <c r="M114" s="38" t="s">
        <v>106</v>
      </c>
    </row>
    <row r="115" spans="13:13" x14ac:dyDescent="0.2">
      <c r="M115" s="38" t="s">
        <v>1193</v>
      </c>
    </row>
    <row r="116" spans="13:13" x14ac:dyDescent="0.2">
      <c r="M116" s="38" t="s">
        <v>100</v>
      </c>
    </row>
    <row r="117" spans="13:13" x14ac:dyDescent="0.2">
      <c r="M117" s="38">
        <v>14</v>
      </c>
    </row>
    <row r="118" spans="13:13" x14ac:dyDescent="0.2">
      <c r="M118" s="38">
        <v>7</v>
      </c>
    </row>
    <row r="119" spans="13:13" x14ac:dyDescent="0.2">
      <c r="M119" s="38" t="s">
        <v>100</v>
      </c>
    </row>
    <row r="120" spans="13:13" x14ac:dyDescent="0.2">
      <c r="M120" s="38">
        <v>2</v>
      </c>
    </row>
    <row r="121" spans="13:13" x14ac:dyDescent="0.2">
      <c r="M121" s="38">
        <v>7</v>
      </c>
    </row>
    <row r="122" spans="13:13" x14ac:dyDescent="0.2">
      <c r="M122" s="38" t="s">
        <v>205</v>
      </c>
    </row>
    <row r="123" spans="13:13" x14ac:dyDescent="0.2">
      <c r="M123" s="38" t="s">
        <v>106</v>
      </c>
    </row>
    <row r="124" spans="13:13" x14ac:dyDescent="0.2">
      <c r="M124" s="38" t="s">
        <v>1185</v>
      </c>
    </row>
    <row r="125" spans="13:13" x14ac:dyDescent="0.2">
      <c r="M125" s="38" t="s">
        <v>100</v>
      </c>
    </row>
    <row r="126" spans="13:13" x14ac:dyDescent="0.2">
      <c r="M126" s="38">
        <v>15</v>
      </c>
    </row>
    <row r="127" spans="13:13" x14ac:dyDescent="0.2">
      <c r="M127" s="38">
        <v>7</v>
      </c>
    </row>
    <row r="130" spans="1:126" x14ac:dyDescent="0.2">
      <c r="A130" s="38" t="s">
        <v>100</v>
      </c>
      <c r="B130" s="620" t="s">
        <v>1214</v>
      </c>
      <c r="C130" s="620" t="s">
        <v>1214</v>
      </c>
      <c r="D130" s="38" t="s">
        <v>205</v>
      </c>
      <c r="E130" s="38" t="s">
        <v>106</v>
      </c>
      <c r="F130" s="38" t="s">
        <v>1183</v>
      </c>
      <c r="G130" s="38" t="s">
        <v>100</v>
      </c>
      <c r="H130" s="38">
        <v>14</v>
      </c>
      <c r="I130" s="620" t="s">
        <v>1214</v>
      </c>
      <c r="J130" s="38" t="s">
        <v>100</v>
      </c>
      <c r="K130" s="38">
        <v>2</v>
      </c>
      <c r="L130" s="43">
        <v>1</v>
      </c>
      <c r="M130" s="38" t="s">
        <v>1183</v>
      </c>
      <c r="N130" s="38" t="s">
        <v>106</v>
      </c>
      <c r="O130" s="38" t="s">
        <v>1193</v>
      </c>
      <c r="P130" s="38" t="s">
        <v>100</v>
      </c>
      <c r="Q130" s="38">
        <v>15</v>
      </c>
      <c r="R130" s="38">
        <v>1</v>
      </c>
      <c r="S130" s="38" t="s">
        <v>100</v>
      </c>
      <c r="T130" s="38">
        <v>1</v>
      </c>
      <c r="U130" s="38">
        <v>2</v>
      </c>
      <c r="V130" s="38" t="s">
        <v>1185</v>
      </c>
      <c r="W130" s="38" t="s">
        <v>106</v>
      </c>
      <c r="X130" s="38" t="s">
        <v>893</v>
      </c>
      <c r="Y130" s="38" t="s">
        <v>100</v>
      </c>
      <c r="Z130" s="38">
        <v>14</v>
      </c>
      <c r="AA130" s="38">
        <v>2</v>
      </c>
      <c r="AB130" s="38" t="s">
        <v>100</v>
      </c>
      <c r="AC130" s="38">
        <v>2</v>
      </c>
      <c r="AD130" s="38">
        <v>2</v>
      </c>
      <c r="AE130" s="38" t="s">
        <v>793</v>
      </c>
      <c r="AF130" s="38" t="s">
        <v>106</v>
      </c>
      <c r="AG130" s="38" t="s">
        <v>202</v>
      </c>
      <c r="AH130" s="38" t="s">
        <v>100</v>
      </c>
      <c r="AI130" s="38">
        <v>15</v>
      </c>
      <c r="AJ130" s="38">
        <v>2</v>
      </c>
      <c r="AK130" s="38" t="s">
        <v>100</v>
      </c>
      <c r="AL130" s="38">
        <v>1</v>
      </c>
      <c r="AM130" s="38">
        <v>3</v>
      </c>
      <c r="AN130" s="38" t="s">
        <v>1187</v>
      </c>
      <c r="AO130" s="38" t="s">
        <v>106</v>
      </c>
      <c r="AP130" s="38" t="s">
        <v>890</v>
      </c>
      <c r="AQ130" s="38" t="s">
        <v>100</v>
      </c>
      <c r="AR130" s="38">
        <v>14</v>
      </c>
      <c r="AS130" s="38">
        <v>3</v>
      </c>
      <c r="AT130" s="38" t="s">
        <v>100</v>
      </c>
      <c r="AU130" s="38">
        <v>2</v>
      </c>
      <c r="AV130" s="38">
        <v>3</v>
      </c>
      <c r="AW130" s="38" t="s">
        <v>1213</v>
      </c>
      <c r="AX130" s="38" t="s">
        <v>106</v>
      </c>
      <c r="AY130" s="38" t="s">
        <v>233</v>
      </c>
      <c r="AZ130" s="38" t="s">
        <v>100</v>
      </c>
      <c r="BA130" s="38">
        <v>15</v>
      </c>
      <c r="BB130" s="38">
        <v>3</v>
      </c>
      <c r="BC130" s="38" t="s">
        <v>100</v>
      </c>
      <c r="BD130" s="38">
        <v>1</v>
      </c>
      <c r="BE130" s="38">
        <v>4</v>
      </c>
      <c r="BF130" s="38" t="s">
        <v>884</v>
      </c>
      <c r="BG130" s="38" t="s">
        <v>106</v>
      </c>
      <c r="BH130" s="38" t="s">
        <v>1179</v>
      </c>
      <c r="BI130" s="38" t="s">
        <v>100</v>
      </c>
      <c r="BJ130" s="38">
        <v>14</v>
      </c>
      <c r="BK130" s="38">
        <v>4</v>
      </c>
      <c r="BL130" s="38" t="s">
        <v>100</v>
      </c>
      <c r="BM130" s="38">
        <v>2</v>
      </c>
      <c r="BN130" s="38">
        <v>4</v>
      </c>
      <c r="BO130" s="38" t="s">
        <v>1179</v>
      </c>
      <c r="BP130" s="38" t="s">
        <v>106</v>
      </c>
      <c r="BQ130" s="38" t="s">
        <v>799</v>
      </c>
      <c r="BR130" s="38" t="s">
        <v>100</v>
      </c>
      <c r="BS130" s="38">
        <v>15</v>
      </c>
      <c r="BT130" s="38">
        <v>4</v>
      </c>
      <c r="BU130" s="38" t="s">
        <v>100</v>
      </c>
      <c r="BV130" s="38">
        <v>1</v>
      </c>
      <c r="BW130" s="38">
        <v>5</v>
      </c>
      <c r="BX130" s="38" t="s">
        <v>799</v>
      </c>
      <c r="BY130" s="38" t="s">
        <v>106</v>
      </c>
      <c r="BZ130" s="38" t="s">
        <v>1213</v>
      </c>
      <c r="CA130" s="38" t="s">
        <v>100</v>
      </c>
      <c r="CB130" s="38">
        <v>14</v>
      </c>
      <c r="CC130" s="38">
        <v>5</v>
      </c>
      <c r="CD130" s="38" t="s">
        <v>100</v>
      </c>
      <c r="CE130" s="38">
        <v>2</v>
      </c>
      <c r="CF130" s="38">
        <v>5</v>
      </c>
      <c r="CG130" s="38" t="s">
        <v>890</v>
      </c>
      <c r="CH130" s="38" t="s">
        <v>106</v>
      </c>
      <c r="CI130" s="38" t="s">
        <v>884</v>
      </c>
      <c r="CJ130" s="38" t="s">
        <v>100</v>
      </c>
      <c r="CK130" s="38">
        <v>15</v>
      </c>
      <c r="CL130" s="38">
        <v>5</v>
      </c>
      <c r="CM130" s="38" t="s">
        <v>100</v>
      </c>
      <c r="CN130" s="38">
        <v>1</v>
      </c>
      <c r="CO130" s="38">
        <v>6</v>
      </c>
      <c r="CP130" s="38" t="s">
        <v>233</v>
      </c>
      <c r="CQ130" s="38" t="s">
        <v>106</v>
      </c>
      <c r="CR130" s="38" t="s">
        <v>793</v>
      </c>
      <c r="CS130" s="38" t="s">
        <v>100</v>
      </c>
      <c r="CT130" s="38">
        <v>14</v>
      </c>
      <c r="CU130" s="38">
        <v>6</v>
      </c>
      <c r="CV130" s="38" t="s">
        <v>100</v>
      </c>
      <c r="CW130" s="38">
        <v>2</v>
      </c>
      <c r="CX130" s="38">
        <v>6</v>
      </c>
      <c r="CY130" s="38" t="s">
        <v>893</v>
      </c>
      <c r="CZ130" s="38" t="s">
        <v>106</v>
      </c>
      <c r="DA130" s="38" t="s">
        <v>1187</v>
      </c>
      <c r="DB130" s="38" t="s">
        <v>100</v>
      </c>
      <c r="DC130" s="38">
        <v>15</v>
      </c>
      <c r="DD130" s="38">
        <v>6</v>
      </c>
      <c r="DE130" s="38" t="s">
        <v>100</v>
      </c>
      <c r="DF130" s="38">
        <v>1</v>
      </c>
      <c r="DG130" s="38">
        <v>7</v>
      </c>
      <c r="DH130" s="38" t="s">
        <v>202</v>
      </c>
      <c r="DI130" s="38" t="s">
        <v>106</v>
      </c>
      <c r="DJ130" s="38" t="s">
        <v>1193</v>
      </c>
      <c r="DK130" s="38" t="s">
        <v>100</v>
      </c>
      <c r="DL130" s="38">
        <v>14</v>
      </c>
      <c r="DM130" s="38">
        <v>7</v>
      </c>
      <c r="DN130" s="38" t="s">
        <v>100</v>
      </c>
      <c r="DO130" s="38">
        <v>2</v>
      </c>
      <c r="DP130" s="38">
        <v>7</v>
      </c>
      <c r="DQ130" s="38" t="s">
        <v>205</v>
      </c>
      <c r="DR130" s="38" t="s">
        <v>106</v>
      </c>
      <c r="DS130" s="38" t="s">
        <v>1185</v>
      </c>
      <c r="DT130" s="38" t="s">
        <v>100</v>
      </c>
      <c r="DU130" s="38">
        <v>15</v>
      </c>
      <c r="DV130" s="38">
        <v>7</v>
      </c>
    </row>
    <row r="131" spans="1:126" x14ac:dyDescent="0.2">
      <c r="A131" s="38" t="s">
        <v>100</v>
      </c>
      <c r="B131" s="620" t="s">
        <v>1214</v>
      </c>
      <c r="C131" s="620" t="s">
        <v>1215</v>
      </c>
      <c r="D131" s="38" t="s">
        <v>1185</v>
      </c>
      <c r="E131" s="38" t="s">
        <v>106</v>
      </c>
      <c r="F131" s="38" t="s">
        <v>893</v>
      </c>
      <c r="G131" s="38" t="s">
        <v>100</v>
      </c>
      <c r="H131" s="38">
        <v>14</v>
      </c>
      <c r="I131" s="620" t="s">
        <v>1215</v>
      </c>
    </row>
    <row r="132" spans="1:126" x14ac:dyDescent="0.2">
      <c r="A132" s="38" t="s">
        <v>100</v>
      </c>
      <c r="B132" s="620" t="s">
        <v>1214</v>
      </c>
      <c r="C132" s="620" t="s">
        <v>1216</v>
      </c>
      <c r="D132" s="38" t="s">
        <v>1187</v>
      </c>
      <c r="E132" s="38" t="s">
        <v>106</v>
      </c>
      <c r="F132" s="38" t="s">
        <v>890</v>
      </c>
      <c r="G132" s="38" t="s">
        <v>100</v>
      </c>
      <c r="H132" s="38">
        <v>14</v>
      </c>
      <c r="I132" s="620" t="s">
        <v>1216</v>
      </c>
    </row>
    <row r="133" spans="1:126" x14ac:dyDescent="0.2">
      <c r="A133" s="38" t="s">
        <v>100</v>
      </c>
      <c r="B133" s="620" t="s">
        <v>1214</v>
      </c>
      <c r="C133" s="620" t="s">
        <v>1217</v>
      </c>
      <c r="D133" s="38" t="s">
        <v>884</v>
      </c>
      <c r="E133" s="38" t="s">
        <v>106</v>
      </c>
      <c r="F133" s="38" t="s">
        <v>1179</v>
      </c>
      <c r="G133" s="38" t="s">
        <v>100</v>
      </c>
      <c r="H133" s="38">
        <v>14</v>
      </c>
      <c r="I133" s="620" t="s">
        <v>1217</v>
      </c>
    </row>
    <row r="134" spans="1:126" x14ac:dyDescent="0.2">
      <c r="A134" s="38" t="s">
        <v>100</v>
      </c>
      <c r="B134" s="620" t="s">
        <v>1214</v>
      </c>
      <c r="C134" s="620" t="s">
        <v>1218</v>
      </c>
      <c r="D134" s="38" t="s">
        <v>799</v>
      </c>
      <c r="E134" s="38" t="s">
        <v>106</v>
      </c>
      <c r="F134" s="38" t="s">
        <v>1213</v>
      </c>
      <c r="G134" s="38" t="s">
        <v>100</v>
      </c>
      <c r="H134" s="38">
        <v>14</v>
      </c>
      <c r="I134" s="620" t="s">
        <v>1218</v>
      </c>
    </row>
    <row r="135" spans="1:126" x14ac:dyDescent="0.2">
      <c r="A135" s="38" t="s">
        <v>100</v>
      </c>
      <c r="B135" s="620" t="s">
        <v>1214</v>
      </c>
      <c r="C135" s="620" t="s">
        <v>1219</v>
      </c>
      <c r="D135" s="38" t="s">
        <v>233</v>
      </c>
      <c r="E135" s="38" t="s">
        <v>106</v>
      </c>
      <c r="F135" s="38" t="s">
        <v>793</v>
      </c>
      <c r="G135" s="38" t="s">
        <v>100</v>
      </c>
      <c r="H135" s="38">
        <v>14</v>
      </c>
      <c r="I135" s="620" t="s">
        <v>1219</v>
      </c>
    </row>
    <row r="136" spans="1:126" x14ac:dyDescent="0.2">
      <c r="A136" s="38" t="s">
        <v>100</v>
      </c>
      <c r="B136" s="620" t="s">
        <v>1214</v>
      </c>
      <c r="C136" s="620" t="s">
        <v>1220</v>
      </c>
      <c r="D136" s="38" t="s">
        <v>202</v>
      </c>
      <c r="E136" s="38" t="s">
        <v>106</v>
      </c>
      <c r="F136" s="38" t="s">
        <v>1193</v>
      </c>
      <c r="G136" s="38" t="s">
        <v>100</v>
      </c>
      <c r="H136" s="38">
        <v>14</v>
      </c>
      <c r="I136" s="620" t="s">
        <v>1220</v>
      </c>
    </row>
    <row r="137" spans="1:126" x14ac:dyDescent="0.2">
      <c r="A137" s="38" t="s">
        <v>100</v>
      </c>
      <c r="B137" s="620" t="s">
        <v>1215</v>
      </c>
      <c r="C137" s="620" t="s">
        <v>1214</v>
      </c>
      <c r="D137" s="38" t="s">
        <v>1183</v>
      </c>
      <c r="E137" s="38" t="s">
        <v>106</v>
      </c>
      <c r="F137" s="38" t="s">
        <v>1193</v>
      </c>
      <c r="G137" s="38" t="s">
        <v>100</v>
      </c>
      <c r="H137" s="38">
        <v>15</v>
      </c>
      <c r="I137" s="620" t="s">
        <v>1214</v>
      </c>
    </row>
    <row r="138" spans="1:126" x14ac:dyDescent="0.2">
      <c r="A138" s="38" t="s">
        <v>100</v>
      </c>
      <c r="B138" s="620" t="s">
        <v>1215</v>
      </c>
      <c r="C138" s="620" t="s">
        <v>1215</v>
      </c>
      <c r="D138" s="38" t="s">
        <v>793</v>
      </c>
      <c r="E138" s="38" t="s">
        <v>106</v>
      </c>
      <c r="F138" s="38" t="s">
        <v>202</v>
      </c>
      <c r="G138" s="38" t="s">
        <v>100</v>
      </c>
      <c r="H138" s="38">
        <v>15</v>
      </c>
      <c r="I138" s="620" t="s">
        <v>1215</v>
      </c>
    </row>
    <row r="139" spans="1:126" x14ac:dyDescent="0.2">
      <c r="A139" s="38" t="s">
        <v>100</v>
      </c>
      <c r="B139" s="620" t="s">
        <v>1215</v>
      </c>
      <c r="C139" s="620" t="s">
        <v>1216</v>
      </c>
      <c r="D139" s="38" t="s">
        <v>1213</v>
      </c>
      <c r="E139" s="38" t="s">
        <v>106</v>
      </c>
      <c r="F139" s="38" t="s">
        <v>233</v>
      </c>
      <c r="G139" s="38" t="s">
        <v>100</v>
      </c>
      <c r="H139" s="38">
        <v>15</v>
      </c>
      <c r="I139" s="620" t="s">
        <v>1216</v>
      </c>
    </row>
    <row r="140" spans="1:126" x14ac:dyDescent="0.2">
      <c r="A140" s="38" t="s">
        <v>100</v>
      </c>
      <c r="B140" s="620" t="s">
        <v>1215</v>
      </c>
      <c r="C140" s="620" t="s">
        <v>1217</v>
      </c>
      <c r="D140" s="38" t="s">
        <v>1179</v>
      </c>
      <c r="E140" s="38" t="s">
        <v>106</v>
      </c>
      <c r="F140" s="38" t="s">
        <v>799</v>
      </c>
      <c r="G140" s="38" t="s">
        <v>100</v>
      </c>
      <c r="H140" s="38">
        <v>15</v>
      </c>
      <c r="I140" s="620" t="s">
        <v>1217</v>
      </c>
    </row>
    <row r="141" spans="1:126" x14ac:dyDescent="0.2">
      <c r="A141" s="38" t="s">
        <v>100</v>
      </c>
      <c r="B141" s="620" t="s">
        <v>1215</v>
      </c>
      <c r="C141" s="620" t="s">
        <v>1218</v>
      </c>
      <c r="D141" s="38" t="s">
        <v>890</v>
      </c>
      <c r="E141" s="38" t="s">
        <v>106</v>
      </c>
      <c r="F141" s="38" t="s">
        <v>884</v>
      </c>
      <c r="G141" s="38" t="s">
        <v>100</v>
      </c>
      <c r="H141" s="38">
        <v>15</v>
      </c>
      <c r="I141" s="620" t="s">
        <v>1218</v>
      </c>
    </row>
    <row r="142" spans="1:126" x14ac:dyDescent="0.2">
      <c r="A142" s="38" t="s">
        <v>100</v>
      </c>
      <c r="B142" s="620" t="s">
        <v>1215</v>
      </c>
      <c r="C142" s="620" t="s">
        <v>1219</v>
      </c>
      <c r="D142" s="38" t="s">
        <v>893</v>
      </c>
      <c r="E142" s="38" t="s">
        <v>106</v>
      </c>
      <c r="F142" s="38" t="s">
        <v>1187</v>
      </c>
      <c r="G142" s="38" t="s">
        <v>100</v>
      </c>
      <c r="H142" s="38">
        <v>15</v>
      </c>
      <c r="I142" s="620" t="s">
        <v>1219</v>
      </c>
    </row>
    <row r="143" spans="1:126" x14ac:dyDescent="0.2">
      <c r="A143" s="38" t="s">
        <v>100</v>
      </c>
      <c r="B143" s="620" t="s">
        <v>1215</v>
      </c>
      <c r="C143" s="620" t="s">
        <v>1220</v>
      </c>
      <c r="D143" s="38" t="s">
        <v>205</v>
      </c>
      <c r="E143" s="38" t="s">
        <v>106</v>
      </c>
      <c r="F143" s="38" t="s">
        <v>1185</v>
      </c>
      <c r="G143" s="38" t="s">
        <v>100</v>
      </c>
      <c r="H143" s="38">
        <v>15</v>
      </c>
      <c r="I143" s="620" t="s">
        <v>1220</v>
      </c>
    </row>
    <row r="146" spans="1:10" x14ac:dyDescent="0.2">
      <c r="A146" s="38" t="str">
        <f t="shared" ref="A146:A159" si="11">CONCATENATE(A130,B130,C130)</f>
        <v>A3D0101</v>
      </c>
      <c r="B146" s="38" t="str">
        <f t="shared" ref="B146:B159" si="12">CONCATENATE(D130,"-",F130)</f>
        <v>Olešnice-Lomnice n.L.</v>
      </c>
      <c r="F146" s="38" t="str">
        <f t="shared" ref="F146:F159" si="13">CONCATENATE(G130,H130,I130)</f>
        <v>A3D1401</v>
      </c>
      <c r="G146" s="38" t="str">
        <f t="shared" ref="G146:G159" si="14">CONCATENATE(F130,"-",D130)</f>
        <v>Lomnice n.L.-Olešnice</v>
      </c>
      <c r="I146" s="38" t="s">
        <v>205</v>
      </c>
      <c r="J146" s="38" t="s">
        <v>1183</v>
      </c>
    </row>
    <row r="147" spans="1:10" x14ac:dyDescent="0.2">
      <c r="A147" s="38" t="str">
        <f t="shared" si="11"/>
        <v>A3D0102</v>
      </c>
      <c r="B147" s="38" t="str">
        <f t="shared" si="12"/>
        <v>Borovany-Č.Velenice</v>
      </c>
      <c r="F147" s="38" t="str">
        <f t="shared" si="13"/>
        <v>A3D1402</v>
      </c>
      <c r="G147" s="38" t="str">
        <f t="shared" si="14"/>
        <v>Č.Velenice-Borovany</v>
      </c>
      <c r="I147" s="38" t="s">
        <v>1185</v>
      </c>
      <c r="J147" s="38" t="s">
        <v>893</v>
      </c>
    </row>
    <row r="148" spans="1:10" x14ac:dyDescent="0.2">
      <c r="A148" s="38" t="str">
        <f t="shared" si="11"/>
        <v>A3D0103</v>
      </c>
      <c r="B148" s="38" t="str">
        <f t="shared" si="12"/>
        <v>H.Stropnice-N.Včelnice</v>
      </c>
      <c r="F148" s="38" t="str">
        <f t="shared" si="13"/>
        <v>A3D1403</v>
      </c>
      <c r="G148" s="38" t="str">
        <f t="shared" si="14"/>
        <v>N.Včelnice-H.Stropnice</v>
      </c>
      <c r="I148" s="38" t="s">
        <v>1187</v>
      </c>
      <c r="J148" s="38" t="s">
        <v>890</v>
      </c>
    </row>
    <row r="149" spans="1:10" x14ac:dyDescent="0.2">
      <c r="A149" s="38" t="str">
        <f t="shared" si="11"/>
        <v>A3D0104</v>
      </c>
      <c r="B149" s="38" t="str">
        <f t="shared" si="12"/>
        <v>N.Bystřice-Břilice</v>
      </c>
      <c r="F149" s="38" t="str">
        <f t="shared" si="13"/>
        <v>A3D1404</v>
      </c>
      <c r="G149" s="38" t="str">
        <f t="shared" si="14"/>
        <v>Břilice-N.Bystřice</v>
      </c>
      <c r="I149" s="38" t="s">
        <v>884</v>
      </c>
      <c r="J149" s="38" t="s">
        <v>1179</v>
      </c>
    </row>
    <row r="150" spans="1:10" x14ac:dyDescent="0.2">
      <c r="A150" s="38" t="str">
        <f t="shared" si="11"/>
        <v>A3D0105</v>
      </c>
      <c r="B150" s="38" t="str">
        <f t="shared" si="12"/>
        <v>D.Bukovsko-Suchdol n.L.</v>
      </c>
      <c r="F150" s="38" t="str">
        <f t="shared" si="13"/>
        <v>A3D1405</v>
      </c>
      <c r="G150" s="38" t="str">
        <f t="shared" si="14"/>
        <v>Suchdol n.L.-D.Bukovsko</v>
      </c>
      <c r="I150" s="38" t="s">
        <v>799</v>
      </c>
      <c r="J150" s="38" t="s">
        <v>1213</v>
      </c>
    </row>
    <row r="151" spans="1:10" x14ac:dyDescent="0.2">
      <c r="A151" s="38" t="str">
        <f t="shared" si="11"/>
        <v>A3D0106</v>
      </c>
      <c r="B151" s="38" t="str">
        <f t="shared" si="12"/>
        <v>Lišov-K.Řečice</v>
      </c>
      <c r="F151" s="38" t="str">
        <f t="shared" si="13"/>
        <v>A3D1406</v>
      </c>
      <c r="G151" s="38" t="str">
        <f t="shared" si="14"/>
        <v>K.Řečice-Lišov</v>
      </c>
      <c r="I151" s="38" t="s">
        <v>233</v>
      </c>
      <c r="J151" s="38" t="s">
        <v>793</v>
      </c>
    </row>
    <row r="152" spans="1:10" x14ac:dyDescent="0.2">
      <c r="A152" s="38" t="str">
        <f t="shared" si="11"/>
        <v>A3D0107</v>
      </c>
      <c r="B152" s="38" t="str">
        <f t="shared" si="12"/>
        <v>Třebětice-Chlum u Tř.</v>
      </c>
      <c r="F152" s="38" t="str">
        <f t="shared" si="13"/>
        <v>A3D1407</v>
      </c>
      <c r="G152" s="38" t="str">
        <f t="shared" si="14"/>
        <v>Chlum u Tř.-Třebětice</v>
      </c>
      <c r="I152" s="38" t="s">
        <v>202</v>
      </c>
      <c r="J152" s="38" t="s">
        <v>1193</v>
      </c>
    </row>
    <row r="153" spans="1:10" x14ac:dyDescent="0.2">
      <c r="A153" s="38" t="str">
        <f t="shared" si="11"/>
        <v>A3D0201</v>
      </c>
      <c r="B153" s="38" t="str">
        <f t="shared" si="12"/>
        <v>Lomnice n.L.-Chlum u Tř.</v>
      </c>
      <c r="F153" s="38" t="str">
        <f t="shared" si="13"/>
        <v>A3D1501</v>
      </c>
      <c r="G153" s="38" t="str">
        <f t="shared" si="14"/>
        <v>Chlum u Tř.-Lomnice n.L.</v>
      </c>
      <c r="I153" s="38" t="s">
        <v>1183</v>
      </c>
      <c r="J153" s="38" t="s">
        <v>1193</v>
      </c>
    </row>
    <row r="154" spans="1:10" x14ac:dyDescent="0.2">
      <c r="A154" s="38" t="str">
        <f t="shared" si="11"/>
        <v>A3D0202</v>
      </c>
      <c r="B154" s="38" t="str">
        <f t="shared" si="12"/>
        <v>K.Řečice-Třebětice</v>
      </c>
      <c r="F154" s="38" t="str">
        <f t="shared" si="13"/>
        <v>A3D1502</v>
      </c>
      <c r="G154" s="38" t="str">
        <f t="shared" si="14"/>
        <v>Třebětice-K.Řečice</v>
      </c>
      <c r="I154" s="38" t="s">
        <v>793</v>
      </c>
      <c r="J154" s="38" t="s">
        <v>202</v>
      </c>
    </row>
    <row r="155" spans="1:10" x14ac:dyDescent="0.2">
      <c r="A155" s="38" t="str">
        <f t="shared" si="11"/>
        <v>A3D0203</v>
      </c>
      <c r="B155" s="38" t="str">
        <f t="shared" si="12"/>
        <v>Suchdol n.L.-Lišov</v>
      </c>
      <c r="F155" s="38" t="str">
        <f t="shared" si="13"/>
        <v>A3D1503</v>
      </c>
      <c r="G155" s="38" t="str">
        <f t="shared" si="14"/>
        <v>Lišov-Suchdol n.L.</v>
      </c>
      <c r="I155" s="38" t="s">
        <v>1213</v>
      </c>
      <c r="J155" s="38" t="s">
        <v>233</v>
      </c>
    </row>
    <row r="156" spans="1:10" x14ac:dyDescent="0.2">
      <c r="A156" s="38" t="str">
        <f t="shared" si="11"/>
        <v>A3D0204</v>
      </c>
      <c r="B156" s="38" t="str">
        <f t="shared" si="12"/>
        <v>Břilice-D.Bukovsko</v>
      </c>
      <c r="F156" s="38" t="str">
        <f t="shared" si="13"/>
        <v>A3D1504</v>
      </c>
      <c r="G156" s="38" t="str">
        <f t="shared" si="14"/>
        <v>D.Bukovsko-Břilice</v>
      </c>
      <c r="I156" s="38" t="s">
        <v>1179</v>
      </c>
      <c r="J156" s="38" t="s">
        <v>799</v>
      </c>
    </row>
    <row r="157" spans="1:10" x14ac:dyDescent="0.2">
      <c r="A157" s="38" t="str">
        <f t="shared" si="11"/>
        <v>A3D0205</v>
      </c>
      <c r="B157" s="38" t="str">
        <f t="shared" si="12"/>
        <v>N.Včelnice-N.Bystřice</v>
      </c>
      <c r="F157" s="38" t="str">
        <f t="shared" si="13"/>
        <v>A3D1505</v>
      </c>
      <c r="G157" s="38" t="str">
        <f t="shared" si="14"/>
        <v>N.Bystřice-N.Včelnice</v>
      </c>
      <c r="I157" s="38" t="s">
        <v>890</v>
      </c>
      <c r="J157" s="38" t="s">
        <v>884</v>
      </c>
    </row>
    <row r="158" spans="1:10" x14ac:dyDescent="0.2">
      <c r="A158" s="38" t="str">
        <f t="shared" si="11"/>
        <v>A3D0206</v>
      </c>
      <c r="B158" s="38" t="str">
        <f t="shared" si="12"/>
        <v>Č.Velenice-H.Stropnice</v>
      </c>
      <c r="F158" s="38" t="str">
        <f t="shared" si="13"/>
        <v>A3D1506</v>
      </c>
      <c r="G158" s="38" t="str">
        <f t="shared" si="14"/>
        <v>H.Stropnice-Č.Velenice</v>
      </c>
      <c r="I158" s="38" t="s">
        <v>893</v>
      </c>
      <c r="J158" s="38" t="s">
        <v>1187</v>
      </c>
    </row>
    <row r="159" spans="1:10" x14ac:dyDescent="0.2">
      <c r="A159" s="38" t="str">
        <f t="shared" si="11"/>
        <v>A3D0207</v>
      </c>
      <c r="B159" s="38" t="str">
        <f t="shared" si="12"/>
        <v>Olešnice-Borovany</v>
      </c>
      <c r="F159" s="38" t="str">
        <f t="shared" si="13"/>
        <v>A3D1507</v>
      </c>
      <c r="G159" s="38" t="str">
        <f t="shared" si="14"/>
        <v>Borovany-Olešnice</v>
      </c>
      <c r="I159" s="38" t="s">
        <v>205</v>
      </c>
      <c r="J159" s="38" t="s">
        <v>1185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46"/>
  <dimension ref="A1:AMK224"/>
  <sheetViews>
    <sheetView topLeftCell="A163" zoomScaleNormal="100" workbookViewId="0">
      <selection activeCell="B188" sqref="B188"/>
    </sheetView>
  </sheetViews>
  <sheetFormatPr defaultRowHeight="12.75" x14ac:dyDescent="0.2"/>
  <cols>
    <col min="1" max="1" width="9.140625" style="38" customWidth="1"/>
    <col min="2" max="2" width="21.42578125" style="38" customWidth="1"/>
    <col min="3" max="8" width="9.140625" style="38" customWidth="1"/>
    <col min="9" max="9" width="14" style="38" customWidth="1"/>
    <col min="10" max="1025" width="9.140625" style="38" customWidth="1"/>
  </cols>
  <sheetData>
    <row r="1" spans="1:4" x14ac:dyDescent="0.2">
      <c r="A1" s="38" t="s">
        <v>273</v>
      </c>
      <c r="B1" s="38" t="s">
        <v>1221</v>
      </c>
      <c r="C1" s="38" t="s">
        <v>1222</v>
      </c>
      <c r="D1" s="43" t="str">
        <f t="shared" ref="D1:D13" si="0">MID(A1,4,2)</f>
        <v>02</v>
      </c>
    </row>
    <row r="2" spans="1:4" x14ac:dyDescent="0.2">
      <c r="A2" s="38" t="s">
        <v>314</v>
      </c>
      <c r="B2" s="38" t="s">
        <v>1223</v>
      </c>
      <c r="C2" s="38" t="s">
        <v>1224</v>
      </c>
      <c r="D2" s="43" t="str">
        <f t="shared" si="0"/>
        <v>03</v>
      </c>
    </row>
    <row r="3" spans="1:4" x14ac:dyDescent="0.2">
      <c r="A3" s="38" t="s">
        <v>114</v>
      </c>
      <c r="B3" s="38" t="s">
        <v>1225</v>
      </c>
      <c r="C3" s="38" t="s">
        <v>1226</v>
      </c>
      <c r="D3" s="43" t="str">
        <f t="shared" si="0"/>
        <v>04</v>
      </c>
    </row>
    <row r="4" spans="1:4" x14ac:dyDescent="0.2">
      <c r="A4" s="38" t="s">
        <v>381</v>
      </c>
      <c r="B4" s="38" t="s">
        <v>1227</v>
      </c>
      <c r="C4" s="38" t="s">
        <v>1228</v>
      </c>
      <c r="D4" s="43" t="str">
        <f t="shared" si="0"/>
        <v>05</v>
      </c>
    </row>
    <row r="5" spans="1:4" x14ac:dyDescent="0.2">
      <c r="A5" s="38" t="s">
        <v>424</v>
      </c>
      <c r="B5" s="38" t="s">
        <v>1229</v>
      </c>
      <c r="C5" s="38" t="s">
        <v>1230</v>
      </c>
      <c r="D5" s="43" t="str">
        <f t="shared" si="0"/>
        <v>06</v>
      </c>
    </row>
    <row r="6" spans="1:4" x14ac:dyDescent="0.2">
      <c r="A6" s="38" t="s">
        <v>440</v>
      </c>
      <c r="B6" s="38" t="s">
        <v>1231</v>
      </c>
      <c r="C6" s="38" t="s">
        <v>1232</v>
      </c>
      <c r="D6" s="43" t="str">
        <f t="shared" si="0"/>
        <v>07</v>
      </c>
    </row>
    <row r="7" spans="1:4" x14ac:dyDescent="0.2">
      <c r="A7" s="38" t="s">
        <v>819</v>
      </c>
      <c r="B7" s="38" t="s">
        <v>1233</v>
      </c>
      <c r="C7" s="38" t="s">
        <v>1234</v>
      </c>
      <c r="D7" s="43" t="str">
        <f t="shared" si="0"/>
        <v>01</v>
      </c>
    </row>
    <row r="8" spans="1:4" x14ac:dyDescent="0.2">
      <c r="A8" s="38" t="s">
        <v>478</v>
      </c>
      <c r="B8" s="38" t="s">
        <v>1235</v>
      </c>
      <c r="C8" s="38" t="s">
        <v>1236</v>
      </c>
      <c r="D8" s="43" t="str">
        <f t="shared" si="0"/>
        <v>08</v>
      </c>
    </row>
    <row r="9" spans="1:4" x14ac:dyDescent="0.2">
      <c r="A9" s="38" t="s">
        <v>500</v>
      </c>
      <c r="B9" s="38" t="s">
        <v>1237</v>
      </c>
      <c r="C9" s="38" t="s">
        <v>1238</v>
      </c>
      <c r="D9" s="43" t="str">
        <f t="shared" si="0"/>
        <v>09</v>
      </c>
    </row>
    <row r="10" spans="1:4" x14ac:dyDescent="0.2">
      <c r="A10" s="38" t="s">
        <v>532</v>
      </c>
      <c r="B10" s="38" t="s">
        <v>1239</v>
      </c>
      <c r="C10" s="38" t="s">
        <v>1240</v>
      </c>
      <c r="D10" s="43" t="str">
        <f t="shared" si="0"/>
        <v>10</v>
      </c>
    </row>
    <row r="11" spans="1:4" x14ac:dyDescent="0.2">
      <c r="A11" s="38" t="s">
        <v>562</v>
      </c>
      <c r="B11" s="38" t="s">
        <v>138</v>
      </c>
      <c r="C11" s="38" t="s">
        <v>1241</v>
      </c>
      <c r="D11" s="43" t="str">
        <f t="shared" si="0"/>
        <v>11</v>
      </c>
    </row>
    <row r="12" spans="1:4" x14ac:dyDescent="0.2">
      <c r="A12" s="38" t="s">
        <v>584</v>
      </c>
      <c r="B12" s="38" t="s">
        <v>1242</v>
      </c>
      <c r="C12" s="38" t="s">
        <v>1243</v>
      </c>
      <c r="D12" s="43" t="str">
        <f t="shared" si="0"/>
        <v>12</v>
      </c>
    </row>
    <row r="13" spans="1:4" x14ac:dyDescent="0.2">
      <c r="A13" s="38" t="s">
        <v>603</v>
      </c>
      <c r="B13" s="38" t="s">
        <v>1244</v>
      </c>
      <c r="C13" s="38" t="s">
        <v>1245</v>
      </c>
      <c r="D13" s="43" t="str">
        <f t="shared" si="0"/>
        <v>13</v>
      </c>
    </row>
    <row r="16" spans="1:4" x14ac:dyDescent="0.2">
      <c r="A16" s="38" t="s">
        <v>1246</v>
      </c>
    </row>
    <row r="17" spans="1:10" x14ac:dyDescent="0.2">
      <c r="A17" s="38" t="s">
        <v>1247</v>
      </c>
      <c r="H17" s="38" t="s">
        <v>273</v>
      </c>
      <c r="I17" s="38" t="s">
        <v>1221</v>
      </c>
      <c r="J17" s="38" t="s">
        <v>1222</v>
      </c>
    </row>
    <row r="18" spans="1:10" x14ac:dyDescent="0.2">
      <c r="A18" s="38" t="s">
        <v>1248</v>
      </c>
      <c r="H18" s="38" t="s">
        <v>105</v>
      </c>
      <c r="I18" s="38" t="s">
        <v>1249</v>
      </c>
      <c r="J18" s="38" t="s">
        <v>1222</v>
      </c>
    </row>
    <row r="19" spans="1:10" x14ac:dyDescent="0.2">
      <c r="A19" s="38" t="s">
        <v>1250</v>
      </c>
      <c r="H19" s="38" t="s">
        <v>254</v>
      </c>
      <c r="I19" s="38" t="s">
        <v>1251</v>
      </c>
      <c r="J19" s="38" t="s">
        <v>1222</v>
      </c>
    </row>
    <row r="20" spans="1:10" x14ac:dyDescent="0.2">
      <c r="A20" s="38" t="s">
        <v>1252</v>
      </c>
      <c r="H20" s="38" t="s">
        <v>259</v>
      </c>
      <c r="I20" s="38" t="s">
        <v>1253</v>
      </c>
      <c r="J20" s="38" t="s">
        <v>1222</v>
      </c>
    </row>
    <row r="21" spans="1:10" x14ac:dyDescent="0.2">
      <c r="A21" s="38" t="s">
        <v>1254</v>
      </c>
      <c r="H21" s="38" t="s">
        <v>264</v>
      </c>
      <c r="I21" s="38" t="s">
        <v>1255</v>
      </c>
      <c r="J21" s="38" t="s">
        <v>1222</v>
      </c>
    </row>
    <row r="22" spans="1:10" x14ac:dyDescent="0.2">
      <c r="A22" s="38" t="s">
        <v>1256</v>
      </c>
      <c r="H22" s="38" t="s">
        <v>267</v>
      </c>
      <c r="I22" s="38" t="s">
        <v>1257</v>
      </c>
      <c r="J22" s="38" t="s">
        <v>1222</v>
      </c>
    </row>
    <row r="23" spans="1:10" x14ac:dyDescent="0.2">
      <c r="A23" s="38" t="s">
        <v>1258</v>
      </c>
      <c r="H23" s="38" t="s">
        <v>270</v>
      </c>
      <c r="I23" s="38" t="s">
        <v>1259</v>
      </c>
      <c r="J23" s="38" t="s">
        <v>1260</v>
      </c>
    </row>
    <row r="24" spans="1:10" x14ac:dyDescent="0.2">
      <c r="A24" s="38" t="s">
        <v>1261</v>
      </c>
    </row>
    <row r="25" spans="1:10" x14ac:dyDescent="0.2">
      <c r="A25" s="38" t="s">
        <v>1262</v>
      </c>
      <c r="H25" s="38" t="s">
        <v>322</v>
      </c>
      <c r="I25" s="38" t="s">
        <v>1263</v>
      </c>
      <c r="J25" s="38" t="s">
        <v>1264</v>
      </c>
    </row>
    <row r="26" spans="1:10" x14ac:dyDescent="0.2">
      <c r="A26" s="38" t="s">
        <v>1265</v>
      </c>
      <c r="H26" s="38" t="s">
        <v>334</v>
      </c>
      <c r="I26" s="38" t="s">
        <v>1266</v>
      </c>
      <c r="J26" s="38" t="s">
        <v>1264</v>
      </c>
    </row>
    <row r="27" spans="1:10" x14ac:dyDescent="0.2">
      <c r="A27" s="38" t="s">
        <v>1267</v>
      </c>
      <c r="H27" s="38" t="s">
        <v>326</v>
      </c>
      <c r="I27" s="38" t="s">
        <v>1268</v>
      </c>
      <c r="J27" s="38" t="s">
        <v>1264</v>
      </c>
    </row>
    <row r="28" spans="1:10" x14ac:dyDescent="0.2">
      <c r="A28" s="38" t="s">
        <v>1269</v>
      </c>
      <c r="H28" s="38" t="s">
        <v>330</v>
      </c>
      <c r="I28" s="38" t="s">
        <v>1270</v>
      </c>
      <c r="J28" s="38" t="s">
        <v>1264</v>
      </c>
    </row>
    <row r="29" spans="1:10" x14ac:dyDescent="0.2">
      <c r="A29" s="38" t="s">
        <v>1271</v>
      </c>
      <c r="H29" s="38" t="s">
        <v>110</v>
      </c>
      <c r="I29" s="38" t="s">
        <v>1272</v>
      </c>
      <c r="J29" s="38" t="s">
        <v>1224</v>
      </c>
    </row>
    <row r="30" spans="1:10" x14ac:dyDescent="0.2">
      <c r="A30" s="38" t="s">
        <v>1273</v>
      </c>
      <c r="H30" s="38" t="s">
        <v>314</v>
      </c>
      <c r="I30" s="38" t="s">
        <v>1274</v>
      </c>
      <c r="J30" s="38" t="s">
        <v>1224</v>
      </c>
    </row>
    <row r="31" spans="1:10" x14ac:dyDescent="0.2">
      <c r="A31" s="38" t="s">
        <v>1275</v>
      </c>
      <c r="H31" s="38" t="s">
        <v>319</v>
      </c>
      <c r="I31" s="38" t="s">
        <v>1276</v>
      </c>
      <c r="J31" s="38" t="s">
        <v>1224</v>
      </c>
    </row>
    <row r="32" spans="1:10" x14ac:dyDescent="0.2">
      <c r="A32" s="38" t="s">
        <v>1277</v>
      </c>
    </row>
    <row r="33" spans="1:10" x14ac:dyDescent="0.2">
      <c r="A33" s="38" t="s">
        <v>1278</v>
      </c>
      <c r="H33" s="38" t="s">
        <v>365</v>
      </c>
      <c r="I33" s="38" t="s">
        <v>1279</v>
      </c>
      <c r="J33" s="38" t="s">
        <v>1280</v>
      </c>
    </row>
    <row r="34" spans="1:10" x14ac:dyDescent="0.2">
      <c r="A34" s="38" t="s">
        <v>1281</v>
      </c>
      <c r="H34" s="38" t="s">
        <v>349</v>
      </c>
      <c r="I34" s="38" t="s">
        <v>1282</v>
      </c>
      <c r="J34" s="38" t="s">
        <v>1280</v>
      </c>
    </row>
    <row r="35" spans="1:10" x14ac:dyDescent="0.2">
      <c r="A35" s="38" t="s">
        <v>1283</v>
      </c>
      <c r="H35" s="38" t="s">
        <v>353</v>
      </c>
      <c r="I35" s="38" t="s">
        <v>1284</v>
      </c>
      <c r="J35" s="38" t="s">
        <v>1280</v>
      </c>
    </row>
    <row r="36" spans="1:10" x14ac:dyDescent="0.2">
      <c r="A36" s="38" t="s">
        <v>1285</v>
      </c>
      <c r="H36" s="38" t="s">
        <v>356</v>
      </c>
      <c r="I36" s="38" t="s">
        <v>1286</v>
      </c>
      <c r="J36" s="38" t="s">
        <v>1280</v>
      </c>
    </row>
    <row r="37" spans="1:10" x14ac:dyDescent="0.2">
      <c r="A37" s="38" t="s">
        <v>1287</v>
      </c>
      <c r="H37" s="38" t="s">
        <v>114</v>
      </c>
      <c r="I37" s="38" t="s">
        <v>1288</v>
      </c>
      <c r="J37" s="38" t="s">
        <v>1289</v>
      </c>
    </row>
    <row r="38" spans="1:10" x14ac:dyDescent="0.2">
      <c r="A38" s="38" t="s">
        <v>1290</v>
      </c>
      <c r="H38" s="38" t="s">
        <v>363</v>
      </c>
      <c r="I38" s="38" t="s">
        <v>1291</v>
      </c>
      <c r="J38" s="38" t="s">
        <v>1289</v>
      </c>
    </row>
    <row r="39" spans="1:10" x14ac:dyDescent="0.2">
      <c r="A39" s="38" t="s">
        <v>1292</v>
      </c>
      <c r="H39" s="38" t="s">
        <v>360</v>
      </c>
      <c r="I39" s="38" t="s">
        <v>1293</v>
      </c>
      <c r="J39" s="38" t="s">
        <v>1289</v>
      </c>
    </row>
    <row r="40" spans="1:10" x14ac:dyDescent="0.2">
      <c r="A40" s="38" t="s">
        <v>1294</v>
      </c>
    </row>
    <row r="41" spans="1:10" x14ac:dyDescent="0.2">
      <c r="A41" s="38" t="s">
        <v>1295</v>
      </c>
      <c r="H41" s="38" t="s">
        <v>388</v>
      </c>
      <c r="I41" s="38" t="s">
        <v>1296</v>
      </c>
      <c r="J41" s="38" t="s">
        <v>1297</v>
      </c>
    </row>
    <row r="42" spans="1:10" x14ac:dyDescent="0.2">
      <c r="A42" s="38" t="s">
        <v>1298</v>
      </c>
      <c r="H42" s="38" t="s">
        <v>398</v>
      </c>
      <c r="I42" s="38" t="s">
        <v>1299</v>
      </c>
      <c r="J42" s="38" t="s">
        <v>1297</v>
      </c>
    </row>
    <row r="43" spans="1:10" x14ac:dyDescent="0.2">
      <c r="A43" s="38" t="s">
        <v>1300</v>
      </c>
      <c r="H43" s="38" t="s">
        <v>401</v>
      </c>
      <c r="I43" s="38" t="s">
        <v>1301</v>
      </c>
      <c r="J43" s="38" t="s">
        <v>1297</v>
      </c>
    </row>
    <row r="44" spans="1:10" x14ac:dyDescent="0.2">
      <c r="A44" s="38" t="s">
        <v>1302</v>
      </c>
      <c r="H44" s="38" t="s">
        <v>394</v>
      </c>
      <c r="I44" s="38" t="s">
        <v>1303</v>
      </c>
      <c r="J44" s="38" t="s">
        <v>1297</v>
      </c>
    </row>
    <row r="45" spans="1:10" x14ac:dyDescent="0.2">
      <c r="A45" s="38" t="s">
        <v>1304</v>
      </c>
      <c r="H45" s="38" t="s">
        <v>381</v>
      </c>
      <c r="I45" s="38" t="s">
        <v>1305</v>
      </c>
      <c r="J45" s="38" t="s">
        <v>1228</v>
      </c>
    </row>
    <row r="46" spans="1:10" x14ac:dyDescent="0.2">
      <c r="A46" s="38" t="s">
        <v>1306</v>
      </c>
      <c r="H46" s="38" t="s">
        <v>117</v>
      </c>
      <c r="I46" s="38" t="s">
        <v>1307</v>
      </c>
      <c r="J46" s="38" t="s">
        <v>1228</v>
      </c>
    </row>
    <row r="47" spans="1:10" x14ac:dyDescent="0.2">
      <c r="A47" s="38" t="s">
        <v>1308</v>
      </c>
      <c r="H47" s="38" t="s">
        <v>392</v>
      </c>
      <c r="I47" s="38" t="s">
        <v>1309</v>
      </c>
      <c r="J47" s="38" t="s">
        <v>1228</v>
      </c>
    </row>
    <row r="48" spans="1:10" x14ac:dyDescent="0.2">
      <c r="A48" s="38" t="s">
        <v>1310</v>
      </c>
    </row>
    <row r="49" spans="1:10" x14ac:dyDescent="0.2">
      <c r="A49" s="38" t="s">
        <v>1311</v>
      </c>
      <c r="H49" s="38" t="s">
        <v>833</v>
      </c>
      <c r="I49" s="38" t="s">
        <v>1312</v>
      </c>
      <c r="J49" s="38" t="s">
        <v>1313</v>
      </c>
    </row>
    <row r="50" spans="1:10" x14ac:dyDescent="0.2">
      <c r="A50" s="38" t="s">
        <v>1314</v>
      </c>
      <c r="H50" s="38" t="s">
        <v>417</v>
      </c>
      <c r="I50" s="38" t="s">
        <v>1315</v>
      </c>
      <c r="J50" s="38" t="s">
        <v>1313</v>
      </c>
    </row>
    <row r="51" spans="1:10" x14ac:dyDescent="0.2">
      <c r="A51" s="38" t="s">
        <v>1316</v>
      </c>
      <c r="H51" s="38" t="s">
        <v>407</v>
      </c>
      <c r="I51" s="38" t="s">
        <v>1317</v>
      </c>
      <c r="J51" s="38" t="s">
        <v>1313</v>
      </c>
    </row>
    <row r="52" spans="1:10" x14ac:dyDescent="0.2">
      <c r="A52" s="38" t="s">
        <v>1318</v>
      </c>
      <c r="H52" s="38" t="s">
        <v>411</v>
      </c>
      <c r="I52" s="38" t="s">
        <v>1319</v>
      </c>
      <c r="J52" s="38" t="s">
        <v>1313</v>
      </c>
    </row>
    <row r="53" spans="1:10" x14ac:dyDescent="0.2">
      <c r="A53" s="38" t="s">
        <v>1320</v>
      </c>
      <c r="H53" s="38" t="s">
        <v>121</v>
      </c>
      <c r="I53" s="38" t="s">
        <v>1321</v>
      </c>
      <c r="J53" s="38" t="s">
        <v>1230</v>
      </c>
    </row>
    <row r="54" spans="1:10" x14ac:dyDescent="0.2">
      <c r="A54" s="38" t="s">
        <v>1322</v>
      </c>
      <c r="H54" s="38" t="s">
        <v>424</v>
      </c>
      <c r="I54" s="38" t="s">
        <v>1323</v>
      </c>
      <c r="J54" s="38" t="s">
        <v>1230</v>
      </c>
    </row>
    <row r="55" spans="1:10" x14ac:dyDescent="0.2">
      <c r="A55" s="38" t="s">
        <v>1324</v>
      </c>
      <c r="H55" s="38" t="s">
        <v>414</v>
      </c>
      <c r="I55" s="38" t="s">
        <v>1325</v>
      </c>
      <c r="J55" s="38" t="s">
        <v>1230</v>
      </c>
    </row>
    <row r="56" spans="1:10" x14ac:dyDescent="0.2">
      <c r="A56" s="38" t="s">
        <v>1326</v>
      </c>
    </row>
    <row r="57" spans="1:10" x14ac:dyDescent="0.2">
      <c r="A57" s="38" t="s">
        <v>1327</v>
      </c>
      <c r="H57" s="38" t="s">
        <v>440</v>
      </c>
      <c r="I57" s="38" t="s">
        <v>1328</v>
      </c>
      <c r="J57" s="38" t="s">
        <v>1232</v>
      </c>
    </row>
    <row r="58" spans="1:10" x14ac:dyDescent="0.2">
      <c r="A58" s="38" t="s">
        <v>1329</v>
      </c>
      <c r="H58" s="38" t="s">
        <v>449</v>
      </c>
      <c r="I58" s="38" t="s">
        <v>1330</v>
      </c>
      <c r="J58" s="38" t="s">
        <v>1232</v>
      </c>
    </row>
    <row r="59" spans="1:10" x14ac:dyDescent="0.2">
      <c r="A59" s="38" t="s">
        <v>1331</v>
      </c>
      <c r="H59" s="38" t="s">
        <v>451</v>
      </c>
      <c r="I59" s="38" t="s">
        <v>1332</v>
      </c>
      <c r="J59" s="38" t="s">
        <v>1232</v>
      </c>
    </row>
    <row r="60" spans="1:10" x14ac:dyDescent="0.2">
      <c r="A60" s="38" t="s">
        <v>1333</v>
      </c>
      <c r="H60" s="38" t="s">
        <v>455</v>
      </c>
      <c r="I60" s="38" t="s">
        <v>1334</v>
      </c>
      <c r="J60" s="38" t="s">
        <v>1232</v>
      </c>
    </row>
    <row r="61" spans="1:10" x14ac:dyDescent="0.2">
      <c r="A61" s="38" t="s">
        <v>1335</v>
      </c>
      <c r="H61" s="38" t="s">
        <v>123</v>
      </c>
      <c r="I61" s="38" t="s">
        <v>1336</v>
      </c>
      <c r="J61" s="38" t="s">
        <v>1232</v>
      </c>
    </row>
    <row r="62" spans="1:10" x14ac:dyDescent="0.2">
      <c r="A62" s="38" t="s">
        <v>1337</v>
      </c>
      <c r="H62" s="38" t="s">
        <v>446</v>
      </c>
      <c r="I62" s="38" t="s">
        <v>1338</v>
      </c>
      <c r="J62" s="38" t="s">
        <v>1232</v>
      </c>
    </row>
    <row r="63" spans="1:10" x14ac:dyDescent="0.2">
      <c r="A63" s="38" t="s">
        <v>1339</v>
      </c>
      <c r="H63" s="38" t="s">
        <v>436</v>
      </c>
      <c r="I63" s="38" t="s">
        <v>1340</v>
      </c>
      <c r="J63" s="38" t="s">
        <v>1341</v>
      </c>
    </row>
    <row r="64" spans="1:10" x14ac:dyDescent="0.2">
      <c r="A64" s="38" t="s">
        <v>1342</v>
      </c>
    </row>
    <row r="65" spans="1:10" x14ac:dyDescent="0.2">
      <c r="A65" s="38" t="s">
        <v>1343</v>
      </c>
      <c r="H65" s="38" t="s">
        <v>821</v>
      </c>
      <c r="I65" s="38" t="s">
        <v>1344</v>
      </c>
      <c r="J65" s="38" t="s">
        <v>1345</v>
      </c>
    </row>
    <row r="66" spans="1:10" x14ac:dyDescent="0.2">
      <c r="A66" s="38" t="s">
        <v>1346</v>
      </c>
      <c r="H66" s="38" t="s">
        <v>818</v>
      </c>
      <c r="I66" s="38" t="s">
        <v>1347</v>
      </c>
      <c r="J66" s="38" t="s">
        <v>1345</v>
      </c>
    </row>
    <row r="67" spans="1:10" x14ac:dyDescent="0.2">
      <c r="A67" s="38" t="s">
        <v>1348</v>
      </c>
      <c r="H67" s="38" t="s">
        <v>819</v>
      </c>
      <c r="I67" s="38" t="s">
        <v>1349</v>
      </c>
      <c r="J67" s="38" t="s">
        <v>1345</v>
      </c>
    </row>
    <row r="68" spans="1:10" x14ac:dyDescent="0.2">
      <c r="A68" s="38" t="s">
        <v>1350</v>
      </c>
      <c r="H68" s="38" t="s">
        <v>816</v>
      </c>
      <c r="I68" s="38" t="s">
        <v>1351</v>
      </c>
      <c r="J68" s="38" t="s">
        <v>1345</v>
      </c>
    </row>
    <row r="69" spans="1:10" x14ac:dyDescent="0.2">
      <c r="A69" s="38" t="s">
        <v>1352</v>
      </c>
      <c r="H69" s="38" t="s">
        <v>796</v>
      </c>
      <c r="I69" s="38" t="s">
        <v>1353</v>
      </c>
      <c r="J69" s="38" t="s">
        <v>1345</v>
      </c>
    </row>
    <row r="70" spans="1:10" x14ac:dyDescent="0.2">
      <c r="A70" s="38" t="s">
        <v>1354</v>
      </c>
      <c r="H70" s="38" t="s">
        <v>823</v>
      </c>
      <c r="I70" s="38" t="s">
        <v>1355</v>
      </c>
      <c r="J70" s="38" t="s">
        <v>1345</v>
      </c>
    </row>
    <row r="71" spans="1:10" x14ac:dyDescent="0.2">
      <c r="A71" s="38" t="s">
        <v>1356</v>
      </c>
      <c r="H71" s="38" t="s">
        <v>817</v>
      </c>
      <c r="I71" s="38" t="s">
        <v>1357</v>
      </c>
      <c r="J71" s="38" t="s">
        <v>1345</v>
      </c>
    </row>
    <row r="72" spans="1:10" x14ac:dyDescent="0.2">
      <c r="A72" s="38" t="s">
        <v>1358</v>
      </c>
    </row>
    <row r="73" spans="1:10" x14ac:dyDescent="0.2">
      <c r="A73" s="38" t="s">
        <v>1359</v>
      </c>
      <c r="H73" s="38" t="s">
        <v>470</v>
      </c>
      <c r="I73" s="38" t="s">
        <v>1360</v>
      </c>
      <c r="J73" s="38" t="s">
        <v>1361</v>
      </c>
    </row>
    <row r="74" spans="1:10" x14ac:dyDescent="0.2">
      <c r="A74" s="38" t="s">
        <v>1362</v>
      </c>
      <c r="H74" s="38" t="s">
        <v>472</v>
      </c>
      <c r="I74" s="38" t="s">
        <v>1363</v>
      </c>
      <c r="J74" s="38" t="s">
        <v>1361</v>
      </c>
    </row>
    <row r="75" spans="1:10" x14ac:dyDescent="0.2">
      <c r="A75" s="38" t="s">
        <v>1364</v>
      </c>
      <c r="H75" s="38" t="s">
        <v>462</v>
      </c>
      <c r="I75" s="38" t="s">
        <v>1365</v>
      </c>
      <c r="J75" s="38" t="s">
        <v>1361</v>
      </c>
    </row>
    <row r="76" spans="1:10" x14ac:dyDescent="0.2">
      <c r="A76" s="38" t="s">
        <v>1366</v>
      </c>
      <c r="H76" s="38" t="s">
        <v>127</v>
      </c>
      <c r="I76" s="38" t="s">
        <v>1367</v>
      </c>
      <c r="J76" s="38" t="s">
        <v>1236</v>
      </c>
    </row>
    <row r="77" spans="1:10" x14ac:dyDescent="0.2">
      <c r="A77" s="38" t="s">
        <v>1368</v>
      </c>
      <c r="H77" s="38" t="s">
        <v>478</v>
      </c>
      <c r="I77" s="38" t="s">
        <v>1369</v>
      </c>
      <c r="J77" s="38" t="s">
        <v>1236</v>
      </c>
    </row>
    <row r="78" spans="1:10" x14ac:dyDescent="0.2">
      <c r="A78" s="38" t="s">
        <v>1370</v>
      </c>
      <c r="H78" s="38" t="s">
        <v>481</v>
      </c>
      <c r="I78" s="38" t="s">
        <v>1371</v>
      </c>
      <c r="J78" s="38" t="s">
        <v>1236</v>
      </c>
    </row>
    <row r="79" spans="1:10" x14ac:dyDescent="0.2">
      <c r="A79" s="38" t="s">
        <v>1372</v>
      </c>
      <c r="H79" s="38" t="s">
        <v>466</v>
      </c>
      <c r="I79" s="38" t="s">
        <v>1373</v>
      </c>
      <c r="J79" s="38" t="s">
        <v>1236</v>
      </c>
    </row>
    <row r="80" spans="1:10" x14ac:dyDescent="0.2">
      <c r="A80" s="38" t="s">
        <v>1374</v>
      </c>
    </row>
    <row r="81" spans="1:10" x14ac:dyDescent="0.2">
      <c r="A81" s="38" t="s">
        <v>1375</v>
      </c>
      <c r="H81" s="38" t="s">
        <v>492</v>
      </c>
      <c r="I81" s="38" t="s">
        <v>1376</v>
      </c>
      <c r="J81" s="38" t="s">
        <v>1238</v>
      </c>
    </row>
    <row r="82" spans="1:10" x14ac:dyDescent="0.2">
      <c r="A82" s="38" t="s">
        <v>1377</v>
      </c>
      <c r="H82" s="38" t="s">
        <v>131</v>
      </c>
      <c r="I82" s="38" t="s">
        <v>1378</v>
      </c>
      <c r="J82" s="38" t="s">
        <v>1238</v>
      </c>
    </row>
    <row r="83" spans="1:10" x14ac:dyDescent="0.2">
      <c r="A83" s="38" t="s">
        <v>1379</v>
      </c>
      <c r="H83" s="38" t="s">
        <v>505</v>
      </c>
      <c r="I83" s="38" t="s">
        <v>1380</v>
      </c>
      <c r="J83" s="38" t="s">
        <v>1238</v>
      </c>
    </row>
    <row r="84" spans="1:10" x14ac:dyDescent="0.2">
      <c r="A84" s="38" t="s">
        <v>1381</v>
      </c>
      <c r="H84" s="38" t="s">
        <v>508</v>
      </c>
      <c r="I84" s="38" t="s">
        <v>1382</v>
      </c>
      <c r="J84" s="38" t="s">
        <v>1238</v>
      </c>
    </row>
    <row r="85" spans="1:10" x14ac:dyDescent="0.2">
      <c r="A85" s="38" t="s">
        <v>1383</v>
      </c>
      <c r="H85" s="38" t="s">
        <v>510</v>
      </c>
      <c r="I85" s="38" t="s">
        <v>1384</v>
      </c>
      <c r="J85" s="38" t="s">
        <v>1238</v>
      </c>
    </row>
    <row r="86" spans="1:10" x14ac:dyDescent="0.2">
      <c r="A86" s="38" t="s">
        <v>1385</v>
      </c>
      <c r="H86" s="38" t="s">
        <v>500</v>
      </c>
      <c r="I86" s="38" t="s">
        <v>1386</v>
      </c>
      <c r="J86" s="38" t="s">
        <v>1238</v>
      </c>
    </row>
    <row r="87" spans="1:10" x14ac:dyDescent="0.2">
      <c r="A87" s="38" t="s">
        <v>1387</v>
      </c>
      <c r="H87" s="38" t="s">
        <v>496</v>
      </c>
      <c r="I87" s="38" t="s">
        <v>1388</v>
      </c>
      <c r="J87" s="38" t="s">
        <v>1389</v>
      </c>
    </row>
    <row r="88" spans="1:10" x14ac:dyDescent="0.2">
      <c r="A88" s="38" t="s">
        <v>1390</v>
      </c>
    </row>
    <row r="89" spans="1:10" x14ac:dyDescent="0.2">
      <c r="A89" s="38" t="s">
        <v>1391</v>
      </c>
      <c r="H89" s="38" t="s">
        <v>538</v>
      </c>
      <c r="I89" s="38" t="s">
        <v>1392</v>
      </c>
      <c r="J89" s="38" t="s">
        <v>1393</v>
      </c>
    </row>
    <row r="90" spans="1:10" x14ac:dyDescent="0.2">
      <c r="A90" s="38" t="s">
        <v>1394</v>
      </c>
      <c r="H90" s="38" t="s">
        <v>523</v>
      </c>
      <c r="I90" s="38" t="s">
        <v>1395</v>
      </c>
      <c r="J90" s="38" t="s">
        <v>1393</v>
      </c>
    </row>
    <row r="91" spans="1:10" x14ac:dyDescent="0.2">
      <c r="A91" s="38" t="s">
        <v>1396</v>
      </c>
      <c r="H91" s="38" t="s">
        <v>517</v>
      </c>
      <c r="I91" s="38" t="s">
        <v>1397</v>
      </c>
      <c r="J91" s="38" t="s">
        <v>1393</v>
      </c>
    </row>
    <row r="92" spans="1:10" x14ac:dyDescent="0.2">
      <c r="A92" s="38" t="s">
        <v>1398</v>
      </c>
      <c r="H92" s="38" t="s">
        <v>135</v>
      </c>
      <c r="I92" s="38" t="s">
        <v>1399</v>
      </c>
      <c r="J92" s="38" t="s">
        <v>1400</v>
      </c>
    </row>
    <row r="93" spans="1:10" x14ac:dyDescent="0.2">
      <c r="A93" s="38" t="s">
        <v>1401</v>
      </c>
      <c r="H93" s="38" t="s">
        <v>532</v>
      </c>
      <c r="I93" s="38" t="s">
        <v>1402</v>
      </c>
      <c r="J93" s="38" t="s">
        <v>1400</v>
      </c>
    </row>
    <row r="94" spans="1:10" x14ac:dyDescent="0.2">
      <c r="A94" s="38" t="s">
        <v>1403</v>
      </c>
      <c r="H94" s="38" t="s">
        <v>521</v>
      </c>
      <c r="I94" s="38" t="s">
        <v>1404</v>
      </c>
      <c r="J94" s="38" t="s">
        <v>1400</v>
      </c>
    </row>
    <row r="95" spans="1:10" x14ac:dyDescent="0.2">
      <c r="A95" s="38" t="s">
        <v>1405</v>
      </c>
      <c r="H95" s="38" t="s">
        <v>535</v>
      </c>
      <c r="I95" s="38" t="s">
        <v>1406</v>
      </c>
      <c r="J95" s="38" t="s">
        <v>1400</v>
      </c>
    </row>
    <row r="96" spans="1:10" x14ac:dyDescent="0.2">
      <c r="A96" s="38" t="s">
        <v>1407</v>
      </c>
    </row>
    <row r="97" spans="1:10" x14ac:dyDescent="0.2">
      <c r="A97" s="38" t="s">
        <v>1408</v>
      </c>
      <c r="H97" s="38" t="s">
        <v>550</v>
      </c>
      <c r="I97" s="38" t="s">
        <v>1409</v>
      </c>
      <c r="J97" s="38" t="s">
        <v>1410</v>
      </c>
    </row>
    <row r="98" spans="1:10" x14ac:dyDescent="0.2">
      <c r="A98" s="38" t="s">
        <v>1411</v>
      </c>
      <c r="H98" s="38" t="s">
        <v>562</v>
      </c>
      <c r="I98" s="38" t="s">
        <v>1412</v>
      </c>
      <c r="J98" s="38" t="s">
        <v>1410</v>
      </c>
    </row>
    <row r="99" spans="1:10" x14ac:dyDescent="0.2">
      <c r="A99" s="38" t="s">
        <v>1413</v>
      </c>
      <c r="H99" s="38" t="s">
        <v>139</v>
      </c>
      <c r="I99" s="38" t="s">
        <v>1414</v>
      </c>
      <c r="J99" s="38" t="s">
        <v>1410</v>
      </c>
    </row>
    <row r="100" spans="1:10" x14ac:dyDescent="0.2">
      <c r="A100" s="38" t="s">
        <v>1415</v>
      </c>
      <c r="H100" s="38" t="s">
        <v>559</v>
      </c>
      <c r="I100" s="38" t="s">
        <v>1416</v>
      </c>
      <c r="J100" s="38" t="s">
        <v>1410</v>
      </c>
    </row>
    <row r="101" spans="1:10" x14ac:dyDescent="0.2">
      <c r="A101" s="38" t="s">
        <v>1417</v>
      </c>
      <c r="H101" s="38" t="s">
        <v>546</v>
      </c>
      <c r="I101" s="38" t="s">
        <v>1418</v>
      </c>
      <c r="J101" s="38" t="s">
        <v>1410</v>
      </c>
    </row>
    <row r="102" spans="1:10" x14ac:dyDescent="0.2">
      <c r="A102" s="38" t="s">
        <v>1419</v>
      </c>
      <c r="H102" s="38" t="s">
        <v>553</v>
      </c>
      <c r="I102" s="38" t="s">
        <v>1420</v>
      </c>
      <c r="J102" s="38" t="s">
        <v>1410</v>
      </c>
    </row>
    <row r="103" spans="1:10" x14ac:dyDescent="0.2">
      <c r="A103" s="38" t="s">
        <v>1421</v>
      </c>
      <c r="H103" s="38" t="s">
        <v>565</v>
      </c>
      <c r="I103" s="38" t="s">
        <v>1422</v>
      </c>
      <c r="J103" s="38" t="s">
        <v>1423</v>
      </c>
    </row>
    <row r="104" spans="1:10" x14ac:dyDescent="0.2">
      <c r="A104" s="38" t="s">
        <v>1424</v>
      </c>
    </row>
    <row r="105" spans="1:10" x14ac:dyDescent="0.2">
      <c r="A105" s="38" t="s">
        <v>1425</v>
      </c>
      <c r="H105" s="38" t="s">
        <v>571</v>
      </c>
      <c r="I105" s="38" t="s">
        <v>1426</v>
      </c>
      <c r="J105" s="38" t="s">
        <v>1427</v>
      </c>
    </row>
    <row r="106" spans="1:10" x14ac:dyDescent="0.2">
      <c r="A106" s="38" t="s">
        <v>1428</v>
      </c>
      <c r="H106" s="38" t="s">
        <v>588</v>
      </c>
      <c r="I106" s="38" t="s">
        <v>1429</v>
      </c>
      <c r="J106" s="38" t="s">
        <v>1427</v>
      </c>
    </row>
    <row r="107" spans="1:10" x14ac:dyDescent="0.2">
      <c r="A107" s="38" t="s">
        <v>1430</v>
      </c>
      <c r="H107" s="38" t="s">
        <v>579</v>
      </c>
      <c r="I107" s="38" t="s">
        <v>1431</v>
      </c>
      <c r="J107" s="38" t="s">
        <v>1427</v>
      </c>
    </row>
    <row r="108" spans="1:10" x14ac:dyDescent="0.2">
      <c r="A108" s="38" t="s">
        <v>1432</v>
      </c>
      <c r="H108" s="38" t="s">
        <v>143</v>
      </c>
      <c r="I108" s="38" t="s">
        <v>1433</v>
      </c>
      <c r="J108" s="38" t="s">
        <v>1434</v>
      </c>
    </row>
    <row r="109" spans="1:10" x14ac:dyDescent="0.2">
      <c r="A109" s="38" t="s">
        <v>1435</v>
      </c>
      <c r="H109" s="38" t="s">
        <v>575</v>
      </c>
      <c r="I109" s="38" t="s">
        <v>1436</v>
      </c>
      <c r="J109" s="38" t="s">
        <v>1434</v>
      </c>
    </row>
    <row r="110" spans="1:10" x14ac:dyDescent="0.2">
      <c r="A110" s="38" t="s">
        <v>1437</v>
      </c>
      <c r="H110" s="38" t="s">
        <v>590</v>
      </c>
      <c r="I110" s="38" t="s">
        <v>1438</v>
      </c>
      <c r="J110" s="38" t="s">
        <v>1434</v>
      </c>
    </row>
    <row r="111" spans="1:10" x14ac:dyDescent="0.2">
      <c r="A111" s="38" t="s">
        <v>1439</v>
      </c>
      <c r="H111" s="38" t="s">
        <v>584</v>
      </c>
      <c r="I111" s="38" t="s">
        <v>1440</v>
      </c>
      <c r="J111" s="38" t="s">
        <v>1434</v>
      </c>
    </row>
    <row r="112" spans="1:10" x14ac:dyDescent="0.2">
      <c r="A112" s="38" t="s">
        <v>1441</v>
      </c>
    </row>
    <row r="113" spans="1:10" x14ac:dyDescent="0.2">
      <c r="A113" s="38" t="s">
        <v>1442</v>
      </c>
      <c r="H113" s="38" t="s">
        <v>608</v>
      </c>
      <c r="I113" s="38" t="s">
        <v>1443</v>
      </c>
      <c r="J113" s="38" t="s">
        <v>1245</v>
      </c>
    </row>
    <row r="114" spans="1:10" x14ac:dyDescent="0.2">
      <c r="A114" s="38" t="s">
        <v>1444</v>
      </c>
      <c r="H114" s="38" t="s">
        <v>610</v>
      </c>
      <c r="I114" s="38" t="s">
        <v>1445</v>
      </c>
      <c r="J114" s="38" t="s">
        <v>1245</v>
      </c>
    </row>
    <row r="115" spans="1:10" x14ac:dyDescent="0.2">
      <c r="A115" s="38" t="s">
        <v>1446</v>
      </c>
      <c r="H115" s="38" t="s">
        <v>601</v>
      </c>
      <c r="I115" s="38" t="s">
        <v>1447</v>
      </c>
      <c r="J115" s="38" t="s">
        <v>1245</v>
      </c>
    </row>
    <row r="116" spans="1:10" x14ac:dyDescent="0.2">
      <c r="A116" s="38" t="s">
        <v>1448</v>
      </c>
      <c r="H116" s="38" t="s">
        <v>603</v>
      </c>
      <c r="I116" s="38" t="s">
        <v>1449</v>
      </c>
      <c r="J116" s="38" t="s">
        <v>1245</v>
      </c>
    </row>
    <row r="117" spans="1:10" x14ac:dyDescent="0.2">
      <c r="A117" s="38" t="s">
        <v>1450</v>
      </c>
      <c r="H117" s="38" t="s">
        <v>147</v>
      </c>
      <c r="I117" s="38" t="s">
        <v>1451</v>
      </c>
      <c r="J117" s="38" t="s">
        <v>1245</v>
      </c>
    </row>
    <row r="118" spans="1:10" x14ac:dyDescent="0.2">
      <c r="A118" s="38" t="s">
        <v>1452</v>
      </c>
      <c r="H118" s="38" t="s">
        <v>599</v>
      </c>
      <c r="I118" s="38" t="s">
        <v>1453</v>
      </c>
      <c r="J118" s="38" t="s">
        <v>1245</v>
      </c>
    </row>
    <row r="119" spans="1:10" x14ac:dyDescent="0.2">
      <c r="A119" s="38" t="s">
        <v>1454</v>
      </c>
      <c r="H119" s="38" t="s">
        <v>605</v>
      </c>
      <c r="I119" s="38" t="s">
        <v>1455</v>
      </c>
      <c r="J119" s="38" t="s">
        <v>1245</v>
      </c>
    </row>
    <row r="122" spans="1:10" x14ac:dyDescent="0.2">
      <c r="H122" s="38" t="s">
        <v>254</v>
      </c>
      <c r="I122" s="38" t="s">
        <v>1251</v>
      </c>
      <c r="J122" s="38" t="s">
        <v>1222</v>
      </c>
    </row>
    <row r="123" spans="1:10" x14ac:dyDescent="0.2">
      <c r="H123" s="38" t="s">
        <v>259</v>
      </c>
      <c r="I123" s="38" t="s">
        <v>1253</v>
      </c>
      <c r="J123" s="38" t="s">
        <v>1222</v>
      </c>
    </row>
    <row r="124" spans="1:10" x14ac:dyDescent="0.2">
      <c r="H124" s="38" t="s">
        <v>264</v>
      </c>
      <c r="I124" s="38" t="s">
        <v>1255</v>
      </c>
      <c r="J124" s="38" t="s">
        <v>1222</v>
      </c>
    </row>
    <row r="125" spans="1:10" x14ac:dyDescent="0.2">
      <c r="H125" s="38" t="s">
        <v>267</v>
      </c>
      <c r="I125" s="38" t="s">
        <v>1257</v>
      </c>
      <c r="J125" s="38" t="s">
        <v>1222</v>
      </c>
    </row>
    <row r="126" spans="1:10" x14ac:dyDescent="0.2">
      <c r="H126" s="38" t="s">
        <v>270</v>
      </c>
      <c r="I126" s="38" t="s">
        <v>1259</v>
      </c>
      <c r="J126" s="38" t="s">
        <v>1260</v>
      </c>
    </row>
    <row r="127" spans="1:10" x14ac:dyDescent="0.2">
      <c r="H127" s="38" t="s">
        <v>273</v>
      </c>
      <c r="I127" s="38" t="s">
        <v>1221</v>
      </c>
      <c r="J127" s="38" t="s">
        <v>1222</v>
      </c>
    </row>
    <row r="128" spans="1:10" x14ac:dyDescent="0.2">
      <c r="H128" s="38" t="s">
        <v>105</v>
      </c>
      <c r="I128" s="38" t="s">
        <v>1249</v>
      </c>
      <c r="J128" s="38" t="s">
        <v>1222</v>
      </c>
    </row>
    <row r="130" spans="8:10" x14ac:dyDescent="0.2">
      <c r="H130" s="38" t="s">
        <v>110</v>
      </c>
      <c r="I130" s="38" t="s">
        <v>1272</v>
      </c>
      <c r="J130" s="38" t="s">
        <v>1224</v>
      </c>
    </row>
    <row r="131" spans="8:10" x14ac:dyDescent="0.2">
      <c r="H131" s="38" t="s">
        <v>314</v>
      </c>
      <c r="I131" s="38" t="s">
        <v>1274</v>
      </c>
      <c r="J131" s="38" t="s">
        <v>1224</v>
      </c>
    </row>
    <row r="132" spans="8:10" x14ac:dyDescent="0.2">
      <c r="H132" s="38" t="s">
        <v>319</v>
      </c>
      <c r="I132" s="38" t="s">
        <v>1276</v>
      </c>
      <c r="J132" s="38" t="s">
        <v>1224</v>
      </c>
    </row>
    <row r="133" spans="8:10" x14ac:dyDescent="0.2">
      <c r="H133" s="38" t="s">
        <v>322</v>
      </c>
      <c r="I133" s="38" t="s">
        <v>1263</v>
      </c>
      <c r="J133" s="38" t="s">
        <v>1264</v>
      </c>
    </row>
    <row r="134" spans="8:10" x14ac:dyDescent="0.2">
      <c r="H134" s="38" t="s">
        <v>326</v>
      </c>
      <c r="I134" s="38" t="s">
        <v>1268</v>
      </c>
      <c r="J134" s="38" t="s">
        <v>1264</v>
      </c>
    </row>
    <row r="135" spans="8:10" x14ac:dyDescent="0.2">
      <c r="H135" s="38" t="s">
        <v>330</v>
      </c>
      <c r="I135" s="38" t="s">
        <v>1270</v>
      </c>
      <c r="J135" s="38" t="s">
        <v>1264</v>
      </c>
    </row>
    <row r="136" spans="8:10" x14ac:dyDescent="0.2">
      <c r="H136" s="38" t="s">
        <v>334</v>
      </c>
      <c r="I136" s="38" t="s">
        <v>1266</v>
      </c>
      <c r="J136" s="38" t="s">
        <v>1264</v>
      </c>
    </row>
    <row r="138" spans="8:10" x14ac:dyDescent="0.2">
      <c r="H138" s="38" t="s">
        <v>349</v>
      </c>
      <c r="I138" s="38" t="s">
        <v>1282</v>
      </c>
      <c r="J138" s="38" t="s">
        <v>1280</v>
      </c>
    </row>
    <row r="139" spans="8:10" x14ac:dyDescent="0.2">
      <c r="H139" s="38" t="s">
        <v>353</v>
      </c>
      <c r="I139" s="38" t="s">
        <v>1284</v>
      </c>
      <c r="J139" s="38" t="s">
        <v>1280</v>
      </c>
    </row>
    <row r="140" spans="8:10" x14ac:dyDescent="0.2">
      <c r="H140" s="38" t="s">
        <v>356</v>
      </c>
      <c r="I140" s="38" t="s">
        <v>1286</v>
      </c>
      <c r="J140" s="38" t="s">
        <v>1280</v>
      </c>
    </row>
    <row r="141" spans="8:10" x14ac:dyDescent="0.2">
      <c r="H141" s="38" t="s">
        <v>360</v>
      </c>
      <c r="I141" s="38" t="s">
        <v>1293</v>
      </c>
      <c r="J141" s="38" t="s">
        <v>1289</v>
      </c>
    </row>
    <row r="142" spans="8:10" x14ac:dyDescent="0.2">
      <c r="H142" s="38" t="s">
        <v>363</v>
      </c>
      <c r="I142" s="38" t="s">
        <v>1291</v>
      </c>
      <c r="J142" s="38" t="s">
        <v>1289</v>
      </c>
    </row>
    <row r="143" spans="8:10" x14ac:dyDescent="0.2">
      <c r="H143" s="38" t="s">
        <v>365</v>
      </c>
      <c r="I143" s="38" t="s">
        <v>1279</v>
      </c>
      <c r="J143" s="38" t="s">
        <v>1280</v>
      </c>
    </row>
    <row r="144" spans="8:10" x14ac:dyDescent="0.2">
      <c r="H144" s="38" t="s">
        <v>114</v>
      </c>
      <c r="I144" s="38" t="s">
        <v>1288</v>
      </c>
      <c r="J144" s="38" t="s">
        <v>1289</v>
      </c>
    </row>
    <row r="146" spans="8:10" x14ac:dyDescent="0.2">
      <c r="H146" s="38" t="s">
        <v>381</v>
      </c>
      <c r="I146" s="38" t="s">
        <v>1305</v>
      </c>
      <c r="J146" s="38" t="s">
        <v>1228</v>
      </c>
    </row>
    <row r="147" spans="8:10" x14ac:dyDescent="0.2">
      <c r="H147" s="38" t="s">
        <v>117</v>
      </c>
      <c r="I147" s="38" t="s">
        <v>1307</v>
      </c>
      <c r="J147" s="38" t="s">
        <v>1228</v>
      </c>
    </row>
    <row r="148" spans="8:10" x14ac:dyDescent="0.2">
      <c r="H148" s="38" t="s">
        <v>388</v>
      </c>
      <c r="I148" s="38" t="s">
        <v>1296</v>
      </c>
      <c r="J148" s="38" t="s">
        <v>1297</v>
      </c>
    </row>
    <row r="149" spans="8:10" x14ac:dyDescent="0.2">
      <c r="H149" s="38" t="s">
        <v>392</v>
      </c>
      <c r="I149" s="38" t="s">
        <v>1309</v>
      </c>
      <c r="J149" s="38" t="s">
        <v>1228</v>
      </c>
    </row>
    <row r="150" spans="8:10" x14ac:dyDescent="0.2">
      <c r="H150" s="38" t="s">
        <v>394</v>
      </c>
      <c r="I150" s="38" t="s">
        <v>1303</v>
      </c>
      <c r="J150" s="38" t="s">
        <v>1297</v>
      </c>
    </row>
    <row r="151" spans="8:10" x14ac:dyDescent="0.2">
      <c r="H151" s="38" t="s">
        <v>398</v>
      </c>
      <c r="I151" s="38" t="s">
        <v>1299</v>
      </c>
      <c r="J151" s="38" t="s">
        <v>1297</v>
      </c>
    </row>
    <row r="152" spans="8:10" x14ac:dyDescent="0.2">
      <c r="H152" s="38" t="s">
        <v>401</v>
      </c>
      <c r="I152" s="38" t="s">
        <v>1301</v>
      </c>
      <c r="J152" s="38" t="s">
        <v>1297</v>
      </c>
    </row>
    <row r="154" spans="8:10" x14ac:dyDescent="0.2">
      <c r="H154" s="38" t="s">
        <v>407</v>
      </c>
      <c r="I154" s="38" t="s">
        <v>1317</v>
      </c>
      <c r="J154" s="38" t="s">
        <v>1313</v>
      </c>
    </row>
    <row r="155" spans="8:10" x14ac:dyDescent="0.2">
      <c r="H155" s="38" t="s">
        <v>411</v>
      </c>
      <c r="I155" s="38" t="s">
        <v>1319</v>
      </c>
      <c r="J155" s="38" t="s">
        <v>1313</v>
      </c>
    </row>
    <row r="156" spans="8:10" x14ac:dyDescent="0.2">
      <c r="H156" s="38" t="s">
        <v>414</v>
      </c>
      <c r="I156" s="38" t="s">
        <v>1325</v>
      </c>
      <c r="J156" s="38" t="s">
        <v>1230</v>
      </c>
    </row>
    <row r="157" spans="8:10" x14ac:dyDescent="0.2">
      <c r="H157" s="38" t="s">
        <v>833</v>
      </c>
      <c r="I157" s="38" t="s">
        <v>1312</v>
      </c>
      <c r="J157" s="38" t="s">
        <v>1313</v>
      </c>
    </row>
    <row r="158" spans="8:10" x14ac:dyDescent="0.2">
      <c r="H158" s="38" t="s">
        <v>417</v>
      </c>
      <c r="I158" s="38" t="s">
        <v>1315</v>
      </c>
      <c r="J158" s="38" t="s">
        <v>1313</v>
      </c>
    </row>
    <row r="159" spans="8:10" x14ac:dyDescent="0.2">
      <c r="H159" s="38" t="s">
        <v>121</v>
      </c>
      <c r="I159" s="38" t="s">
        <v>1321</v>
      </c>
      <c r="J159" s="38" t="s">
        <v>1230</v>
      </c>
    </row>
    <row r="160" spans="8:10" x14ac:dyDescent="0.2">
      <c r="H160" s="38" t="s">
        <v>424</v>
      </c>
      <c r="I160" s="38" t="s">
        <v>1323</v>
      </c>
      <c r="J160" s="38" t="s">
        <v>1230</v>
      </c>
    </row>
    <row r="162" spans="8:10" x14ac:dyDescent="0.2">
      <c r="H162" s="38" t="s">
        <v>436</v>
      </c>
      <c r="I162" s="38" t="s">
        <v>1340</v>
      </c>
      <c r="J162" s="38" t="s">
        <v>1341</v>
      </c>
    </row>
    <row r="163" spans="8:10" x14ac:dyDescent="0.2">
      <c r="H163" s="38" t="s">
        <v>440</v>
      </c>
      <c r="I163" s="38" t="s">
        <v>1328</v>
      </c>
      <c r="J163" s="38" t="s">
        <v>1232</v>
      </c>
    </row>
    <row r="164" spans="8:10" x14ac:dyDescent="0.2">
      <c r="H164" s="38" t="s">
        <v>123</v>
      </c>
      <c r="I164" s="38" t="s">
        <v>1336</v>
      </c>
      <c r="J164" s="38" t="s">
        <v>1232</v>
      </c>
    </row>
    <row r="165" spans="8:10" x14ac:dyDescent="0.2">
      <c r="H165" s="38" t="s">
        <v>446</v>
      </c>
      <c r="I165" s="38" t="s">
        <v>1338</v>
      </c>
      <c r="J165" s="38" t="s">
        <v>1232</v>
      </c>
    </row>
    <row r="166" spans="8:10" x14ac:dyDescent="0.2">
      <c r="H166" s="38" t="s">
        <v>449</v>
      </c>
      <c r="I166" s="38" t="s">
        <v>1330</v>
      </c>
      <c r="J166" s="38" t="s">
        <v>1232</v>
      </c>
    </row>
    <row r="167" spans="8:10" x14ac:dyDescent="0.2">
      <c r="H167" s="38" t="s">
        <v>451</v>
      </c>
      <c r="I167" s="38" t="s">
        <v>1332</v>
      </c>
      <c r="J167" s="38" t="s">
        <v>1232</v>
      </c>
    </row>
    <row r="168" spans="8:10" x14ac:dyDescent="0.2">
      <c r="H168" s="38" t="s">
        <v>455</v>
      </c>
      <c r="I168" s="38" t="s">
        <v>1334</v>
      </c>
      <c r="J168" s="38" t="s">
        <v>1232</v>
      </c>
    </row>
    <row r="170" spans="8:10" x14ac:dyDescent="0.2">
      <c r="H170" s="38" t="s">
        <v>816</v>
      </c>
      <c r="I170" s="38" t="s">
        <v>1351</v>
      </c>
      <c r="J170" s="38" t="s">
        <v>1345</v>
      </c>
    </row>
    <row r="171" spans="8:10" x14ac:dyDescent="0.2">
      <c r="H171" s="38" t="s">
        <v>818</v>
      </c>
      <c r="I171" s="38" t="s">
        <v>1347</v>
      </c>
      <c r="J171" s="38" t="s">
        <v>1345</v>
      </c>
    </row>
    <row r="172" spans="8:10" x14ac:dyDescent="0.2">
      <c r="H172" s="38" t="s">
        <v>819</v>
      </c>
      <c r="I172" s="38" t="s">
        <v>1349</v>
      </c>
      <c r="J172" s="38" t="s">
        <v>1345</v>
      </c>
    </row>
    <row r="173" spans="8:10" x14ac:dyDescent="0.2">
      <c r="H173" s="38" t="s">
        <v>796</v>
      </c>
      <c r="I173" s="38" t="s">
        <v>1353</v>
      </c>
      <c r="J173" s="38" t="s">
        <v>1345</v>
      </c>
    </row>
    <row r="174" spans="8:10" x14ac:dyDescent="0.2">
      <c r="H174" s="38" t="s">
        <v>821</v>
      </c>
      <c r="I174" s="38" t="s">
        <v>1344</v>
      </c>
      <c r="J174" s="38" t="s">
        <v>1345</v>
      </c>
    </row>
    <row r="175" spans="8:10" x14ac:dyDescent="0.2">
      <c r="H175" s="38" t="s">
        <v>823</v>
      </c>
      <c r="I175" s="38" t="s">
        <v>1355</v>
      </c>
      <c r="J175" s="38" t="s">
        <v>1345</v>
      </c>
    </row>
    <row r="176" spans="8:10" x14ac:dyDescent="0.2">
      <c r="H176" s="38" t="s">
        <v>817</v>
      </c>
      <c r="I176" s="38" t="s">
        <v>1357</v>
      </c>
      <c r="J176" s="38" t="s">
        <v>1345</v>
      </c>
    </row>
    <row r="178" spans="2:10" x14ac:dyDescent="0.2">
      <c r="H178" s="38" t="s">
        <v>462</v>
      </c>
      <c r="I178" s="38" t="s">
        <v>1365</v>
      </c>
      <c r="J178" s="38" t="s">
        <v>1361</v>
      </c>
    </row>
    <row r="179" spans="2:10" x14ac:dyDescent="0.2">
      <c r="H179" s="38" t="s">
        <v>466</v>
      </c>
      <c r="I179" s="38" t="s">
        <v>1373</v>
      </c>
      <c r="J179" s="38" t="s">
        <v>1236</v>
      </c>
    </row>
    <row r="180" spans="2:10" x14ac:dyDescent="0.2">
      <c r="H180" s="38" t="s">
        <v>470</v>
      </c>
      <c r="I180" s="38" t="s">
        <v>1360</v>
      </c>
      <c r="J180" s="38" t="s">
        <v>1361</v>
      </c>
    </row>
    <row r="181" spans="2:10" x14ac:dyDescent="0.2">
      <c r="H181" s="38" t="s">
        <v>472</v>
      </c>
      <c r="I181" s="38" t="s">
        <v>1363</v>
      </c>
      <c r="J181" s="38" t="s">
        <v>1361</v>
      </c>
    </row>
    <row r="182" spans="2:10" x14ac:dyDescent="0.2">
      <c r="H182" s="38" t="s">
        <v>127</v>
      </c>
      <c r="I182" s="38" t="s">
        <v>1367</v>
      </c>
      <c r="J182" s="38" t="s">
        <v>1236</v>
      </c>
    </row>
    <row r="183" spans="2:10" x14ac:dyDescent="0.2">
      <c r="H183" s="38" t="s">
        <v>478</v>
      </c>
      <c r="I183" s="38" t="s">
        <v>1369</v>
      </c>
      <c r="J183" s="38" t="s">
        <v>1236</v>
      </c>
    </row>
    <row r="184" spans="2:10" x14ac:dyDescent="0.2">
      <c r="H184" s="38" t="s">
        <v>481</v>
      </c>
      <c r="I184" s="38" t="s">
        <v>1371</v>
      </c>
      <c r="J184" s="38" t="s">
        <v>1236</v>
      </c>
    </row>
    <row r="186" spans="2:10" x14ac:dyDescent="0.2">
      <c r="H186" s="38" t="s">
        <v>492</v>
      </c>
      <c r="I186" s="38" t="s">
        <v>1376</v>
      </c>
      <c r="J186" s="38" t="s">
        <v>1238</v>
      </c>
    </row>
    <row r="187" spans="2:10" x14ac:dyDescent="0.2">
      <c r="H187" s="38" t="s">
        <v>496</v>
      </c>
      <c r="I187" s="38" t="s">
        <v>1388</v>
      </c>
      <c r="J187" s="38" t="s">
        <v>1389</v>
      </c>
    </row>
    <row r="188" spans="2:10" x14ac:dyDescent="0.2">
      <c r="B188" s="38" t="s">
        <v>1456</v>
      </c>
      <c r="H188" s="38" t="s">
        <v>500</v>
      </c>
      <c r="I188" s="38" t="s">
        <v>1386</v>
      </c>
      <c r="J188" s="38" t="s">
        <v>1238</v>
      </c>
    </row>
    <row r="189" spans="2:10" x14ac:dyDescent="0.2">
      <c r="H189" s="38" t="s">
        <v>131</v>
      </c>
      <c r="I189" s="38" t="s">
        <v>1378</v>
      </c>
      <c r="J189" s="38" t="s">
        <v>1238</v>
      </c>
    </row>
    <row r="190" spans="2:10" x14ac:dyDescent="0.2">
      <c r="H190" s="38" t="s">
        <v>505</v>
      </c>
      <c r="I190" s="38" t="s">
        <v>1380</v>
      </c>
      <c r="J190" s="38" t="s">
        <v>1238</v>
      </c>
    </row>
    <row r="191" spans="2:10" x14ac:dyDescent="0.2">
      <c r="H191" s="38" t="s">
        <v>508</v>
      </c>
      <c r="I191" s="38" t="s">
        <v>1382</v>
      </c>
      <c r="J191" s="38" t="s">
        <v>1238</v>
      </c>
    </row>
    <row r="192" spans="2:10" x14ac:dyDescent="0.2">
      <c r="H192" s="38" t="s">
        <v>510</v>
      </c>
      <c r="I192" s="38" t="s">
        <v>1384</v>
      </c>
      <c r="J192" s="38" t="s">
        <v>1238</v>
      </c>
    </row>
    <row r="194" spans="8:10" x14ac:dyDescent="0.2">
      <c r="H194" s="38" t="s">
        <v>517</v>
      </c>
      <c r="I194" s="38" t="s">
        <v>1397</v>
      </c>
      <c r="J194" s="38" t="s">
        <v>1393</v>
      </c>
    </row>
    <row r="195" spans="8:10" x14ac:dyDescent="0.2">
      <c r="H195" s="38" t="s">
        <v>521</v>
      </c>
      <c r="I195" s="38" t="s">
        <v>1404</v>
      </c>
      <c r="J195" s="38" t="s">
        <v>1400</v>
      </c>
    </row>
    <row r="196" spans="8:10" x14ac:dyDescent="0.2">
      <c r="H196" s="38" t="s">
        <v>523</v>
      </c>
      <c r="I196" s="38" t="s">
        <v>1395</v>
      </c>
      <c r="J196" s="38" t="s">
        <v>1393</v>
      </c>
    </row>
    <row r="197" spans="8:10" x14ac:dyDescent="0.2">
      <c r="H197" s="38" t="s">
        <v>135</v>
      </c>
      <c r="I197" s="38" t="s">
        <v>1399</v>
      </c>
      <c r="J197" s="38" t="s">
        <v>1400</v>
      </c>
    </row>
    <row r="198" spans="8:10" x14ac:dyDescent="0.2">
      <c r="H198" s="38" t="s">
        <v>532</v>
      </c>
      <c r="I198" s="38" t="s">
        <v>1402</v>
      </c>
      <c r="J198" s="38" t="s">
        <v>1400</v>
      </c>
    </row>
    <row r="199" spans="8:10" x14ac:dyDescent="0.2">
      <c r="H199" s="38" t="s">
        <v>535</v>
      </c>
      <c r="I199" s="38" t="s">
        <v>1406</v>
      </c>
      <c r="J199" s="38" t="s">
        <v>1400</v>
      </c>
    </row>
    <row r="200" spans="8:10" x14ac:dyDescent="0.2">
      <c r="H200" s="38" t="s">
        <v>538</v>
      </c>
      <c r="I200" s="38" t="s">
        <v>1392</v>
      </c>
      <c r="J200" s="38" t="s">
        <v>1393</v>
      </c>
    </row>
    <row r="202" spans="8:10" x14ac:dyDescent="0.2">
      <c r="H202" s="38" t="s">
        <v>546</v>
      </c>
      <c r="I202" s="38" t="s">
        <v>1418</v>
      </c>
      <c r="J202" s="38" t="s">
        <v>1410</v>
      </c>
    </row>
    <row r="203" spans="8:10" x14ac:dyDescent="0.2">
      <c r="H203" s="38" t="s">
        <v>553</v>
      </c>
      <c r="I203" s="38" t="s">
        <v>1420</v>
      </c>
      <c r="J203" s="38" t="s">
        <v>1410</v>
      </c>
    </row>
    <row r="204" spans="8:10" x14ac:dyDescent="0.2">
      <c r="H204" s="38" t="s">
        <v>550</v>
      </c>
      <c r="I204" s="38" t="s">
        <v>1409</v>
      </c>
      <c r="J204" s="38" t="s">
        <v>1410</v>
      </c>
    </row>
    <row r="205" spans="8:10" x14ac:dyDescent="0.2">
      <c r="H205" s="38" t="s">
        <v>562</v>
      </c>
      <c r="I205" s="38" t="s">
        <v>1412</v>
      </c>
      <c r="J205" s="38" t="s">
        <v>1410</v>
      </c>
    </row>
    <row r="206" spans="8:10" x14ac:dyDescent="0.2">
      <c r="H206" s="38" t="s">
        <v>139</v>
      </c>
      <c r="I206" s="38" t="s">
        <v>1414</v>
      </c>
      <c r="J206" s="38" t="s">
        <v>1410</v>
      </c>
    </row>
    <row r="207" spans="8:10" x14ac:dyDescent="0.2">
      <c r="H207" s="38" t="s">
        <v>559</v>
      </c>
      <c r="I207" s="38" t="s">
        <v>1416</v>
      </c>
      <c r="J207" s="38" t="s">
        <v>1410</v>
      </c>
    </row>
    <row r="208" spans="8:10" x14ac:dyDescent="0.2">
      <c r="H208" s="38" t="s">
        <v>565</v>
      </c>
      <c r="I208" s="38" t="s">
        <v>1422</v>
      </c>
      <c r="J208" s="38" t="s">
        <v>1423</v>
      </c>
    </row>
    <row r="210" spans="8:10" x14ac:dyDescent="0.2">
      <c r="H210" s="38" t="s">
        <v>588</v>
      </c>
      <c r="I210" s="38" t="s">
        <v>1429</v>
      </c>
      <c r="J210" s="38" t="s">
        <v>1427</v>
      </c>
    </row>
    <row r="211" spans="8:10" x14ac:dyDescent="0.2">
      <c r="H211" s="38" t="s">
        <v>579</v>
      </c>
      <c r="I211" s="38" t="s">
        <v>1431</v>
      </c>
      <c r="J211" s="38" t="s">
        <v>1427</v>
      </c>
    </row>
    <row r="212" spans="8:10" x14ac:dyDescent="0.2">
      <c r="H212" s="38" t="s">
        <v>143</v>
      </c>
      <c r="I212" s="38" t="s">
        <v>1433</v>
      </c>
      <c r="J212" s="38" t="s">
        <v>1434</v>
      </c>
    </row>
    <row r="213" spans="8:10" x14ac:dyDescent="0.2">
      <c r="H213" s="38" t="s">
        <v>584</v>
      </c>
      <c r="I213" s="38" t="s">
        <v>1440</v>
      </c>
      <c r="J213" s="38" t="s">
        <v>1434</v>
      </c>
    </row>
    <row r="214" spans="8:10" x14ac:dyDescent="0.2">
      <c r="H214" s="38" t="s">
        <v>590</v>
      </c>
      <c r="I214" s="38" t="s">
        <v>1438</v>
      </c>
      <c r="J214" s="38" t="s">
        <v>1434</v>
      </c>
    </row>
    <row r="215" spans="8:10" x14ac:dyDescent="0.2">
      <c r="H215" s="38" t="s">
        <v>571</v>
      </c>
      <c r="I215" s="38" t="s">
        <v>1426</v>
      </c>
      <c r="J215" s="38" t="s">
        <v>1427</v>
      </c>
    </row>
    <row r="216" spans="8:10" x14ac:dyDescent="0.2">
      <c r="H216" s="38" t="s">
        <v>575</v>
      </c>
      <c r="I216" s="38" t="s">
        <v>1436</v>
      </c>
      <c r="J216" s="38" t="s">
        <v>1434</v>
      </c>
    </row>
    <row r="218" spans="8:10" x14ac:dyDescent="0.2">
      <c r="H218" s="38" t="s">
        <v>605</v>
      </c>
      <c r="I218" s="38" t="s">
        <v>1455</v>
      </c>
      <c r="J218" s="38" t="s">
        <v>1245</v>
      </c>
    </row>
    <row r="219" spans="8:10" x14ac:dyDescent="0.2">
      <c r="H219" s="38" t="s">
        <v>608</v>
      </c>
      <c r="I219" s="38" t="s">
        <v>1443</v>
      </c>
      <c r="J219" s="38" t="s">
        <v>1245</v>
      </c>
    </row>
    <row r="220" spans="8:10" x14ac:dyDescent="0.2">
      <c r="H220" s="38" t="s">
        <v>610</v>
      </c>
      <c r="I220" s="38" t="s">
        <v>1445</v>
      </c>
      <c r="J220" s="38" t="s">
        <v>1245</v>
      </c>
    </row>
    <row r="221" spans="8:10" x14ac:dyDescent="0.2">
      <c r="H221" s="38" t="s">
        <v>601</v>
      </c>
      <c r="I221" s="38" t="s">
        <v>1447</v>
      </c>
      <c r="J221" s="38" t="s">
        <v>1245</v>
      </c>
    </row>
    <row r="222" spans="8:10" x14ac:dyDescent="0.2">
      <c r="H222" s="38" t="s">
        <v>603</v>
      </c>
      <c r="I222" s="38" t="s">
        <v>1449</v>
      </c>
      <c r="J222" s="38" t="s">
        <v>1245</v>
      </c>
    </row>
    <row r="223" spans="8:10" x14ac:dyDescent="0.2">
      <c r="H223" s="38" t="s">
        <v>147</v>
      </c>
      <c r="I223" s="38" t="s">
        <v>1451</v>
      </c>
      <c r="J223" s="38" t="s">
        <v>1245</v>
      </c>
    </row>
    <row r="224" spans="8:10" x14ac:dyDescent="0.2">
      <c r="H224" s="38" t="s">
        <v>599</v>
      </c>
      <c r="I224" s="38" t="s">
        <v>1453</v>
      </c>
      <c r="J224" s="38" t="s">
        <v>1245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9:E33"/>
  <sheetViews>
    <sheetView workbookViewId="0">
      <selection activeCell="H14" sqref="H14"/>
    </sheetView>
  </sheetViews>
  <sheetFormatPr defaultRowHeight="15" x14ac:dyDescent="0.2"/>
  <cols>
    <col min="1" max="1" width="10.28515625" customWidth="1"/>
    <col min="2" max="2" width="8.7109375" customWidth="1"/>
    <col min="3" max="3" width="20.7109375" style="994" customWidth="1"/>
    <col min="4" max="4" width="42.7109375" customWidth="1"/>
    <col min="5" max="5" width="8.7109375" customWidth="1"/>
  </cols>
  <sheetData>
    <row r="9" spans="2:5" ht="24.95" customHeight="1" x14ac:dyDescent="0.2">
      <c r="B9" s="1074" t="s">
        <v>1977</v>
      </c>
      <c r="C9" s="1075"/>
      <c r="D9" s="1075"/>
      <c r="E9" s="1076"/>
    </row>
    <row r="10" spans="2:5" ht="24.95" customHeight="1" x14ac:dyDescent="0.2">
      <c r="B10" s="1077"/>
      <c r="C10" s="1078"/>
      <c r="D10" s="1078"/>
      <c r="E10" s="1079"/>
    </row>
    <row r="11" spans="2:5" ht="20.100000000000001" customHeight="1" x14ac:dyDescent="0.2">
      <c r="B11" s="995" t="s">
        <v>193</v>
      </c>
      <c r="C11" s="995" t="s">
        <v>24</v>
      </c>
      <c r="D11" s="995" t="s">
        <v>1978</v>
      </c>
      <c r="E11" s="995" t="s">
        <v>1943</v>
      </c>
    </row>
    <row r="12" spans="2:5" ht="20.100000000000001" customHeight="1" x14ac:dyDescent="0.2">
      <c r="B12" s="1002">
        <v>1</v>
      </c>
      <c r="C12" s="999" t="s">
        <v>1944</v>
      </c>
      <c r="D12" s="1000" t="s">
        <v>1945</v>
      </c>
      <c r="E12" s="1001">
        <v>18</v>
      </c>
    </row>
    <row r="13" spans="2:5" ht="20.100000000000001" customHeight="1" x14ac:dyDescent="0.2">
      <c r="B13" s="997">
        <v>2</v>
      </c>
      <c r="C13" s="996" t="s">
        <v>1946</v>
      </c>
      <c r="D13" s="998" t="s">
        <v>1947</v>
      </c>
      <c r="E13" s="995">
        <v>17</v>
      </c>
    </row>
    <row r="14" spans="2:5" ht="20.100000000000001" customHeight="1" x14ac:dyDescent="0.2">
      <c r="B14" s="997">
        <v>3</v>
      </c>
      <c r="C14" s="996" t="s">
        <v>1948</v>
      </c>
      <c r="D14" s="998" t="s">
        <v>1949</v>
      </c>
      <c r="E14" s="995">
        <v>15</v>
      </c>
    </row>
    <row r="15" spans="2:5" ht="20.100000000000001" customHeight="1" x14ac:dyDescent="0.2">
      <c r="B15" s="997">
        <v>4</v>
      </c>
      <c r="C15" s="996" t="s">
        <v>1950</v>
      </c>
      <c r="D15" s="998" t="s">
        <v>1951</v>
      </c>
      <c r="E15" s="995">
        <v>13</v>
      </c>
    </row>
    <row r="16" spans="2:5" ht="20.100000000000001" customHeight="1" x14ac:dyDescent="0.2">
      <c r="B16" s="997">
        <v>5</v>
      </c>
      <c r="C16" s="996" t="s">
        <v>1952</v>
      </c>
      <c r="D16" s="998" t="s">
        <v>1953</v>
      </c>
      <c r="E16" s="995">
        <v>12</v>
      </c>
    </row>
    <row r="17" spans="2:5" ht="20.100000000000001" customHeight="1" x14ac:dyDescent="0.2">
      <c r="B17" s="997">
        <v>6</v>
      </c>
      <c r="C17" s="996" t="s">
        <v>1954</v>
      </c>
      <c r="D17" s="998" t="s">
        <v>1955</v>
      </c>
      <c r="E17" s="995">
        <v>12</v>
      </c>
    </row>
    <row r="18" spans="2:5" ht="20.100000000000001" customHeight="1" x14ac:dyDescent="0.2">
      <c r="B18" s="997">
        <v>7</v>
      </c>
      <c r="C18" s="996" t="s">
        <v>1956</v>
      </c>
      <c r="D18" s="998" t="s">
        <v>1947</v>
      </c>
      <c r="E18" s="995">
        <v>12</v>
      </c>
    </row>
    <row r="19" spans="2:5" ht="20.100000000000001" customHeight="1" x14ac:dyDescent="0.2">
      <c r="B19" s="997">
        <v>8</v>
      </c>
      <c r="C19" s="996" t="s">
        <v>1957</v>
      </c>
      <c r="D19" s="998" t="s">
        <v>1979</v>
      </c>
      <c r="E19" s="995">
        <v>11</v>
      </c>
    </row>
    <row r="20" spans="2:5" ht="20.100000000000001" customHeight="1" x14ac:dyDescent="0.2">
      <c r="B20" s="997">
        <v>9</v>
      </c>
      <c r="C20" s="996" t="s">
        <v>1958</v>
      </c>
      <c r="D20" s="998" t="s">
        <v>1953</v>
      </c>
      <c r="E20" s="995">
        <v>11</v>
      </c>
    </row>
    <row r="21" spans="2:5" ht="20.100000000000001" customHeight="1" x14ac:dyDescent="0.2">
      <c r="B21" s="997">
        <v>10</v>
      </c>
      <c r="C21" s="996" t="s">
        <v>1959</v>
      </c>
      <c r="D21" s="998" t="s">
        <v>1960</v>
      </c>
      <c r="E21" s="995">
        <v>11</v>
      </c>
    </row>
    <row r="22" spans="2:5" ht="20.100000000000001" customHeight="1" x14ac:dyDescent="0.2">
      <c r="B22" s="997">
        <v>11</v>
      </c>
      <c r="C22" s="996" t="s">
        <v>1961</v>
      </c>
      <c r="D22" s="998" t="s">
        <v>1962</v>
      </c>
      <c r="E22" s="995">
        <v>11</v>
      </c>
    </row>
    <row r="23" spans="2:5" ht="20.100000000000001" customHeight="1" x14ac:dyDescent="0.2">
      <c r="B23" s="997">
        <v>12</v>
      </c>
      <c r="C23" s="996" t="s">
        <v>1963</v>
      </c>
      <c r="D23" s="998" t="s">
        <v>1964</v>
      </c>
      <c r="E23" s="995">
        <v>11</v>
      </c>
    </row>
    <row r="24" spans="2:5" ht="20.100000000000001" customHeight="1" x14ac:dyDescent="0.2">
      <c r="B24" s="997">
        <v>13</v>
      </c>
      <c r="C24" s="996" t="s">
        <v>1965</v>
      </c>
      <c r="D24" s="998" t="s">
        <v>1966</v>
      </c>
      <c r="E24" s="995">
        <v>11</v>
      </c>
    </row>
    <row r="25" spans="2:5" ht="20.100000000000001" customHeight="1" x14ac:dyDescent="0.2">
      <c r="B25" s="997">
        <v>14</v>
      </c>
      <c r="C25" s="996" t="s">
        <v>1967</v>
      </c>
      <c r="D25" s="998" t="s">
        <v>1964</v>
      </c>
      <c r="E25" s="995">
        <v>10</v>
      </c>
    </row>
    <row r="26" spans="2:5" ht="20.100000000000001" customHeight="1" x14ac:dyDescent="0.2">
      <c r="B26" s="997">
        <v>15</v>
      </c>
      <c r="C26" s="996" t="s">
        <v>1968</v>
      </c>
      <c r="D26" s="998" t="s">
        <v>1947</v>
      </c>
      <c r="E26" s="995">
        <v>10</v>
      </c>
    </row>
    <row r="27" spans="2:5" ht="20.100000000000001" customHeight="1" x14ac:dyDescent="0.2">
      <c r="B27" s="997">
        <v>16</v>
      </c>
      <c r="C27" s="996" t="s">
        <v>1969</v>
      </c>
      <c r="D27" s="998" t="s">
        <v>1960</v>
      </c>
      <c r="E27" s="995">
        <v>10</v>
      </c>
    </row>
    <row r="28" spans="2:5" ht="20.100000000000001" customHeight="1" x14ac:dyDescent="0.2">
      <c r="B28" s="997">
        <v>17</v>
      </c>
      <c r="C28" s="996" t="s">
        <v>1970</v>
      </c>
      <c r="D28" s="998" t="s">
        <v>1951</v>
      </c>
      <c r="E28" s="995">
        <v>10</v>
      </c>
    </row>
    <row r="29" spans="2:5" ht="20.100000000000001" customHeight="1" x14ac:dyDescent="0.2">
      <c r="B29" s="997">
        <v>18</v>
      </c>
      <c r="C29" s="996" t="s">
        <v>1971</v>
      </c>
      <c r="D29" s="998" t="s">
        <v>1972</v>
      </c>
      <c r="E29" s="995">
        <v>10</v>
      </c>
    </row>
    <row r="30" spans="2:5" ht="20.100000000000001" customHeight="1" x14ac:dyDescent="0.2">
      <c r="B30" s="997">
        <v>19</v>
      </c>
      <c r="C30" s="996" t="s">
        <v>1973</v>
      </c>
      <c r="D30" s="998" t="s">
        <v>1947</v>
      </c>
      <c r="E30" s="995">
        <v>9</v>
      </c>
    </row>
    <row r="31" spans="2:5" ht="20.100000000000001" customHeight="1" x14ac:dyDescent="0.2">
      <c r="B31" s="997">
        <v>20</v>
      </c>
      <c r="C31" s="996" t="s">
        <v>1974</v>
      </c>
      <c r="D31" s="998" t="s">
        <v>1966</v>
      </c>
      <c r="E31" s="995">
        <v>9</v>
      </c>
    </row>
    <row r="32" spans="2:5" ht="20.100000000000001" customHeight="1" x14ac:dyDescent="0.2">
      <c r="B32" s="997">
        <v>21</v>
      </c>
      <c r="C32" s="996" t="s">
        <v>1975</v>
      </c>
      <c r="D32" s="998" t="s">
        <v>1955</v>
      </c>
      <c r="E32" s="995">
        <v>9</v>
      </c>
    </row>
    <row r="33" spans="2:5" ht="20.100000000000001" customHeight="1" x14ac:dyDescent="0.2">
      <c r="B33" s="1002">
        <v>22</v>
      </c>
      <c r="C33" s="999" t="s">
        <v>1976</v>
      </c>
      <c r="D33" s="1000" t="s">
        <v>1945</v>
      </c>
      <c r="E33" s="1001">
        <v>9</v>
      </c>
    </row>
  </sheetData>
  <mergeCells count="1">
    <mergeCell ref="B9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5</vt:i4>
      </vt:variant>
    </vt:vector>
  </HeadingPairs>
  <TitlesOfParts>
    <vt:vector size="47" baseType="lpstr">
      <vt:lpstr>Stat.</vt:lpstr>
      <vt:lpstr>MP</vt:lpstr>
      <vt:lpstr>Přehled </vt:lpstr>
      <vt:lpstr>podzim</vt:lpstr>
      <vt:lpstr>jaro</vt:lpstr>
      <vt:lpstr>celkem</vt:lpstr>
      <vt:lpstr>pomocná_tabulky</vt:lpstr>
      <vt:lpstr>Výsledky kol</vt:lpstr>
      <vt:lpstr>TAB</vt:lpstr>
      <vt:lpstr>T BN</vt:lpstr>
      <vt:lpstr>TAB G</vt:lpstr>
      <vt:lpstr>TAB N</vt:lpstr>
      <vt:lpstr>TAB OU</vt:lpstr>
      <vt:lpstr>T K</vt:lpstr>
      <vt:lpstr>G OU počet</vt:lpstr>
      <vt:lpstr>G body</vt:lpstr>
      <vt:lpstr>G OU čas</vt:lpstr>
      <vt:lpstr>G OU čas  Po;Ja</vt:lpstr>
      <vt:lpstr>Gjaro čas</vt:lpstr>
      <vt:lpstr>Gjaro BN</vt:lpstr>
      <vt:lpstr>Gjaro karty</vt:lpstr>
      <vt:lpstr>G BN</vt:lpstr>
      <vt:lpstr>Jbn</vt:lpstr>
      <vt:lpstr>Jou</vt:lpstr>
      <vt:lpstr>Jaro BN</vt:lpstr>
      <vt:lpstr>G Jou</vt:lpstr>
      <vt:lpstr>G čBN pj</vt:lpstr>
      <vt:lpstr>G BN pj</vt:lpstr>
      <vt:lpstr>G Bo pj</vt:lpstr>
      <vt:lpstr>Jaro data</vt:lpstr>
      <vt:lpstr>List1</vt:lpstr>
      <vt:lpstr>BN19</vt:lpstr>
      <vt:lpstr>G K</vt:lpstr>
      <vt:lpstr>los13</vt:lpstr>
      <vt:lpstr>trans.jaro</vt:lpstr>
      <vt:lpstr>G čet. branek</vt:lpstr>
      <vt:lpstr>G čet. nahráv</vt:lpstr>
      <vt:lpstr>G čet bodů</vt:lpstr>
      <vt:lpstr>Data graf</vt:lpstr>
      <vt:lpstr>List4</vt:lpstr>
      <vt:lpstr>rozpis</vt:lpstr>
      <vt:lpstr>Tabulka střelců</vt:lpstr>
      <vt:lpstr>'Data graf'!_FiltrDatabaze</vt:lpstr>
      <vt:lpstr>MP!_FiltrDatabaze</vt:lpstr>
      <vt:lpstr>'los13'!ExterníData_1</vt:lpstr>
      <vt:lpstr>'Přehled '!ExterníData_1</vt:lpstr>
      <vt:lpstr>'G 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dc:description/>
  <cp:lastModifiedBy>PC</cp:lastModifiedBy>
  <cp:revision>1</cp:revision>
  <cp:lastPrinted>2019-06-28T06:18:01Z</cp:lastPrinted>
  <dcterms:created xsi:type="dcterms:W3CDTF">2002-03-18T11:12:41Z</dcterms:created>
  <dcterms:modified xsi:type="dcterms:W3CDTF">2019-07-09T14:15:03Z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