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queryTables/queryTable2.xml" ContentType="application/vnd.openxmlformats-officedocument.spreadsheetml.queryTable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živatel\Documents\FK Sokol Třebětice\Konečné statistiky\A tým\"/>
    </mc:Choice>
  </mc:AlternateContent>
  <xr:revisionPtr revIDLastSave="0" documentId="10_ncr:8100000_{A680623F-C13C-45F6-A71B-F1CE3429FD56}" xr6:coauthVersionLast="34" xr6:coauthVersionMax="34" xr10:uidLastSave="{00000000-0000-0000-0000-000000000000}"/>
  <bookViews>
    <workbookView xWindow="0" yWindow="0" windowWidth="25200" windowHeight="10575" tabRatio="940" activeTab="5" xr2:uid="{00000000-000D-0000-FFFF-FFFF00000000}"/>
  </bookViews>
  <sheets>
    <sheet name="Stat." sheetId="1" r:id="rId1"/>
    <sheet name="MP" sheetId="154" state="hidden" r:id="rId2"/>
    <sheet name="Přehled " sheetId="148" r:id="rId3"/>
    <sheet name="podzim &amp; jaro" sheetId="135" r:id="rId4"/>
    <sheet name="Kříž.tab." sheetId="155" r:id="rId5"/>
    <sheet name="Výsledky kol" sheetId="114" r:id="rId6"/>
    <sheet name="TAB" sheetId="30" r:id="rId7"/>
    <sheet name="T BN" sheetId="59" r:id="rId8"/>
    <sheet name="T N" sheetId="41" r:id="rId9"/>
    <sheet name="T OU" sheetId="33" r:id="rId10"/>
    <sheet name="T K" sheetId="64" r:id="rId11"/>
    <sheet name="G body" sheetId="152" r:id="rId12"/>
    <sheet name="Gjaro čas" sheetId="159" state="hidden" r:id="rId13"/>
    <sheet name="Gjaro BN" sheetId="160" state="hidden" r:id="rId14"/>
    <sheet name="Gjaro karty" sheetId="161" state="hidden" r:id="rId15"/>
    <sheet name="G K" sheetId="134" r:id="rId16"/>
    <sheet name="Gčet.Br" sheetId="60" r:id="rId17"/>
    <sheet name="Četnost-nahrávky" sheetId="156" r:id="rId18"/>
    <sheet name="Četnost B+N " sheetId="158" r:id="rId19"/>
    <sheet name="G BN" sheetId="32" r:id="rId20"/>
    <sheet name="G OU čas" sheetId="34" r:id="rId21"/>
    <sheet name="G BrNa" sheetId="48" r:id="rId22"/>
    <sheet name="Jbn" sheetId="137" state="hidden" r:id="rId23"/>
    <sheet name="Jou" sheetId="136" state="hidden" r:id="rId24"/>
    <sheet name="Jaro BN" sheetId="139" state="hidden" r:id="rId25"/>
    <sheet name="G Jou" sheetId="150" state="hidden" r:id="rId26"/>
    <sheet name="G čBN pj" sheetId="146" state="hidden" r:id="rId27"/>
    <sheet name="G BN pj" sheetId="145" state="hidden" r:id="rId28"/>
    <sheet name="G Bo pj" sheetId="144" state="hidden" r:id="rId29"/>
    <sheet name="Jaro data" sheetId="143" state="hidden" r:id="rId30"/>
    <sheet name="List1" sheetId="162" state="hidden" r:id="rId31"/>
    <sheet name="G BNJ16" sheetId="165" r:id="rId32"/>
    <sheet name="G BN Po_Ja" sheetId="166" r:id="rId33"/>
    <sheet name="Karty Po_Ja" sheetId="167" r:id="rId34"/>
    <sheet name="G OU čas  Po;Ja" sheetId="168" r:id="rId35"/>
    <sheet name="G K_Ja" sheetId="170" r:id="rId36"/>
    <sheet name="los13" sheetId="171" state="hidden" r:id="rId37"/>
    <sheet name="trans.jaro" sheetId="172" state="hidden" r:id="rId38"/>
    <sheet name="G OU Ja" sheetId="176" r:id="rId39"/>
    <sheet name="Data graf" sheetId="173" r:id="rId40"/>
    <sheet name="G OU počet" sheetId="174" r:id="rId41"/>
    <sheet name="List4" sheetId="175" state="hidden" r:id="rId42"/>
    <sheet name="rozpis" sheetId="177" state="hidden" r:id="rId43"/>
  </sheets>
  <definedNames>
    <definedName name="_xlnm._FilterDatabase" localSheetId="1" hidden="1">MP!$A$3:$B$19</definedName>
    <definedName name="ExterníData_1" localSheetId="36">'los13'!$A$1:$I$470</definedName>
    <definedName name="ExterníData_1" localSheetId="2">'Přehled '!$A$1:$AA$311</definedName>
  </definedNames>
  <calcPr calcId="162913"/>
</workbook>
</file>

<file path=xl/calcChain.xml><?xml version="1.0" encoding="utf-8"?>
<calcChain xmlns="http://schemas.openxmlformats.org/spreadsheetml/2006/main">
  <c r="AM38" i="173" l="1"/>
  <c r="AM39" i="173"/>
  <c r="AM40" i="173"/>
  <c r="AM41" i="173"/>
  <c r="M21" i="135" l="1"/>
  <c r="R494" i="114"/>
  <c r="R571" i="114"/>
  <c r="R570" i="114"/>
  <c r="R569" i="114"/>
  <c r="L542" i="114"/>
  <c r="M542" i="114"/>
  <c r="S537" i="114"/>
  <c r="S536" i="114"/>
  <c r="S535" i="114"/>
  <c r="R537" i="114"/>
  <c r="R536" i="114"/>
  <c r="R535" i="114"/>
  <c r="R546" i="114"/>
  <c r="R545" i="114"/>
  <c r="L505" i="114"/>
  <c r="M505" i="114"/>
  <c r="M507" i="114"/>
  <c r="S496" i="114"/>
  <c r="S495" i="114"/>
  <c r="M506" i="114" s="1"/>
  <c r="S493" i="114"/>
  <c r="M504" i="114" s="1"/>
  <c r="S492" i="114"/>
  <c r="M503" i="114" s="1"/>
  <c r="S491" i="114"/>
  <c r="M502" i="114" s="1"/>
  <c r="S490" i="114"/>
  <c r="M501" i="114" s="1"/>
  <c r="S489" i="114"/>
  <c r="R496" i="114"/>
  <c r="L507" i="114" s="1"/>
  <c r="R495" i="114"/>
  <c r="L506" i="114" s="1"/>
  <c r="R493" i="114"/>
  <c r="L504" i="114" s="1"/>
  <c r="R492" i="114"/>
  <c r="L503" i="114" s="1"/>
  <c r="R491" i="114"/>
  <c r="L502" i="114" s="1"/>
  <c r="R490" i="114"/>
  <c r="L501" i="114" s="1"/>
  <c r="R489" i="114"/>
  <c r="R501" i="114"/>
  <c r="R500" i="114"/>
  <c r="R524" i="114"/>
  <c r="R523" i="114"/>
  <c r="R478" i="114" l="1"/>
  <c r="R477" i="114"/>
  <c r="B50" i="1"/>
  <c r="B73" i="1"/>
  <c r="T442" i="114"/>
  <c r="S444" i="114"/>
  <c r="S443" i="114"/>
  <c r="S442" i="114"/>
  <c r="R444" i="114"/>
  <c r="R443" i="114"/>
  <c r="R442" i="114"/>
  <c r="R454" i="114"/>
  <c r="R453" i="114"/>
  <c r="R420" i="114"/>
  <c r="R419" i="114"/>
  <c r="R431" i="114"/>
  <c r="R430" i="114"/>
  <c r="Y41" i="135"/>
  <c r="Y42" i="135"/>
  <c r="Y43" i="135"/>
  <c r="Y44" i="135"/>
  <c r="Y45" i="135"/>
  <c r="Y46" i="135"/>
  <c r="Y47" i="135"/>
  <c r="Y48" i="135"/>
  <c r="Y49" i="135"/>
  <c r="Y50" i="135"/>
  <c r="Y51" i="135"/>
  <c r="Y52" i="135"/>
  <c r="Y53" i="135"/>
  <c r="Y40" i="135"/>
  <c r="Z41" i="135"/>
  <c r="AA41" i="135"/>
  <c r="O43" i="135" s="1"/>
  <c r="AB41" i="135"/>
  <c r="P43" i="135" s="1"/>
  <c r="AC41" i="135"/>
  <c r="Q43" i="135" s="1"/>
  <c r="AD41" i="135"/>
  <c r="R43" i="135" s="1"/>
  <c r="AE41" i="135"/>
  <c r="S43" i="135" s="1"/>
  <c r="Z42" i="135"/>
  <c r="N45" i="135" s="1"/>
  <c r="AA42" i="135"/>
  <c r="O45" i="135" s="1"/>
  <c r="AB42" i="135"/>
  <c r="P45" i="135" s="1"/>
  <c r="AC42" i="135"/>
  <c r="Q45" i="135" s="1"/>
  <c r="AD42" i="135"/>
  <c r="R45" i="135" s="1"/>
  <c r="AE42" i="135"/>
  <c r="S45" i="135" s="1"/>
  <c r="Z43" i="135"/>
  <c r="N44" i="135" s="1"/>
  <c r="AA43" i="135"/>
  <c r="O44" i="135" s="1"/>
  <c r="AB43" i="135"/>
  <c r="P44" i="135" s="1"/>
  <c r="AC43" i="135"/>
  <c r="Q44" i="135" s="1"/>
  <c r="AD43" i="135"/>
  <c r="R44" i="135" s="1"/>
  <c r="AE43" i="135"/>
  <c r="S44" i="135" s="1"/>
  <c r="Z44" i="135"/>
  <c r="N41" i="135" s="1"/>
  <c r="AA44" i="135"/>
  <c r="O41" i="135" s="1"/>
  <c r="AB44" i="135"/>
  <c r="P41" i="135" s="1"/>
  <c r="AC44" i="135"/>
  <c r="Q41" i="135" s="1"/>
  <c r="AD44" i="135"/>
  <c r="R41" i="135" s="1"/>
  <c r="AE44" i="135"/>
  <c r="S41" i="135" s="1"/>
  <c r="Z45" i="135"/>
  <c r="N42" i="135" s="1"/>
  <c r="AA45" i="135"/>
  <c r="O42" i="135" s="1"/>
  <c r="AB45" i="135"/>
  <c r="P42" i="135" s="1"/>
  <c r="AC45" i="135"/>
  <c r="Q42" i="135" s="1"/>
  <c r="AD45" i="135"/>
  <c r="R42" i="135" s="1"/>
  <c r="AE45" i="135"/>
  <c r="S42" i="135" s="1"/>
  <c r="Z46" i="135"/>
  <c r="N48" i="135" s="1"/>
  <c r="AA46" i="135"/>
  <c r="O48" i="135" s="1"/>
  <c r="AB46" i="135"/>
  <c r="P48" i="135" s="1"/>
  <c r="AC46" i="135"/>
  <c r="Q48" i="135" s="1"/>
  <c r="AD46" i="135"/>
  <c r="R48" i="135" s="1"/>
  <c r="AE46" i="135"/>
  <c r="S48" i="135" s="1"/>
  <c r="Z47" i="135"/>
  <c r="N51" i="135" s="1"/>
  <c r="AA47" i="135"/>
  <c r="O51" i="135" s="1"/>
  <c r="AB47" i="135"/>
  <c r="P51" i="135" s="1"/>
  <c r="AC47" i="135"/>
  <c r="Q51" i="135" s="1"/>
  <c r="AD47" i="135"/>
  <c r="R51" i="135" s="1"/>
  <c r="AE47" i="135"/>
  <c r="S51" i="135" s="1"/>
  <c r="Z48" i="135"/>
  <c r="N47" i="135" s="1"/>
  <c r="AA48" i="135"/>
  <c r="O47" i="135" s="1"/>
  <c r="AB48" i="135"/>
  <c r="P47" i="135" s="1"/>
  <c r="AC48" i="135"/>
  <c r="Q47" i="135" s="1"/>
  <c r="AD48" i="135"/>
  <c r="R47" i="135" s="1"/>
  <c r="AE48" i="135"/>
  <c r="S47" i="135" s="1"/>
  <c r="Z49" i="135"/>
  <c r="N46" i="135" s="1"/>
  <c r="AA49" i="135"/>
  <c r="O46" i="135" s="1"/>
  <c r="AB49" i="135"/>
  <c r="P46" i="135" s="1"/>
  <c r="AC49" i="135"/>
  <c r="Q46" i="135" s="1"/>
  <c r="AD49" i="135"/>
  <c r="R46" i="135" s="1"/>
  <c r="AE49" i="135"/>
  <c r="S46" i="135" s="1"/>
  <c r="Z50" i="135"/>
  <c r="N50" i="135" s="1"/>
  <c r="AA50" i="135"/>
  <c r="O50" i="135" s="1"/>
  <c r="AB50" i="135"/>
  <c r="P50" i="135" s="1"/>
  <c r="AC50" i="135"/>
  <c r="Q50" i="135" s="1"/>
  <c r="AD50" i="135"/>
  <c r="R50" i="135" s="1"/>
  <c r="AE50" i="135"/>
  <c r="S50" i="135" s="1"/>
  <c r="Z51" i="135"/>
  <c r="N53" i="135" s="1"/>
  <c r="AA51" i="135"/>
  <c r="O53" i="135" s="1"/>
  <c r="AB51" i="135"/>
  <c r="P53" i="135" s="1"/>
  <c r="AC51" i="135"/>
  <c r="Q53" i="135" s="1"/>
  <c r="AD51" i="135"/>
  <c r="R53" i="135" s="1"/>
  <c r="AE51" i="135"/>
  <c r="S53" i="135" s="1"/>
  <c r="Z52" i="135"/>
  <c r="N49" i="135" s="1"/>
  <c r="AA52" i="135"/>
  <c r="O49" i="135" s="1"/>
  <c r="AB52" i="135"/>
  <c r="P49" i="135" s="1"/>
  <c r="AC52" i="135"/>
  <c r="Q49" i="135" s="1"/>
  <c r="AD52" i="135"/>
  <c r="R49" i="135" s="1"/>
  <c r="AE52" i="135"/>
  <c r="S49" i="135" s="1"/>
  <c r="Z53" i="135"/>
  <c r="N52" i="135" s="1"/>
  <c r="AA53" i="135"/>
  <c r="O52" i="135" s="1"/>
  <c r="AB53" i="135"/>
  <c r="P52" i="135" s="1"/>
  <c r="AC53" i="135"/>
  <c r="Q52" i="135" s="1"/>
  <c r="AD53" i="135"/>
  <c r="R52" i="135" s="1"/>
  <c r="AE53" i="135"/>
  <c r="S52" i="135" s="1"/>
  <c r="AE40" i="135"/>
  <c r="S40" i="135" s="1"/>
  <c r="AD40" i="135"/>
  <c r="R40" i="135" s="1"/>
  <c r="AA40" i="135"/>
  <c r="O40" i="135" s="1"/>
  <c r="AB40" i="135"/>
  <c r="P40" i="135" s="1"/>
  <c r="AC40" i="135"/>
  <c r="Q40" i="135" s="1"/>
  <c r="Z40" i="135"/>
  <c r="AL40" i="135"/>
  <c r="AL41" i="135"/>
  <c r="AL42" i="135"/>
  <c r="AL43" i="135"/>
  <c r="AL44" i="135"/>
  <c r="AL45" i="135"/>
  <c r="AL46" i="135"/>
  <c r="AL47" i="135"/>
  <c r="AL48" i="135"/>
  <c r="AL49" i="135"/>
  <c r="AL50" i="135"/>
  <c r="AL51" i="135"/>
  <c r="AL52" i="135"/>
  <c r="AL39" i="135"/>
  <c r="AK40" i="135"/>
  <c r="AK41" i="135"/>
  <c r="AK42" i="135"/>
  <c r="AK43" i="135"/>
  <c r="AK44" i="135"/>
  <c r="AK45" i="135"/>
  <c r="AK46" i="135"/>
  <c r="AK47" i="135"/>
  <c r="AK48" i="135"/>
  <c r="AK49" i="135"/>
  <c r="AK50" i="135"/>
  <c r="AK51" i="135"/>
  <c r="AK52" i="135"/>
  <c r="AK39" i="135"/>
  <c r="L25" i="148"/>
  <c r="K25" i="148"/>
  <c r="L22" i="148"/>
  <c r="K22" i="148"/>
  <c r="L23" i="148"/>
  <c r="K23" i="148"/>
  <c r="L21" i="148"/>
  <c r="K21" i="148"/>
  <c r="L20" i="148"/>
  <c r="K20" i="148"/>
  <c r="T397" i="114"/>
  <c r="R410" i="114"/>
  <c r="R409" i="114"/>
  <c r="R408" i="114"/>
  <c r="T375" i="114"/>
  <c r="S376" i="114"/>
  <c r="S375" i="114"/>
  <c r="R376" i="114"/>
  <c r="R375" i="114"/>
  <c r="R388" i="114"/>
  <c r="R387" i="114"/>
  <c r="R386" i="114"/>
  <c r="R364" i="114"/>
  <c r="R363" i="114"/>
  <c r="S354" i="114"/>
  <c r="S353" i="114"/>
  <c r="S352" i="114"/>
  <c r="R354" i="114"/>
  <c r="R353" i="114"/>
  <c r="R352" i="114"/>
  <c r="R340" i="114"/>
  <c r="R316" i="114"/>
  <c r="T305" i="114"/>
  <c r="B328" i="114"/>
  <c r="T285" i="114"/>
  <c r="T284" i="114"/>
  <c r="T283" i="114"/>
  <c r="T282" i="114"/>
  <c r="S284" i="114"/>
  <c r="S283" i="114"/>
  <c r="R284" i="114"/>
  <c r="R283" i="114"/>
  <c r="R282" i="114"/>
  <c r="R295" i="114"/>
  <c r="R294" i="114"/>
  <c r="R293" i="114"/>
  <c r="T258" i="114"/>
  <c r="R271" i="114"/>
  <c r="R270" i="114"/>
  <c r="R269" i="114"/>
  <c r="T235" i="114"/>
  <c r="S238" i="114"/>
  <c r="S237" i="114"/>
  <c r="R238" i="114"/>
  <c r="R237" i="114"/>
  <c r="R248" i="114"/>
  <c r="R247" i="114"/>
  <c r="R246" i="114"/>
  <c r="S216" i="114"/>
  <c r="S215" i="114"/>
  <c r="S214" i="114"/>
  <c r="S213" i="114"/>
  <c r="S212" i="114"/>
  <c r="S211" i="114"/>
  <c r="R216" i="114"/>
  <c r="R215" i="114"/>
  <c r="R213" i="114"/>
  <c r="R212" i="114"/>
  <c r="R211" i="114"/>
  <c r="R224" i="114"/>
  <c r="R223" i="114"/>
  <c r="R222" i="114"/>
  <c r="S190" i="114"/>
  <c r="S189" i="114"/>
  <c r="S188" i="114"/>
  <c r="R190" i="114"/>
  <c r="L201" i="114" s="1"/>
  <c r="R189" i="114"/>
  <c r="L200" i="114" s="1"/>
  <c r="R188" i="114"/>
  <c r="L199" i="114" s="1"/>
  <c r="T189" i="114"/>
  <c r="T188" i="114"/>
  <c r="R200" i="114"/>
  <c r="R199" i="114"/>
  <c r="N43" i="135" l="1"/>
  <c r="N40" i="135"/>
  <c r="T166" i="114"/>
  <c r="S166" i="114"/>
  <c r="R166" i="114"/>
  <c r="R179" i="114"/>
  <c r="R178" i="114"/>
  <c r="R177" i="114"/>
  <c r="S146" i="114" l="1"/>
  <c r="S144" i="114"/>
  <c r="S143" i="114"/>
  <c r="R146" i="114"/>
  <c r="R145" i="114"/>
  <c r="R144" i="114"/>
  <c r="R143" i="114"/>
  <c r="R157" i="114"/>
  <c r="R156" i="114"/>
  <c r="R155" i="114"/>
  <c r="R154" i="114"/>
  <c r="D41" i="59"/>
  <c r="S75" i="114"/>
  <c r="S74" i="114"/>
  <c r="S73" i="114"/>
  <c r="R75" i="114"/>
  <c r="R74" i="114"/>
  <c r="R73" i="114"/>
  <c r="L114" i="114"/>
  <c r="L115" i="114"/>
  <c r="M118" i="114"/>
  <c r="L118" i="114"/>
  <c r="R112" i="114"/>
  <c r="R111" i="114"/>
  <c r="R110" i="114"/>
  <c r="S104" i="114"/>
  <c r="M115" i="114" s="1"/>
  <c r="S103" i="114"/>
  <c r="M114" i="114" s="1"/>
  <c r="S102" i="114"/>
  <c r="S101" i="114"/>
  <c r="S100" i="114"/>
  <c r="R100" i="114"/>
  <c r="T99" i="114"/>
  <c r="S99" i="114"/>
  <c r="R99" i="114"/>
  <c r="R133" i="114"/>
  <c r="R132" i="114"/>
  <c r="R131" i="114"/>
  <c r="L88" i="114"/>
  <c r="M88" i="114"/>
  <c r="L89" i="114"/>
  <c r="M89" i="114"/>
  <c r="M93" i="114"/>
  <c r="L93" i="114"/>
  <c r="B38" i="135"/>
  <c r="AD35" i="1"/>
  <c r="AD36" i="1"/>
  <c r="T50" i="114"/>
  <c r="S54" i="114"/>
  <c r="M65" i="114" s="1"/>
  <c r="S53" i="114"/>
  <c r="S50" i="114"/>
  <c r="R54" i="114"/>
  <c r="L65" i="114" s="1"/>
  <c r="R53" i="114"/>
  <c r="R52" i="114"/>
  <c r="R51" i="114"/>
  <c r="R50" i="114"/>
  <c r="R63" i="114"/>
  <c r="R62" i="114"/>
  <c r="R61" i="114"/>
  <c r="T26" i="114"/>
  <c r="T25" i="114"/>
  <c r="S27" i="114"/>
  <c r="S26" i="114"/>
  <c r="S25" i="114"/>
  <c r="R27" i="114"/>
  <c r="R26" i="114"/>
  <c r="R25" i="114"/>
  <c r="R37" i="114"/>
  <c r="R36" i="114"/>
  <c r="L25" i="114"/>
  <c r="D48" i="148"/>
  <c r="D47" i="148"/>
  <c r="D46" i="148"/>
  <c r="D45" i="148"/>
  <c r="D44" i="148"/>
  <c r="D43" i="148"/>
  <c r="D42" i="148"/>
  <c r="D41" i="148"/>
  <c r="D40" i="148"/>
  <c r="D39" i="148"/>
  <c r="D38" i="148"/>
  <c r="D37" i="148"/>
  <c r="D36" i="148"/>
  <c r="E36" i="148"/>
  <c r="F36" i="148"/>
  <c r="L17" i="148"/>
  <c r="L15" i="148"/>
  <c r="L13" i="148"/>
  <c r="L10" i="148"/>
  <c r="L7" i="148"/>
  <c r="L16" i="148"/>
  <c r="L14" i="148"/>
  <c r="L12" i="148"/>
  <c r="L11" i="148"/>
  <c r="L9" i="148"/>
  <c r="L8" i="148"/>
  <c r="L5" i="148"/>
  <c r="K17" i="148"/>
  <c r="K15" i="148"/>
  <c r="K13" i="148"/>
  <c r="K10" i="148"/>
  <c r="K7" i="148"/>
  <c r="K16" i="148"/>
  <c r="K14" i="148"/>
  <c r="K12" i="148"/>
  <c r="K11" i="148"/>
  <c r="K9" i="148"/>
  <c r="K8" i="148"/>
  <c r="K6" i="148"/>
  <c r="K5" i="148"/>
  <c r="J20" i="148"/>
  <c r="C10" i="148"/>
  <c r="C11" i="148"/>
  <c r="C12" i="148"/>
  <c r="C13" i="148"/>
  <c r="C14" i="148"/>
  <c r="C15" i="148"/>
  <c r="C16" i="148"/>
  <c r="C17" i="148"/>
  <c r="C9" i="148"/>
  <c r="C8" i="148"/>
  <c r="C7" i="148"/>
  <c r="C6" i="148"/>
  <c r="C5" i="148"/>
  <c r="B38" i="148"/>
  <c r="C38" i="148"/>
  <c r="B39" i="148"/>
  <c r="C39" i="148"/>
  <c r="B40" i="148"/>
  <c r="C40" i="148"/>
  <c r="B41" i="148"/>
  <c r="C41" i="148"/>
  <c r="B42" i="148"/>
  <c r="C42" i="148"/>
  <c r="B43" i="148"/>
  <c r="C43" i="148"/>
  <c r="B44" i="148"/>
  <c r="C44" i="148"/>
  <c r="B45" i="148"/>
  <c r="C45" i="148"/>
  <c r="B46" i="148"/>
  <c r="C46" i="148"/>
  <c r="B47" i="148"/>
  <c r="C47" i="148"/>
  <c r="B48" i="148"/>
  <c r="C48" i="148"/>
  <c r="C37" i="148"/>
  <c r="B37" i="148"/>
  <c r="C36" i="148"/>
  <c r="B36" i="148"/>
  <c r="D2" i="177"/>
  <c r="D3" i="177"/>
  <c r="D4" i="177"/>
  <c r="D5" i="177"/>
  <c r="D6" i="177"/>
  <c r="D7" i="177"/>
  <c r="D8" i="177"/>
  <c r="D9" i="177"/>
  <c r="D10" i="177"/>
  <c r="D11" i="177"/>
  <c r="D12" i="177"/>
  <c r="D13" i="177"/>
  <c r="D1" i="177"/>
  <c r="AG37" i="173"/>
  <c r="AG38" i="173"/>
  <c r="AG39" i="173"/>
  <c r="AG40" i="173"/>
  <c r="AG41" i="173"/>
  <c r="AK37" i="173"/>
  <c r="AK38" i="173"/>
  <c r="AK39" i="173"/>
  <c r="AK40" i="173"/>
  <c r="AK41" i="173"/>
  <c r="AL37" i="173"/>
  <c r="AP4" i="173"/>
  <c r="CP3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4" i="1"/>
  <c r="M599" i="114"/>
  <c r="M598" i="114"/>
  <c r="M597" i="114"/>
  <c r="M596" i="114"/>
  <c r="L599" i="114"/>
  <c r="L598" i="114"/>
  <c r="L597" i="114"/>
  <c r="L596" i="114"/>
  <c r="L19" i="148"/>
  <c r="K19" i="148"/>
  <c r="W14" i="64"/>
  <c r="W21" i="64"/>
  <c r="U22" i="33"/>
  <c r="U17" i="41"/>
  <c r="B53" i="1"/>
  <c r="B56" i="1"/>
  <c r="B57" i="1"/>
  <c r="M426" i="114"/>
  <c r="M425" i="114"/>
  <c r="L438" i="114"/>
  <c r="L426" i="114"/>
  <c r="L425" i="114"/>
  <c r="L395" i="114"/>
  <c r="AN38" i="173" l="1"/>
  <c r="AO38" i="173"/>
  <c r="AN39" i="173"/>
  <c r="AO39" i="173"/>
  <c r="AO41" i="173"/>
  <c r="AO40" i="173"/>
  <c r="AN41" i="173"/>
  <c r="AN40" i="173"/>
  <c r="CY36" i="1"/>
  <c r="DB36" i="1"/>
  <c r="CY7" i="1"/>
  <c r="DB7" i="1"/>
  <c r="CY8" i="1"/>
  <c r="DB8" i="1"/>
  <c r="CY9" i="1"/>
  <c r="DB9" i="1"/>
  <c r="CY10" i="1"/>
  <c r="DB10" i="1"/>
  <c r="CY11" i="1"/>
  <c r="DB11" i="1"/>
  <c r="CY12" i="1"/>
  <c r="DB12" i="1"/>
  <c r="CY13" i="1"/>
  <c r="DB13" i="1"/>
  <c r="CY14" i="1"/>
  <c r="DB14" i="1"/>
  <c r="CY15" i="1"/>
  <c r="DB15" i="1"/>
  <c r="CY16" i="1"/>
  <c r="DB16" i="1"/>
  <c r="CY17" i="1"/>
  <c r="DB17" i="1"/>
  <c r="CY18" i="1"/>
  <c r="DB18" i="1"/>
  <c r="CY19" i="1"/>
  <c r="DB19" i="1"/>
  <c r="CY20" i="1"/>
  <c r="DB20" i="1"/>
  <c r="CY21" i="1"/>
  <c r="DB21" i="1"/>
  <c r="CY22" i="1"/>
  <c r="DB22" i="1"/>
  <c r="CY23" i="1"/>
  <c r="DB23" i="1"/>
  <c r="CY24" i="1"/>
  <c r="DB24" i="1"/>
  <c r="CY25" i="1"/>
  <c r="DB25" i="1"/>
  <c r="CY26" i="1"/>
  <c r="DB26" i="1"/>
  <c r="CY27" i="1"/>
  <c r="DB27" i="1"/>
  <c r="CY28" i="1"/>
  <c r="DB28" i="1"/>
  <c r="CY29" i="1"/>
  <c r="DB29" i="1"/>
  <c r="CY30" i="1"/>
  <c r="DB30" i="1"/>
  <c r="CY31" i="1"/>
  <c r="DB31" i="1"/>
  <c r="CY32" i="1"/>
  <c r="DB32" i="1"/>
  <c r="CY33" i="1"/>
  <c r="DB33" i="1"/>
  <c r="CY34" i="1"/>
  <c r="DB34" i="1"/>
  <c r="CY35" i="1"/>
  <c r="DB35" i="1"/>
  <c r="DB5" i="1"/>
  <c r="DB6" i="1"/>
  <c r="CY5" i="1"/>
  <c r="CY6" i="1"/>
  <c r="DB4" i="1"/>
  <c r="CY4" i="1"/>
  <c r="AM37" i="173" s="1"/>
  <c r="AL41" i="173"/>
  <c r="AL40" i="173"/>
  <c r="AL39" i="173"/>
  <c r="AL38" i="173"/>
  <c r="Q6" i="155" l="1"/>
  <c r="Q5" i="155"/>
  <c r="Q4" i="155"/>
  <c r="Q8" i="155"/>
  <c r="Q9" i="155"/>
  <c r="Q12" i="155"/>
  <c r="Q13" i="155"/>
  <c r="Q14" i="155"/>
  <c r="Q15" i="155"/>
  <c r="Q16" i="155"/>
  <c r="Q11" i="155"/>
  <c r="Q10" i="155"/>
  <c r="Q17" i="155" l="1"/>
  <c r="S51" i="114"/>
  <c r="B304" i="114" l="1"/>
  <c r="B280" i="114"/>
  <c r="B234" i="114"/>
  <c r="B210" i="114"/>
  <c r="B187" i="114"/>
  <c r="B119" i="114"/>
  <c r="B95" i="114"/>
  <c r="B72" i="114"/>
  <c r="B1" i="114"/>
  <c r="B24" i="114"/>
  <c r="B48" i="114"/>
  <c r="Q7" i="155"/>
  <c r="F19" i="155" s="1"/>
  <c r="BT35" i="1" l="1"/>
  <c r="BF35" i="1"/>
  <c r="AR35" i="1"/>
  <c r="BT34" i="1"/>
  <c r="BF34" i="1"/>
  <c r="AR34" i="1"/>
  <c r="AD34" i="1"/>
  <c r="BT33" i="1"/>
  <c r="BF33" i="1"/>
  <c r="AR33" i="1"/>
  <c r="AD33" i="1"/>
  <c r="BT32" i="1"/>
  <c r="BF32" i="1"/>
  <c r="AR32" i="1"/>
  <c r="AD32" i="1"/>
  <c r="BT31" i="1"/>
  <c r="BF31" i="1"/>
  <c r="AR31" i="1"/>
  <c r="AD31" i="1"/>
  <c r="BT30" i="1"/>
  <c r="BF30" i="1"/>
  <c r="AR30" i="1"/>
  <c r="AD30" i="1"/>
  <c r="BT29" i="1"/>
  <c r="BF29" i="1"/>
  <c r="AR29" i="1"/>
  <c r="AD29" i="1"/>
  <c r="BT28" i="1"/>
  <c r="BF28" i="1"/>
  <c r="AR28" i="1"/>
  <c r="AD28" i="1"/>
  <c r="BT27" i="1"/>
  <c r="BF27" i="1"/>
  <c r="AR27" i="1"/>
  <c r="AD27" i="1"/>
  <c r="BT26" i="1"/>
  <c r="BF26" i="1"/>
  <c r="AR26" i="1"/>
  <c r="AD26" i="1"/>
  <c r="BT25" i="1"/>
  <c r="BF25" i="1"/>
  <c r="AR25" i="1"/>
  <c r="AD25" i="1"/>
  <c r="BT24" i="1"/>
  <c r="BF24" i="1"/>
  <c r="AR24" i="1"/>
  <c r="AD24" i="1"/>
  <c r="BT23" i="1"/>
  <c r="BF23" i="1"/>
  <c r="AR23" i="1"/>
  <c r="AD23" i="1"/>
  <c r="BT22" i="1"/>
  <c r="BF22" i="1"/>
  <c r="AR22" i="1"/>
  <c r="AD22" i="1"/>
  <c r="BT21" i="1"/>
  <c r="BF21" i="1"/>
  <c r="AR21" i="1"/>
  <c r="AD21" i="1"/>
  <c r="BT20" i="1"/>
  <c r="BF20" i="1"/>
  <c r="AR20" i="1"/>
  <c r="AD20" i="1"/>
  <c r="BT19" i="1"/>
  <c r="BF19" i="1"/>
  <c r="AR19" i="1"/>
  <c r="AD19" i="1"/>
  <c r="BT18" i="1"/>
  <c r="BF18" i="1"/>
  <c r="AR18" i="1"/>
  <c r="AD18" i="1"/>
  <c r="BT17" i="1"/>
  <c r="BF17" i="1"/>
  <c r="AR17" i="1"/>
  <c r="AD17" i="1"/>
  <c r="BT16" i="1"/>
  <c r="BF16" i="1"/>
  <c r="AR16" i="1"/>
  <c r="AD16" i="1"/>
  <c r="BT15" i="1"/>
  <c r="BF15" i="1"/>
  <c r="AR15" i="1"/>
  <c r="AD15" i="1"/>
  <c r="BT14" i="1"/>
  <c r="BF14" i="1"/>
  <c r="AR14" i="1"/>
  <c r="AD14" i="1"/>
  <c r="BT13" i="1"/>
  <c r="BF13" i="1"/>
  <c r="AR13" i="1"/>
  <c r="AD13" i="1"/>
  <c r="BT12" i="1"/>
  <c r="BF12" i="1"/>
  <c r="AR12" i="1"/>
  <c r="AD12" i="1"/>
  <c r="BT11" i="1"/>
  <c r="BF11" i="1"/>
  <c r="AR11" i="1"/>
  <c r="AD11" i="1"/>
  <c r="BT10" i="1"/>
  <c r="BF10" i="1"/>
  <c r="AR10" i="1"/>
  <c r="AD10" i="1"/>
  <c r="BT9" i="1"/>
  <c r="BF9" i="1"/>
  <c r="AR9" i="1"/>
  <c r="AD9" i="1"/>
  <c r="BT8" i="1"/>
  <c r="BF8" i="1"/>
  <c r="AR8" i="1"/>
  <c r="AD8" i="1"/>
  <c r="BT7" i="1"/>
  <c r="BF7" i="1"/>
  <c r="AR7" i="1"/>
  <c r="AD7" i="1"/>
  <c r="BT6" i="1"/>
  <c r="BF6" i="1"/>
  <c r="AR6" i="1"/>
  <c r="AD6" i="1"/>
  <c r="BT5" i="1"/>
  <c r="BF5" i="1"/>
  <c r="AR5" i="1"/>
  <c r="AD5" i="1"/>
  <c r="BT4" i="1"/>
  <c r="BF4" i="1"/>
  <c r="AR4" i="1"/>
  <c r="AD4" i="1"/>
  <c r="J49" i="148" l="1"/>
  <c r="A48" i="148"/>
  <c r="I36" i="148"/>
  <c r="K24" i="148"/>
  <c r="L24" i="148"/>
  <c r="K26" i="148"/>
  <c r="L26" i="148"/>
  <c r="K27" i="148"/>
  <c r="L27" i="148"/>
  <c r="K28" i="148"/>
  <c r="L28" i="148"/>
  <c r="K29" i="148"/>
  <c r="L29" i="148"/>
  <c r="K30" i="148"/>
  <c r="L30" i="148"/>
  <c r="K31" i="148"/>
  <c r="L31" i="148"/>
  <c r="L6" i="148"/>
  <c r="D1" i="155" l="1"/>
  <c r="F28" i="59" l="1"/>
  <c r="D23" i="59" l="1"/>
  <c r="B23" i="59"/>
  <c r="F27" i="59"/>
  <c r="B27" i="59"/>
  <c r="B38" i="173" l="1"/>
  <c r="B39" i="173"/>
  <c r="B40" i="173"/>
  <c r="B41" i="173"/>
  <c r="M434" i="114" l="1"/>
  <c r="M435" i="114"/>
  <c r="L435" i="114"/>
  <c r="L434" i="114"/>
  <c r="M391" i="114" l="1"/>
  <c r="M390" i="114"/>
  <c r="L391" i="114"/>
  <c r="L390" i="114"/>
  <c r="M37" i="148" l="1"/>
  <c r="L229" i="114" l="1"/>
  <c r="L224" i="114"/>
  <c r="M229" i="114"/>
  <c r="M228" i="114"/>
  <c r="M227" i="114"/>
  <c r="M226" i="114"/>
  <c r="M225" i="114"/>
  <c r="M224" i="114"/>
  <c r="M223" i="114"/>
  <c r="L228" i="114"/>
  <c r="L227" i="114"/>
  <c r="L226" i="114"/>
  <c r="L225" i="114"/>
  <c r="L223" i="114"/>
  <c r="AU7" i="64" l="1"/>
  <c r="R3" i="173" l="1"/>
  <c r="A73" i="135" l="1"/>
  <c r="A56" i="135"/>
  <c r="A38" i="135"/>
  <c r="A37" i="135"/>
  <c r="M5" i="135" l="1"/>
  <c r="M41" i="135" s="1"/>
  <c r="M6" i="135"/>
  <c r="M42" i="135" s="1"/>
  <c r="M7" i="135"/>
  <c r="M43" i="135" s="1"/>
  <c r="M8" i="135"/>
  <c r="M44" i="135" s="1"/>
  <c r="M9" i="135"/>
  <c r="M45" i="135" s="1"/>
  <c r="M10" i="135"/>
  <c r="M46" i="135" s="1"/>
  <c r="M11" i="135"/>
  <c r="M47" i="135" s="1"/>
  <c r="M12" i="135"/>
  <c r="M48" i="135" s="1"/>
  <c r="M13" i="135"/>
  <c r="M49" i="135" s="1"/>
  <c r="M14" i="135"/>
  <c r="M50" i="135" s="1"/>
  <c r="M15" i="135"/>
  <c r="M51" i="135" s="1"/>
  <c r="M16" i="135"/>
  <c r="M52" i="135" s="1"/>
  <c r="M17" i="135"/>
  <c r="M53" i="135" s="1"/>
  <c r="F36" i="175"/>
  <c r="G36" i="175"/>
  <c r="H36" i="175"/>
  <c r="F37" i="175"/>
  <c r="G37" i="175"/>
  <c r="H37" i="175"/>
  <c r="F38" i="175"/>
  <c r="G38" i="175"/>
  <c r="H38" i="175"/>
  <c r="F39" i="175"/>
  <c r="G39" i="175"/>
  <c r="H39" i="175"/>
  <c r="F40" i="175"/>
  <c r="G40" i="175"/>
  <c r="H40" i="175"/>
  <c r="F41" i="175"/>
  <c r="G41" i="175"/>
  <c r="H41" i="175"/>
  <c r="F42" i="175"/>
  <c r="G42" i="175"/>
  <c r="H42" i="175"/>
  <c r="F43" i="175"/>
  <c r="G43" i="175"/>
  <c r="H43" i="175"/>
  <c r="F44" i="175"/>
  <c r="G44" i="175"/>
  <c r="H44" i="175"/>
  <c r="F45" i="175"/>
  <c r="G45" i="175"/>
  <c r="H45" i="175"/>
  <c r="F46" i="175"/>
  <c r="G46" i="175"/>
  <c r="H46" i="175"/>
  <c r="F47" i="175"/>
  <c r="G47" i="175"/>
  <c r="H47" i="175"/>
  <c r="F48" i="175"/>
  <c r="G48" i="175"/>
  <c r="H48" i="175"/>
  <c r="G35" i="175"/>
  <c r="H35" i="175"/>
  <c r="F35" i="175"/>
  <c r="O43" i="30" l="1"/>
  <c r="AH53" i="135"/>
  <c r="V52" i="135" s="1"/>
  <c r="V33" i="135" s="1"/>
  <c r="S5" i="135"/>
  <c r="T5" i="135"/>
  <c r="S6" i="135"/>
  <c r="T6" i="135"/>
  <c r="S7" i="135"/>
  <c r="T7" i="135"/>
  <c r="S8" i="135"/>
  <c r="T8" i="135"/>
  <c r="S9" i="135"/>
  <c r="T9" i="135"/>
  <c r="S10" i="135"/>
  <c r="T10" i="135"/>
  <c r="S11" i="135"/>
  <c r="T11" i="135"/>
  <c r="S12" i="135"/>
  <c r="T12" i="135"/>
  <c r="S13" i="135"/>
  <c r="T13" i="135"/>
  <c r="S14" i="135"/>
  <c r="T14" i="135"/>
  <c r="S15" i="135"/>
  <c r="T15" i="135"/>
  <c r="S16" i="135"/>
  <c r="T16" i="135"/>
  <c r="S17" i="135"/>
  <c r="T17" i="135"/>
  <c r="N5" i="135"/>
  <c r="N22" i="135" s="1"/>
  <c r="O5" i="135"/>
  <c r="P5" i="135"/>
  <c r="Q5" i="135"/>
  <c r="N6" i="135"/>
  <c r="O6" i="135"/>
  <c r="P6" i="135"/>
  <c r="Q6" i="135"/>
  <c r="N7" i="135"/>
  <c r="O7" i="135"/>
  <c r="P7" i="135"/>
  <c r="Q7" i="135"/>
  <c r="N8" i="135"/>
  <c r="O8" i="135"/>
  <c r="P8" i="135"/>
  <c r="Q8" i="135"/>
  <c r="N9" i="135"/>
  <c r="O9" i="135"/>
  <c r="P9" i="135"/>
  <c r="Q9" i="135"/>
  <c r="N10" i="135"/>
  <c r="O10" i="135"/>
  <c r="P10" i="135"/>
  <c r="Q10" i="135"/>
  <c r="N11" i="135"/>
  <c r="O11" i="135"/>
  <c r="P11" i="135"/>
  <c r="Q11" i="135"/>
  <c r="N12" i="135"/>
  <c r="O12" i="135"/>
  <c r="P12" i="135"/>
  <c r="Q12" i="135"/>
  <c r="N13" i="135"/>
  <c r="O13" i="135"/>
  <c r="P13" i="135"/>
  <c r="Q13" i="135"/>
  <c r="N14" i="135"/>
  <c r="O14" i="135"/>
  <c r="P14" i="135"/>
  <c r="Q14" i="135"/>
  <c r="N15" i="135"/>
  <c r="O15" i="135"/>
  <c r="P15" i="135"/>
  <c r="Q15" i="135"/>
  <c r="N16" i="135"/>
  <c r="O16" i="135"/>
  <c r="P16" i="135"/>
  <c r="Q16" i="135"/>
  <c r="N17" i="135"/>
  <c r="O17" i="135"/>
  <c r="P17" i="135"/>
  <c r="Q17" i="135"/>
  <c r="T4" i="135"/>
  <c r="S4" i="135"/>
  <c r="P4" i="135"/>
  <c r="Q4" i="135"/>
  <c r="O4" i="135"/>
  <c r="N4" i="135"/>
  <c r="N21" i="135" s="1"/>
  <c r="M4" i="135"/>
  <c r="AA28" i="135" l="1"/>
  <c r="AB28" i="135" s="1"/>
  <c r="AA23" i="135"/>
  <c r="AB23" i="135" s="1"/>
  <c r="AA27" i="135"/>
  <c r="AB27" i="135" s="1"/>
  <c r="AA31" i="135"/>
  <c r="AB31" i="135" s="1"/>
  <c r="AA22" i="135"/>
  <c r="AB22" i="135" s="1"/>
  <c r="AA26" i="135"/>
  <c r="AB26" i="135" s="1"/>
  <c r="AA30" i="135"/>
  <c r="AB30" i="135" s="1"/>
  <c r="AA34" i="135"/>
  <c r="AB34" i="135" s="1"/>
  <c r="AA24" i="135"/>
  <c r="AB24" i="135" s="1"/>
  <c r="AA21" i="135"/>
  <c r="AB21" i="135" s="1"/>
  <c r="AA25" i="135"/>
  <c r="AB25" i="135" s="1"/>
  <c r="AA29" i="135"/>
  <c r="AB29" i="135" s="1"/>
  <c r="AA33" i="135"/>
  <c r="AB33" i="135" s="1"/>
  <c r="AA32" i="135"/>
  <c r="AB32" i="135" s="1"/>
  <c r="AI53" i="135"/>
  <c r="W52" i="135" s="1"/>
  <c r="W33" i="135" s="1"/>
  <c r="AI51" i="135"/>
  <c r="W49" i="135" s="1"/>
  <c r="W30" i="135" s="1"/>
  <c r="AH51" i="135"/>
  <c r="V49" i="135" s="1"/>
  <c r="V30" i="135" s="1"/>
  <c r="AI49" i="135"/>
  <c r="W50" i="135" s="1"/>
  <c r="W31" i="135" s="1"/>
  <c r="AH49" i="135"/>
  <c r="V50" i="135" s="1"/>
  <c r="V31" i="135" s="1"/>
  <c r="AI47" i="135"/>
  <c r="W46" i="135" s="1"/>
  <c r="W27" i="135" s="1"/>
  <c r="AH47" i="135"/>
  <c r="V46" i="135" s="1"/>
  <c r="V27" i="135" s="1"/>
  <c r="AI45" i="135"/>
  <c r="W44" i="135" s="1"/>
  <c r="W25" i="135" s="1"/>
  <c r="AH45" i="135"/>
  <c r="V44" i="135" s="1"/>
  <c r="V25" i="135" s="1"/>
  <c r="AI43" i="135"/>
  <c r="W45" i="135" s="1"/>
  <c r="W26" i="135" s="1"/>
  <c r="AH43" i="135"/>
  <c r="V45" i="135" s="1"/>
  <c r="V26" i="135" s="1"/>
  <c r="AI41" i="135"/>
  <c r="W43" i="135" s="1"/>
  <c r="W24" i="135" s="1"/>
  <c r="AH41" i="135"/>
  <c r="V43" i="135" s="1"/>
  <c r="V24" i="135" s="1"/>
  <c r="AI40" i="135"/>
  <c r="W40" i="135" s="1"/>
  <c r="W21" i="135" s="1"/>
  <c r="AH40" i="135"/>
  <c r="V40" i="135" s="1"/>
  <c r="V21" i="135" s="1"/>
  <c r="AI52" i="135"/>
  <c r="W53" i="135" s="1"/>
  <c r="W34" i="135" s="1"/>
  <c r="AH52" i="135"/>
  <c r="V53" i="135" s="1"/>
  <c r="V34" i="135" s="1"/>
  <c r="AI50" i="135"/>
  <c r="W48" i="135" s="1"/>
  <c r="W29" i="135" s="1"/>
  <c r="AH50" i="135"/>
  <c r="V48" i="135" s="1"/>
  <c r="V29" i="135" s="1"/>
  <c r="AI48" i="135"/>
  <c r="W51" i="135" s="1"/>
  <c r="W32" i="135" s="1"/>
  <c r="AH48" i="135"/>
  <c r="V51" i="135" s="1"/>
  <c r="V32" i="135" s="1"/>
  <c r="AI46" i="135"/>
  <c r="W47" i="135" s="1"/>
  <c r="W28" i="135" s="1"/>
  <c r="AH46" i="135"/>
  <c r="V47" i="135" s="1"/>
  <c r="V28" i="135" s="1"/>
  <c r="AI44" i="135"/>
  <c r="W42" i="135" s="1"/>
  <c r="W23" i="135" s="1"/>
  <c r="AH44" i="135"/>
  <c r="V42" i="135" s="1"/>
  <c r="V23" i="135" s="1"/>
  <c r="AI42" i="135"/>
  <c r="W41" i="135" s="1"/>
  <c r="W22" i="135" s="1"/>
  <c r="AH42" i="135"/>
  <c r="V41" i="135" s="1"/>
  <c r="M601" i="114"/>
  <c r="L601" i="114"/>
  <c r="M595" i="114"/>
  <c r="L595" i="114"/>
  <c r="M594" i="114"/>
  <c r="L594" i="114"/>
  <c r="M593" i="114"/>
  <c r="L593" i="114"/>
  <c r="M592" i="114"/>
  <c r="L592" i="114"/>
  <c r="M590" i="114"/>
  <c r="L590" i="114"/>
  <c r="M589" i="114"/>
  <c r="L589" i="114"/>
  <c r="M588" i="114"/>
  <c r="L588" i="114"/>
  <c r="M587" i="114"/>
  <c r="L587" i="114"/>
  <c r="M584" i="114"/>
  <c r="L584" i="114"/>
  <c r="N583" i="114"/>
  <c r="M583" i="114"/>
  <c r="L583" i="114"/>
  <c r="K583" i="114"/>
  <c r="N582" i="114"/>
  <c r="M582" i="114"/>
  <c r="L582" i="114"/>
  <c r="K582" i="114"/>
  <c r="L581" i="114"/>
  <c r="M578" i="114"/>
  <c r="L578" i="114"/>
  <c r="M577" i="114"/>
  <c r="L577" i="114"/>
  <c r="M576" i="114"/>
  <c r="L576" i="114"/>
  <c r="M575" i="114"/>
  <c r="L575" i="114"/>
  <c r="M567" i="114"/>
  <c r="L567" i="114"/>
  <c r="M566" i="114"/>
  <c r="L566" i="114"/>
  <c r="M565" i="114"/>
  <c r="L565" i="114"/>
  <c r="M564" i="114"/>
  <c r="L564" i="114"/>
  <c r="M561" i="114"/>
  <c r="L561" i="114"/>
  <c r="N560" i="114"/>
  <c r="M560" i="114"/>
  <c r="L560" i="114"/>
  <c r="K560" i="114"/>
  <c r="N559" i="114"/>
  <c r="M559" i="114"/>
  <c r="L559" i="114"/>
  <c r="K559" i="114"/>
  <c r="L558" i="114"/>
  <c r="M555" i="114"/>
  <c r="L555" i="114"/>
  <c r="M554" i="114"/>
  <c r="L554" i="114"/>
  <c r="M553" i="114"/>
  <c r="L553" i="114"/>
  <c r="M552" i="114"/>
  <c r="L552" i="114"/>
  <c r="M549" i="114"/>
  <c r="L549" i="114"/>
  <c r="M548" i="114"/>
  <c r="L548" i="114"/>
  <c r="M547" i="114"/>
  <c r="L547" i="114"/>
  <c r="M546" i="114"/>
  <c r="L546" i="114"/>
  <c r="M543" i="114"/>
  <c r="L543" i="114"/>
  <c r="M541" i="114"/>
  <c r="L541" i="114"/>
  <c r="M538" i="114"/>
  <c r="L538" i="114"/>
  <c r="N537" i="114"/>
  <c r="M537" i="114"/>
  <c r="L537" i="114"/>
  <c r="K537" i="114"/>
  <c r="N536" i="114"/>
  <c r="M536" i="114"/>
  <c r="L536" i="114"/>
  <c r="K536" i="114"/>
  <c r="L535" i="114"/>
  <c r="M531" i="114"/>
  <c r="L531" i="114"/>
  <c r="M521" i="114"/>
  <c r="L521" i="114"/>
  <c r="M520" i="114"/>
  <c r="L520" i="114"/>
  <c r="M519" i="114"/>
  <c r="L519" i="114"/>
  <c r="M518" i="114"/>
  <c r="L518" i="114"/>
  <c r="M515" i="114"/>
  <c r="L515" i="114"/>
  <c r="N514" i="114"/>
  <c r="M514" i="114"/>
  <c r="L514" i="114"/>
  <c r="K514" i="114"/>
  <c r="N513" i="114"/>
  <c r="M513" i="114"/>
  <c r="L513" i="114"/>
  <c r="K513" i="114"/>
  <c r="L512" i="114"/>
  <c r="M508" i="114"/>
  <c r="L508" i="114"/>
  <c r="M500" i="114"/>
  <c r="L500" i="114"/>
  <c r="M498" i="114"/>
  <c r="L498" i="114"/>
  <c r="M497" i="114"/>
  <c r="L497" i="114"/>
  <c r="M496" i="114"/>
  <c r="L496" i="114"/>
  <c r="M495" i="114"/>
  <c r="L495" i="114"/>
  <c r="M492" i="114"/>
  <c r="L492" i="114"/>
  <c r="N491" i="114"/>
  <c r="M491" i="114"/>
  <c r="L491" i="114"/>
  <c r="K491" i="114"/>
  <c r="N490" i="114"/>
  <c r="M490" i="114"/>
  <c r="L490" i="114"/>
  <c r="K490" i="114"/>
  <c r="L489" i="114"/>
  <c r="M486" i="114"/>
  <c r="L486" i="114"/>
  <c r="M485" i="114"/>
  <c r="L485" i="114"/>
  <c r="M484" i="114"/>
  <c r="L484" i="114"/>
  <c r="M483" i="114"/>
  <c r="L483" i="114"/>
  <c r="M480" i="114"/>
  <c r="L480" i="114"/>
  <c r="M479" i="114"/>
  <c r="L479" i="114"/>
  <c r="M478" i="114"/>
  <c r="L478" i="114"/>
  <c r="M477" i="114"/>
  <c r="L477" i="114"/>
  <c r="M475" i="114"/>
  <c r="L475" i="114"/>
  <c r="M474" i="114"/>
  <c r="L474" i="114"/>
  <c r="M473" i="114"/>
  <c r="L473" i="114"/>
  <c r="M472" i="114"/>
  <c r="L472" i="114"/>
  <c r="M469" i="114"/>
  <c r="L469" i="114"/>
  <c r="N468" i="114"/>
  <c r="M468" i="114"/>
  <c r="L468" i="114"/>
  <c r="K468" i="114"/>
  <c r="N467" i="114"/>
  <c r="M467" i="114"/>
  <c r="L467" i="114"/>
  <c r="K467" i="114"/>
  <c r="L466" i="114"/>
  <c r="M462" i="114"/>
  <c r="L462" i="114"/>
  <c r="M461" i="114"/>
  <c r="L461" i="114"/>
  <c r="M460" i="114"/>
  <c r="L460" i="114"/>
  <c r="M459" i="114"/>
  <c r="L459" i="114"/>
  <c r="M456" i="114"/>
  <c r="L456" i="114"/>
  <c r="M455" i="114"/>
  <c r="L455" i="114"/>
  <c r="M454" i="114"/>
  <c r="L454" i="114"/>
  <c r="M453" i="114"/>
  <c r="L453" i="114"/>
  <c r="M451" i="114"/>
  <c r="L451" i="114"/>
  <c r="M450" i="114"/>
  <c r="L450" i="114"/>
  <c r="M449" i="114"/>
  <c r="L449" i="114"/>
  <c r="M448" i="114"/>
  <c r="L448" i="114"/>
  <c r="M445" i="114"/>
  <c r="L445" i="114"/>
  <c r="N444" i="114"/>
  <c r="M444" i="114"/>
  <c r="L444" i="114"/>
  <c r="K444" i="114"/>
  <c r="N443" i="114"/>
  <c r="M443" i="114"/>
  <c r="L443" i="114"/>
  <c r="K443" i="114"/>
  <c r="L442" i="114"/>
  <c r="M437" i="114"/>
  <c r="L437" i="114"/>
  <c r="M433" i="114"/>
  <c r="L433" i="114"/>
  <c r="M432" i="114"/>
  <c r="L432" i="114"/>
  <c r="M431" i="114"/>
  <c r="L431" i="114"/>
  <c r="M430" i="114"/>
  <c r="L430" i="114"/>
  <c r="M422" i="114"/>
  <c r="L422" i="114"/>
  <c r="N421" i="114"/>
  <c r="M421" i="114"/>
  <c r="L421" i="114"/>
  <c r="K421" i="114"/>
  <c r="N420" i="114"/>
  <c r="M420" i="114"/>
  <c r="L420" i="114"/>
  <c r="K420" i="114"/>
  <c r="L419" i="114"/>
  <c r="M417" i="114"/>
  <c r="L417" i="114"/>
  <c r="M416" i="114"/>
  <c r="L416" i="114"/>
  <c r="M415" i="114"/>
  <c r="L415" i="114"/>
  <c r="M414" i="114"/>
  <c r="L414" i="114"/>
  <c r="M411" i="114"/>
  <c r="L411" i="114"/>
  <c r="M410" i="114"/>
  <c r="L410" i="114"/>
  <c r="M409" i="114"/>
  <c r="L409" i="114"/>
  <c r="M408" i="114"/>
  <c r="L408" i="114"/>
  <c r="M406" i="114"/>
  <c r="L406" i="114"/>
  <c r="M405" i="114"/>
  <c r="L405" i="114"/>
  <c r="M404" i="114"/>
  <c r="L404" i="114"/>
  <c r="M403" i="114"/>
  <c r="L403" i="114"/>
  <c r="M400" i="114"/>
  <c r="L400" i="114"/>
  <c r="N399" i="114"/>
  <c r="M399" i="114"/>
  <c r="L399" i="114"/>
  <c r="K399" i="114"/>
  <c r="N398" i="114"/>
  <c r="M398" i="114"/>
  <c r="L398" i="114"/>
  <c r="K398" i="114"/>
  <c r="L397" i="114"/>
  <c r="M395" i="114"/>
  <c r="M394" i="114"/>
  <c r="L394" i="114"/>
  <c r="M389" i="114"/>
  <c r="L389" i="114"/>
  <c r="M388" i="114"/>
  <c r="L388" i="114"/>
  <c r="M387" i="114"/>
  <c r="L387" i="114"/>
  <c r="M386" i="114"/>
  <c r="L386" i="114"/>
  <c r="M384" i="114"/>
  <c r="L384" i="114"/>
  <c r="M383" i="114"/>
  <c r="L383" i="114"/>
  <c r="M382" i="114"/>
  <c r="L382" i="114"/>
  <c r="M381" i="114"/>
  <c r="L381" i="114"/>
  <c r="M378" i="114"/>
  <c r="L378" i="114"/>
  <c r="N377" i="114"/>
  <c r="M377" i="114"/>
  <c r="L377" i="114"/>
  <c r="K377" i="114"/>
  <c r="N376" i="114"/>
  <c r="M376" i="114"/>
  <c r="L376" i="114"/>
  <c r="K376" i="114"/>
  <c r="L375" i="114"/>
  <c r="M372" i="114"/>
  <c r="L372" i="114"/>
  <c r="M371" i="114"/>
  <c r="L371" i="114"/>
  <c r="M370" i="114"/>
  <c r="L370" i="114"/>
  <c r="M369" i="114"/>
  <c r="L369" i="114"/>
  <c r="M366" i="114"/>
  <c r="L366" i="114"/>
  <c r="M365" i="114"/>
  <c r="L365" i="114"/>
  <c r="M364" i="114"/>
  <c r="L364" i="114"/>
  <c r="M363" i="114"/>
  <c r="L363" i="114"/>
  <c r="M361" i="114"/>
  <c r="L361" i="114"/>
  <c r="M360" i="114"/>
  <c r="L360" i="114"/>
  <c r="M359" i="114"/>
  <c r="L359" i="114"/>
  <c r="M358" i="114"/>
  <c r="L358" i="114"/>
  <c r="M355" i="114"/>
  <c r="L355" i="114"/>
  <c r="N354" i="114"/>
  <c r="M354" i="114"/>
  <c r="L354" i="114"/>
  <c r="K354" i="114"/>
  <c r="N353" i="114"/>
  <c r="M353" i="114"/>
  <c r="L353" i="114"/>
  <c r="K353" i="114"/>
  <c r="L352" i="114"/>
  <c r="M346" i="114"/>
  <c r="M347" i="114"/>
  <c r="M348" i="114"/>
  <c r="M349" i="114"/>
  <c r="M350" i="114"/>
  <c r="L347" i="114"/>
  <c r="L348" i="114"/>
  <c r="L349" i="114"/>
  <c r="L350" i="114"/>
  <c r="M340" i="114"/>
  <c r="M341" i="114"/>
  <c r="M342" i="114"/>
  <c r="M343" i="114"/>
  <c r="M344" i="114"/>
  <c r="L341" i="114"/>
  <c r="L342" i="114"/>
  <c r="L343" i="114"/>
  <c r="L344" i="114"/>
  <c r="M316" i="114"/>
  <c r="M317" i="114"/>
  <c r="M318" i="114"/>
  <c r="M319" i="114"/>
  <c r="M320" i="114"/>
  <c r="L317" i="114"/>
  <c r="L318" i="114"/>
  <c r="L319" i="114"/>
  <c r="L320" i="114"/>
  <c r="M293" i="114"/>
  <c r="M294" i="114"/>
  <c r="M295" i="114"/>
  <c r="M296" i="114"/>
  <c r="M269" i="114"/>
  <c r="M271" i="114"/>
  <c r="M272" i="114"/>
  <c r="M273" i="114"/>
  <c r="L270" i="114"/>
  <c r="L271" i="114"/>
  <c r="L272" i="114"/>
  <c r="L273" i="114"/>
  <c r="M246" i="114"/>
  <c r="M247" i="114"/>
  <c r="M248" i="114"/>
  <c r="M249" i="114"/>
  <c r="M250" i="114"/>
  <c r="L247" i="114"/>
  <c r="L248" i="114"/>
  <c r="L249" i="114"/>
  <c r="L250" i="114"/>
  <c r="M232" i="114"/>
  <c r="M230" i="114"/>
  <c r="M222" i="114"/>
  <c r="M199" i="114"/>
  <c r="M200" i="114"/>
  <c r="M201" i="114"/>
  <c r="M202" i="114"/>
  <c r="M183" i="114"/>
  <c r="M184" i="114"/>
  <c r="M185" i="114"/>
  <c r="M186" i="114"/>
  <c r="L185" i="114"/>
  <c r="L186" i="114"/>
  <c r="M177" i="114"/>
  <c r="M178" i="114"/>
  <c r="M179" i="114"/>
  <c r="M180" i="114"/>
  <c r="M181" i="114"/>
  <c r="L181" i="114"/>
  <c r="M154" i="114"/>
  <c r="M155" i="114"/>
  <c r="M156" i="114"/>
  <c r="M157" i="114"/>
  <c r="M131" i="114"/>
  <c r="M132" i="114"/>
  <c r="M133" i="114"/>
  <c r="M134" i="114"/>
  <c r="M110" i="114"/>
  <c r="M111" i="114"/>
  <c r="M112" i="114"/>
  <c r="M113" i="114"/>
  <c r="M84" i="114"/>
  <c r="M85" i="114"/>
  <c r="M86" i="114"/>
  <c r="M87" i="114"/>
  <c r="M61" i="114"/>
  <c r="M62" i="114"/>
  <c r="M63" i="114"/>
  <c r="M64" i="114"/>
  <c r="M22" i="114"/>
  <c r="L22" i="114"/>
  <c r="M13" i="114"/>
  <c r="M14" i="114"/>
  <c r="M15" i="114"/>
  <c r="M16" i="114"/>
  <c r="L16" i="114"/>
  <c r="L39" i="114"/>
  <c r="M39" i="114"/>
  <c r="M36" i="114"/>
  <c r="M37" i="114"/>
  <c r="M38" i="114"/>
  <c r="L487" i="114"/>
  <c r="M487" i="114"/>
  <c r="L346" i="114"/>
  <c r="L340" i="114"/>
  <c r="M338" i="114"/>
  <c r="L338" i="114"/>
  <c r="M337" i="114"/>
  <c r="L337" i="114"/>
  <c r="M336" i="114"/>
  <c r="L336" i="114"/>
  <c r="M335" i="114"/>
  <c r="L335" i="114"/>
  <c r="M332" i="114"/>
  <c r="L332" i="114"/>
  <c r="N331" i="114"/>
  <c r="M331" i="114"/>
  <c r="L331" i="114"/>
  <c r="K331" i="114"/>
  <c r="N330" i="114"/>
  <c r="M330" i="114"/>
  <c r="L330" i="114"/>
  <c r="K330" i="114"/>
  <c r="L329" i="114"/>
  <c r="M325" i="114"/>
  <c r="L325" i="114"/>
  <c r="M324" i="114"/>
  <c r="L324" i="114"/>
  <c r="M323" i="114"/>
  <c r="L323" i="114"/>
  <c r="M322" i="114"/>
  <c r="L322" i="114"/>
  <c r="L316" i="114"/>
  <c r="M314" i="114"/>
  <c r="L314" i="114"/>
  <c r="M313" i="114"/>
  <c r="L313" i="114"/>
  <c r="M312" i="114"/>
  <c r="L312" i="114"/>
  <c r="M311" i="114"/>
  <c r="L311" i="114"/>
  <c r="M308" i="114"/>
  <c r="L308" i="114"/>
  <c r="N307" i="114"/>
  <c r="M307" i="114"/>
  <c r="L307" i="114"/>
  <c r="K307" i="114"/>
  <c r="N306" i="114"/>
  <c r="M306" i="114"/>
  <c r="L306" i="114"/>
  <c r="K306" i="114"/>
  <c r="L305" i="114"/>
  <c r="M302" i="114"/>
  <c r="L302" i="114"/>
  <c r="M301" i="114"/>
  <c r="L301" i="114"/>
  <c r="M300" i="114"/>
  <c r="L300" i="114"/>
  <c r="M299" i="114"/>
  <c r="L299" i="114"/>
  <c r="L296" i="114"/>
  <c r="L295" i="114"/>
  <c r="L294" i="114"/>
  <c r="L293" i="114"/>
  <c r="M291" i="114"/>
  <c r="L291" i="114"/>
  <c r="M290" i="114"/>
  <c r="L290" i="114"/>
  <c r="M289" i="114"/>
  <c r="L289" i="114"/>
  <c r="M288" i="114"/>
  <c r="L288" i="114"/>
  <c r="M285" i="114"/>
  <c r="L285" i="114"/>
  <c r="N284" i="114"/>
  <c r="M284" i="114"/>
  <c r="L284" i="114"/>
  <c r="K284" i="114"/>
  <c r="N283" i="114"/>
  <c r="M283" i="114"/>
  <c r="L283" i="114"/>
  <c r="K283" i="114"/>
  <c r="L282" i="114"/>
  <c r="M278" i="114"/>
  <c r="L278" i="114"/>
  <c r="M277" i="114"/>
  <c r="L277" i="114"/>
  <c r="M276" i="114"/>
  <c r="L276" i="114"/>
  <c r="M275" i="114"/>
  <c r="L275" i="114"/>
  <c r="L269" i="114"/>
  <c r="M267" i="114"/>
  <c r="L267" i="114"/>
  <c r="M266" i="114"/>
  <c r="L266" i="114"/>
  <c r="M265" i="114"/>
  <c r="L265" i="114"/>
  <c r="M264" i="114"/>
  <c r="L264" i="114"/>
  <c r="M261" i="114"/>
  <c r="L261" i="114"/>
  <c r="N260" i="114"/>
  <c r="M260" i="114"/>
  <c r="L260" i="114"/>
  <c r="K260" i="114"/>
  <c r="N259" i="114"/>
  <c r="M259" i="114"/>
  <c r="L259" i="114"/>
  <c r="K259" i="114"/>
  <c r="L258" i="114"/>
  <c r="L230" i="114"/>
  <c r="L232" i="114"/>
  <c r="L222" i="114"/>
  <c r="M220" i="114"/>
  <c r="L220" i="114"/>
  <c r="M219" i="114"/>
  <c r="L219" i="114"/>
  <c r="M218" i="114"/>
  <c r="L218" i="114"/>
  <c r="M217" i="114"/>
  <c r="L217" i="114"/>
  <c r="M214" i="114"/>
  <c r="L214" i="114"/>
  <c r="N213" i="114"/>
  <c r="M213" i="114"/>
  <c r="L213" i="114"/>
  <c r="K213" i="114"/>
  <c r="N212" i="114"/>
  <c r="M212" i="114"/>
  <c r="L212" i="114"/>
  <c r="K212" i="114"/>
  <c r="L211" i="114"/>
  <c r="M255" i="114"/>
  <c r="L255" i="114"/>
  <c r="M254" i="114"/>
  <c r="L254" i="114"/>
  <c r="M253" i="114"/>
  <c r="L253" i="114"/>
  <c r="M252" i="114"/>
  <c r="L252" i="114"/>
  <c r="L246" i="114"/>
  <c r="M244" i="114"/>
  <c r="L244" i="114"/>
  <c r="M243" i="114"/>
  <c r="L243" i="114"/>
  <c r="M242" i="114"/>
  <c r="L242" i="114"/>
  <c r="M241" i="114"/>
  <c r="L241" i="114"/>
  <c r="M238" i="114"/>
  <c r="L238" i="114"/>
  <c r="N237" i="114"/>
  <c r="M237" i="114"/>
  <c r="L237" i="114"/>
  <c r="K237" i="114"/>
  <c r="N236" i="114"/>
  <c r="M236" i="114"/>
  <c r="L236" i="114"/>
  <c r="K236" i="114"/>
  <c r="L235" i="114"/>
  <c r="M208" i="114"/>
  <c r="L208" i="114"/>
  <c r="M207" i="114"/>
  <c r="L207" i="114"/>
  <c r="M206" i="114"/>
  <c r="L206" i="114"/>
  <c r="M205" i="114"/>
  <c r="L205" i="114"/>
  <c r="M197" i="114"/>
  <c r="L197" i="114"/>
  <c r="M196" i="114"/>
  <c r="L196" i="114"/>
  <c r="M195" i="114"/>
  <c r="L195" i="114"/>
  <c r="M194" i="114"/>
  <c r="L194" i="114"/>
  <c r="M191" i="114"/>
  <c r="L191" i="114"/>
  <c r="N190" i="114"/>
  <c r="M190" i="114"/>
  <c r="L190" i="114"/>
  <c r="K190" i="114"/>
  <c r="N189" i="114"/>
  <c r="M189" i="114"/>
  <c r="L189" i="114"/>
  <c r="K189" i="114"/>
  <c r="L188" i="114"/>
  <c r="L184" i="114"/>
  <c r="L183" i="114"/>
  <c r="L180" i="114"/>
  <c r="L179" i="114"/>
  <c r="L178" i="114"/>
  <c r="L177" i="114"/>
  <c r="M175" i="114"/>
  <c r="L175" i="114"/>
  <c r="M174" i="114"/>
  <c r="L174" i="114"/>
  <c r="M173" i="114"/>
  <c r="L173" i="114"/>
  <c r="M172" i="114"/>
  <c r="L172" i="114"/>
  <c r="M169" i="114"/>
  <c r="L169" i="114"/>
  <c r="N168" i="114"/>
  <c r="M168" i="114"/>
  <c r="L168" i="114"/>
  <c r="K168" i="114"/>
  <c r="N167" i="114"/>
  <c r="M167" i="114"/>
  <c r="L167" i="114"/>
  <c r="K167" i="114"/>
  <c r="L166" i="114"/>
  <c r="M163" i="114"/>
  <c r="L163" i="114"/>
  <c r="M162" i="114"/>
  <c r="L162" i="114"/>
  <c r="M161" i="114"/>
  <c r="L161" i="114"/>
  <c r="M160" i="114"/>
  <c r="L160" i="114"/>
  <c r="L157" i="114"/>
  <c r="L156" i="114"/>
  <c r="L155" i="114"/>
  <c r="L154" i="114"/>
  <c r="M152" i="114"/>
  <c r="L152" i="114"/>
  <c r="M151" i="114"/>
  <c r="L151" i="114"/>
  <c r="M150" i="114"/>
  <c r="L150" i="114"/>
  <c r="M149" i="114"/>
  <c r="L149" i="114"/>
  <c r="M146" i="114"/>
  <c r="L146" i="114"/>
  <c r="N145" i="114"/>
  <c r="M145" i="114"/>
  <c r="L145" i="114"/>
  <c r="K145" i="114"/>
  <c r="N144" i="114"/>
  <c r="M144" i="114"/>
  <c r="L144" i="114"/>
  <c r="K144" i="114"/>
  <c r="L143" i="114"/>
  <c r="M140" i="114"/>
  <c r="L140" i="114"/>
  <c r="L139" i="114"/>
  <c r="L138" i="114"/>
  <c r="L137" i="114"/>
  <c r="L134" i="114"/>
  <c r="L133" i="114"/>
  <c r="L132" i="114"/>
  <c r="L131" i="114"/>
  <c r="M129" i="114"/>
  <c r="L129" i="114"/>
  <c r="M128" i="114"/>
  <c r="L128" i="114"/>
  <c r="M127" i="114"/>
  <c r="L127" i="114"/>
  <c r="M126" i="114"/>
  <c r="L126" i="114"/>
  <c r="M123" i="114"/>
  <c r="L123" i="114"/>
  <c r="N122" i="114"/>
  <c r="M122" i="114"/>
  <c r="L122" i="114"/>
  <c r="K122" i="114"/>
  <c r="N121" i="114"/>
  <c r="M121" i="114"/>
  <c r="L121" i="114"/>
  <c r="K121" i="114"/>
  <c r="L120" i="114"/>
  <c r="L113" i="114"/>
  <c r="L112" i="114"/>
  <c r="L111" i="114"/>
  <c r="L110" i="114"/>
  <c r="M108" i="114"/>
  <c r="L108" i="114"/>
  <c r="M107" i="114"/>
  <c r="L107" i="114"/>
  <c r="M106" i="114"/>
  <c r="L106" i="114"/>
  <c r="M105" i="114"/>
  <c r="L105" i="114"/>
  <c r="M102" i="114"/>
  <c r="L102" i="114"/>
  <c r="N101" i="114"/>
  <c r="M101" i="114"/>
  <c r="L101" i="114"/>
  <c r="K101" i="114"/>
  <c r="N100" i="114"/>
  <c r="M100" i="114"/>
  <c r="L100" i="114"/>
  <c r="K100" i="114"/>
  <c r="L99" i="114"/>
  <c r="L87" i="114"/>
  <c r="L86" i="114"/>
  <c r="L85" i="114"/>
  <c r="L84" i="114"/>
  <c r="M82" i="114"/>
  <c r="L82" i="114"/>
  <c r="M81" i="114"/>
  <c r="L81" i="114"/>
  <c r="M80" i="114"/>
  <c r="L80" i="114"/>
  <c r="M79" i="114"/>
  <c r="L79" i="114"/>
  <c r="M76" i="114"/>
  <c r="L76" i="114"/>
  <c r="N75" i="114"/>
  <c r="M75" i="114"/>
  <c r="L75" i="114"/>
  <c r="K75" i="114"/>
  <c r="N74" i="114"/>
  <c r="M74" i="114"/>
  <c r="L74" i="114"/>
  <c r="K74" i="114"/>
  <c r="L73" i="114"/>
  <c r="M70" i="114"/>
  <c r="L70" i="114"/>
  <c r="M69" i="114"/>
  <c r="L69" i="114"/>
  <c r="M68" i="114"/>
  <c r="L68" i="114"/>
  <c r="M67" i="114"/>
  <c r="L67" i="114"/>
  <c r="L64" i="114"/>
  <c r="L63" i="114"/>
  <c r="L62" i="114"/>
  <c r="L61" i="114"/>
  <c r="M59" i="114"/>
  <c r="L59" i="114"/>
  <c r="M58" i="114"/>
  <c r="L58" i="114"/>
  <c r="M57" i="114"/>
  <c r="L57" i="114"/>
  <c r="M56" i="114"/>
  <c r="L56" i="114"/>
  <c r="M53" i="114"/>
  <c r="L53" i="114"/>
  <c r="N52" i="114"/>
  <c r="M52" i="114"/>
  <c r="L52" i="114"/>
  <c r="K52" i="114"/>
  <c r="N51" i="114"/>
  <c r="M51" i="114"/>
  <c r="L51" i="114"/>
  <c r="K51" i="114"/>
  <c r="L50" i="114"/>
  <c r="L21" i="114"/>
  <c r="L20" i="114"/>
  <c r="L19" i="114"/>
  <c r="L15" i="114"/>
  <c r="L14" i="114"/>
  <c r="L13" i="114"/>
  <c r="M11" i="114"/>
  <c r="L11" i="114"/>
  <c r="M10" i="114"/>
  <c r="L10" i="114"/>
  <c r="M9" i="114"/>
  <c r="L9" i="114"/>
  <c r="M8" i="114"/>
  <c r="L8" i="114"/>
  <c r="M5" i="114"/>
  <c r="L5" i="114"/>
  <c r="N4" i="114"/>
  <c r="M4" i="114"/>
  <c r="L4" i="114"/>
  <c r="K4" i="114"/>
  <c r="N3" i="114"/>
  <c r="M3" i="114"/>
  <c r="L3" i="114"/>
  <c r="K3" i="114"/>
  <c r="L2" i="114"/>
  <c r="L33" i="114"/>
  <c r="M33" i="114"/>
  <c r="L34" i="114"/>
  <c r="M34" i="114"/>
  <c r="L43" i="114"/>
  <c r="M43" i="114"/>
  <c r="L44" i="114"/>
  <c r="M44" i="114"/>
  <c r="L45" i="114"/>
  <c r="M45" i="114"/>
  <c r="M42" i="114"/>
  <c r="L42" i="114"/>
  <c r="L37" i="114"/>
  <c r="L38" i="114"/>
  <c r="L36" i="114"/>
  <c r="M32" i="114"/>
  <c r="M31" i="114"/>
  <c r="L32" i="114"/>
  <c r="L31" i="114"/>
  <c r="M28" i="114"/>
  <c r="L28" i="114"/>
  <c r="N27" i="114"/>
  <c r="M27" i="114"/>
  <c r="L27" i="114"/>
  <c r="K27" i="114"/>
  <c r="N26" i="114"/>
  <c r="M26" i="114"/>
  <c r="L26" i="114"/>
  <c r="K26" i="114"/>
  <c r="F153" i="175"/>
  <c r="G153" i="175"/>
  <c r="F154" i="175"/>
  <c r="G154" i="175"/>
  <c r="F155" i="175"/>
  <c r="G155" i="175"/>
  <c r="F156" i="175"/>
  <c r="G156" i="175"/>
  <c r="F157" i="175"/>
  <c r="G157" i="175"/>
  <c r="F158" i="175"/>
  <c r="G158" i="175"/>
  <c r="F159" i="175"/>
  <c r="G159" i="175"/>
  <c r="A159" i="175"/>
  <c r="B159" i="175"/>
  <c r="A154" i="175"/>
  <c r="B154" i="175"/>
  <c r="A155" i="175"/>
  <c r="B155" i="175"/>
  <c r="A156" i="175"/>
  <c r="B156" i="175"/>
  <c r="A157" i="175"/>
  <c r="B157" i="175"/>
  <c r="A158" i="175"/>
  <c r="B158" i="175"/>
  <c r="A153" i="175"/>
  <c r="B153" i="175"/>
  <c r="A147" i="175"/>
  <c r="B147" i="175"/>
  <c r="A148" i="175"/>
  <c r="B148" i="175"/>
  <c r="A149" i="175"/>
  <c r="B149" i="175"/>
  <c r="A150" i="175"/>
  <c r="B150" i="175"/>
  <c r="A151" i="175"/>
  <c r="B151" i="175"/>
  <c r="A152" i="175"/>
  <c r="B152" i="175"/>
  <c r="B146" i="175"/>
  <c r="F147" i="175"/>
  <c r="G147" i="175"/>
  <c r="F148" i="175"/>
  <c r="G148" i="175"/>
  <c r="F149" i="175"/>
  <c r="G149" i="175"/>
  <c r="F150" i="175"/>
  <c r="G150" i="175"/>
  <c r="F151" i="175"/>
  <c r="G151" i="175"/>
  <c r="F152" i="175"/>
  <c r="G152" i="175"/>
  <c r="A146" i="175"/>
  <c r="G146" i="175"/>
  <c r="F146" i="175"/>
  <c r="V22" i="135" l="1"/>
  <c r="R22" i="135" s="1"/>
  <c r="J3" i="173"/>
  <c r="F3" i="173"/>
  <c r="AD3" i="173" s="1"/>
  <c r="O6" i="30"/>
  <c r="I6" i="30"/>
  <c r="C6" i="30"/>
  <c r="AH3" i="173" l="1"/>
  <c r="V3" i="173"/>
  <c r="AO4" i="173"/>
  <c r="U39" i="30"/>
  <c r="AD39" i="30" s="1"/>
  <c r="U38" i="30"/>
  <c r="AD38" i="30" s="1"/>
  <c r="U37" i="30"/>
  <c r="AD37" i="30" s="1"/>
  <c r="U36" i="30"/>
  <c r="AD36" i="30" s="1"/>
  <c r="U35" i="30"/>
  <c r="AD35" i="30" s="1"/>
  <c r="U34" i="30"/>
  <c r="AD34" i="30" s="1"/>
  <c r="U33" i="30"/>
  <c r="AD33" i="30" s="1"/>
  <c r="U32" i="30"/>
  <c r="AD32" i="30" s="1"/>
  <c r="U31" i="30"/>
  <c r="AD31" i="30" s="1"/>
  <c r="U30" i="30"/>
  <c r="AD30" i="30" s="1"/>
  <c r="U29" i="30"/>
  <c r="AD29" i="30" s="1"/>
  <c r="U28" i="30"/>
  <c r="AD28" i="30" s="1"/>
  <c r="U27" i="30"/>
  <c r="AD27" i="30" s="1"/>
  <c r="U26" i="30"/>
  <c r="AD26" i="30" s="1"/>
  <c r="U25" i="30"/>
  <c r="AD25" i="30" s="1"/>
  <c r="U24" i="30"/>
  <c r="AD24" i="30" s="1"/>
  <c r="U23" i="30"/>
  <c r="AD23" i="30" s="1"/>
  <c r="U22" i="30"/>
  <c r="AD22" i="30" s="1"/>
  <c r="U21" i="30"/>
  <c r="AD21" i="30" s="1"/>
  <c r="U20" i="30"/>
  <c r="AD20" i="30" s="1"/>
  <c r="U19" i="30"/>
  <c r="AD19" i="30" s="1"/>
  <c r="U18" i="30"/>
  <c r="AD18" i="30" s="1"/>
  <c r="U17" i="30"/>
  <c r="AD17" i="30" s="1"/>
  <c r="U16" i="30"/>
  <c r="AD16" i="30" s="1"/>
  <c r="U15" i="30"/>
  <c r="AD15" i="30" s="1"/>
  <c r="U14" i="30"/>
  <c r="AD14" i="30" s="1"/>
  <c r="U13" i="30"/>
  <c r="AD13" i="30" s="1"/>
  <c r="U12" i="30"/>
  <c r="U11" i="30"/>
  <c r="AD11" i="30" s="1"/>
  <c r="U10" i="30"/>
  <c r="AD10" i="30" s="1"/>
  <c r="U9" i="30"/>
  <c r="AD9" i="30" s="1"/>
  <c r="U8" i="30"/>
  <c r="AD8" i="30" s="1"/>
  <c r="B4" i="30"/>
  <c r="A99" i="175"/>
  <c r="B99" i="175"/>
  <c r="A100" i="175"/>
  <c r="B100" i="175"/>
  <c r="A95" i="175"/>
  <c r="B95" i="175"/>
  <c r="A96" i="175"/>
  <c r="B96" i="175"/>
  <c r="A97" i="175"/>
  <c r="B97" i="175"/>
  <c r="A98" i="175"/>
  <c r="B98" i="175"/>
  <c r="B94" i="175"/>
  <c r="A94" i="175"/>
  <c r="F1" i="155"/>
  <c r="C2" i="148"/>
  <c r="C50" i="148" s="1"/>
  <c r="J38" i="148"/>
  <c r="J39" i="148"/>
  <c r="J40" i="148"/>
  <c r="J41" i="148"/>
  <c r="J42" i="148"/>
  <c r="J43" i="148"/>
  <c r="J44" i="148"/>
  <c r="J45" i="148"/>
  <c r="J46" i="148"/>
  <c r="J47" i="148"/>
  <c r="J48" i="148"/>
  <c r="K38" i="148"/>
  <c r="L38" i="148"/>
  <c r="M38" i="148"/>
  <c r="K39" i="148"/>
  <c r="L39" i="148"/>
  <c r="M39" i="148"/>
  <c r="K40" i="148"/>
  <c r="L40" i="148"/>
  <c r="M40" i="148"/>
  <c r="K41" i="148"/>
  <c r="L41" i="148"/>
  <c r="M41" i="148"/>
  <c r="K42" i="148"/>
  <c r="L42" i="148"/>
  <c r="M42" i="148"/>
  <c r="K43" i="148"/>
  <c r="L43" i="148"/>
  <c r="M43" i="148"/>
  <c r="K44" i="148"/>
  <c r="L44" i="148"/>
  <c r="M44" i="148"/>
  <c r="K45" i="148"/>
  <c r="L45" i="148"/>
  <c r="M45" i="148"/>
  <c r="K46" i="148"/>
  <c r="L46" i="148"/>
  <c r="M46" i="148"/>
  <c r="K47" i="148"/>
  <c r="L47" i="148"/>
  <c r="M47" i="148"/>
  <c r="K48" i="148"/>
  <c r="L48" i="148"/>
  <c r="M48" i="148"/>
  <c r="L37" i="148"/>
  <c r="K37" i="148"/>
  <c r="M36" i="148"/>
  <c r="L36" i="148"/>
  <c r="K36" i="148"/>
  <c r="J37" i="148"/>
  <c r="F48" i="148"/>
  <c r="E48" i="148"/>
  <c r="F47" i="148"/>
  <c r="E47" i="148"/>
  <c r="F46" i="148"/>
  <c r="E46" i="148"/>
  <c r="F45" i="148"/>
  <c r="E45" i="148"/>
  <c r="F44" i="148"/>
  <c r="E44" i="148"/>
  <c r="F43" i="148"/>
  <c r="E43" i="148"/>
  <c r="F42" i="148"/>
  <c r="E42" i="148"/>
  <c r="F41" i="148"/>
  <c r="E41" i="148"/>
  <c r="F40" i="148"/>
  <c r="E40" i="148"/>
  <c r="F39" i="148"/>
  <c r="E39" i="148"/>
  <c r="F38" i="148"/>
  <c r="E38" i="148"/>
  <c r="F37" i="148"/>
  <c r="E37" i="148"/>
  <c r="G31" i="175"/>
  <c r="G30" i="175"/>
  <c r="G29" i="175"/>
  <c r="G28" i="175"/>
  <c r="G27" i="175"/>
  <c r="G26" i="175"/>
  <c r="G25" i="175"/>
  <c r="G24" i="175"/>
  <c r="G23" i="175"/>
  <c r="G22" i="175"/>
  <c r="G21" i="175"/>
  <c r="G20" i="175"/>
  <c r="G19" i="175"/>
  <c r="G3" i="175"/>
  <c r="G4" i="175"/>
  <c r="G5" i="175"/>
  <c r="G6" i="175"/>
  <c r="G7" i="175"/>
  <c r="G8" i="175"/>
  <c r="G9" i="175"/>
  <c r="G10" i="175"/>
  <c r="G11" i="175"/>
  <c r="G12" i="175"/>
  <c r="G13" i="175"/>
  <c r="G14" i="175"/>
  <c r="G2" i="175"/>
  <c r="F3" i="175"/>
  <c r="F4" i="175"/>
  <c r="F5" i="175"/>
  <c r="F6" i="175"/>
  <c r="F7" i="175"/>
  <c r="F8" i="175"/>
  <c r="F9" i="175"/>
  <c r="F10" i="175"/>
  <c r="F11" i="175"/>
  <c r="F12" i="175"/>
  <c r="F13" i="175"/>
  <c r="F14" i="175"/>
  <c r="F2" i="175"/>
  <c r="J3" i="175"/>
  <c r="A20" i="175" s="1"/>
  <c r="F20" i="175" s="1"/>
  <c r="J4" i="175"/>
  <c r="A21" i="175" s="1"/>
  <c r="F21" i="175" s="1"/>
  <c r="J5" i="175"/>
  <c r="A22" i="175" s="1"/>
  <c r="F22" i="175" s="1"/>
  <c r="J6" i="175"/>
  <c r="A23" i="175" s="1"/>
  <c r="F23" i="175" s="1"/>
  <c r="J7" i="175"/>
  <c r="A24" i="175" s="1"/>
  <c r="F24" i="175" s="1"/>
  <c r="J8" i="175"/>
  <c r="A25" i="175" s="1"/>
  <c r="F25" i="175" s="1"/>
  <c r="J9" i="175"/>
  <c r="A26" i="175" s="1"/>
  <c r="F26" i="175" s="1"/>
  <c r="J10" i="175"/>
  <c r="A27" i="175" s="1"/>
  <c r="F27" i="175" s="1"/>
  <c r="J11" i="175"/>
  <c r="A28" i="175" s="1"/>
  <c r="F28" i="175" s="1"/>
  <c r="J12" i="175"/>
  <c r="A29" i="175" s="1"/>
  <c r="F29" i="175" s="1"/>
  <c r="J13" i="175"/>
  <c r="A30" i="175" s="1"/>
  <c r="F30" i="175" s="1"/>
  <c r="J14" i="175"/>
  <c r="A31" i="175" s="1"/>
  <c r="F31" i="175" s="1"/>
  <c r="J2" i="175"/>
  <c r="A19" i="175" s="1"/>
  <c r="F19" i="175" s="1"/>
  <c r="N48" i="148" l="1"/>
  <c r="N47" i="148"/>
  <c r="N46" i="148"/>
  <c r="N45" i="148"/>
  <c r="N44" i="148"/>
  <c r="N43" i="148"/>
  <c r="N42" i="148"/>
  <c r="N41" i="148"/>
  <c r="N40" i="148"/>
  <c r="N39" i="148"/>
  <c r="N38" i="148"/>
  <c r="N37" i="148"/>
  <c r="N36" i="148"/>
  <c r="AD12" i="30"/>
  <c r="B36" i="30" l="1"/>
  <c r="B37" i="30"/>
  <c r="B68" i="1" l="1"/>
  <c r="M23" i="135" l="1"/>
  <c r="M24" i="135"/>
  <c r="M25" i="135"/>
  <c r="M26" i="135"/>
  <c r="M27" i="135"/>
  <c r="M28" i="135"/>
  <c r="M29" i="135"/>
  <c r="M30" i="135"/>
  <c r="M31" i="135"/>
  <c r="M32" i="135"/>
  <c r="M33" i="135"/>
  <c r="M34" i="135"/>
  <c r="M22" i="135"/>
  <c r="O44" i="30" l="1"/>
  <c r="Y43" i="30"/>
  <c r="CP1" i="1" l="1"/>
  <c r="CG1" i="1"/>
  <c r="BW1" i="1"/>
  <c r="CE3" i="1" s="1"/>
  <c r="CE4" i="1" s="1"/>
  <c r="CE5" i="1" s="1"/>
  <c r="CE6" i="1" s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36" i="1" s="1"/>
  <c r="H48" i="148" l="1"/>
  <c r="W39" i="64" l="1"/>
  <c r="V39" i="64"/>
  <c r="U39" i="64"/>
  <c r="Z39" i="64" s="1"/>
  <c r="W8" i="64"/>
  <c r="V8" i="64"/>
  <c r="U7" i="64"/>
  <c r="W38" i="64"/>
  <c r="V38" i="64"/>
  <c r="U21" i="64"/>
  <c r="W37" i="64"/>
  <c r="V37" i="64"/>
  <c r="U38" i="64"/>
  <c r="W36" i="64"/>
  <c r="V36" i="64"/>
  <c r="U37" i="64"/>
  <c r="W35" i="64"/>
  <c r="V35" i="64"/>
  <c r="U36" i="64"/>
  <c r="W34" i="64"/>
  <c r="V34" i="64"/>
  <c r="U35" i="64"/>
  <c r="W33" i="64"/>
  <c r="V33" i="64"/>
  <c r="U34" i="64"/>
  <c r="W32" i="64"/>
  <c r="V32" i="64"/>
  <c r="U33" i="64"/>
  <c r="W20" i="64"/>
  <c r="V7" i="64"/>
  <c r="U14" i="64"/>
  <c r="W31" i="64"/>
  <c r="V31" i="64"/>
  <c r="U17" i="64"/>
  <c r="W30" i="64"/>
  <c r="V30" i="64"/>
  <c r="U32" i="64"/>
  <c r="W29" i="64"/>
  <c r="V29" i="64"/>
  <c r="U31" i="64"/>
  <c r="W17" i="64"/>
  <c r="V23" i="64"/>
  <c r="U24" i="64"/>
  <c r="V26" i="64"/>
  <c r="U13" i="64"/>
  <c r="W16" i="64"/>
  <c r="V15" i="64"/>
  <c r="U9" i="64"/>
  <c r="W15" i="64"/>
  <c r="V22" i="64"/>
  <c r="U15" i="64"/>
  <c r="W28" i="64"/>
  <c r="V28" i="64"/>
  <c r="U25" i="64"/>
  <c r="W10" i="64"/>
  <c r="V11" i="64"/>
  <c r="U10" i="64"/>
  <c r="W13" i="64"/>
  <c r="V19" i="64"/>
  <c r="U30" i="64"/>
  <c r="W11" i="64"/>
  <c r="V18" i="64"/>
  <c r="U18" i="64"/>
  <c r="W7" i="64"/>
  <c r="V16" i="64"/>
  <c r="U28" i="64"/>
  <c r="W27" i="64"/>
  <c r="V17" i="64"/>
  <c r="U16" i="64"/>
  <c r="W24" i="64"/>
  <c r="V14" i="64"/>
  <c r="U29" i="64"/>
  <c r="V21" i="64"/>
  <c r="U26" i="64"/>
  <c r="W9" i="64"/>
  <c r="U11" i="64"/>
  <c r="W23" i="64"/>
  <c r="V25" i="64"/>
  <c r="U12" i="64"/>
  <c r="W12" i="64"/>
  <c r="U19" i="64"/>
  <c r="W26" i="64"/>
  <c r="V12" i="64"/>
  <c r="U22" i="64"/>
  <c r="W19" i="64"/>
  <c r="V27" i="64"/>
  <c r="U20" i="64"/>
  <c r="W22" i="64"/>
  <c r="V24" i="64"/>
  <c r="U8" i="64"/>
  <c r="W25" i="64"/>
  <c r="V20" i="64"/>
  <c r="U23" i="64"/>
  <c r="U27" i="64"/>
  <c r="B33" i="30"/>
  <c r="B34" i="30"/>
  <c r="B35" i="30"/>
  <c r="B38" i="30"/>
  <c r="B39" i="30"/>
  <c r="B39" i="64"/>
  <c r="X39" i="64" s="1"/>
  <c r="B7" i="64"/>
  <c r="B21" i="64"/>
  <c r="B38" i="64"/>
  <c r="B37" i="64"/>
  <c r="B36" i="64"/>
  <c r="B35" i="64"/>
  <c r="B34" i="64"/>
  <c r="B33" i="64"/>
  <c r="B14" i="64"/>
  <c r="B17" i="64"/>
  <c r="B32" i="64"/>
  <c r="B31" i="64"/>
  <c r="B24" i="64"/>
  <c r="B13" i="64"/>
  <c r="B9" i="64"/>
  <c r="B15" i="64"/>
  <c r="B25" i="64"/>
  <c r="B10" i="64"/>
  <c r="B30" i="64"/>
  <c r="B18" i="64"/>
  <c r="B28" i="64"/>
  <c r="B16" i="64"/>
  <c r="B29" i="64"/>
  <c r="B26" i="64"/>
  <c r="B11" i="64"/>
  <c r="B12" i="64"/>
  <c r="B19" i="64"/>
  <c r="B22" i="64"/>
  <c r="B20" i="64"/>
  <c r="B8" i="64"/>
  <c r="B23" i="64"/>
  <c r="V13" i="64"/>
  <c r="W18" i="64"/>
  <c r="B27" i="64"/>
  <c r="Z24" i="64" l="1"/>
  <c r="X34" i="64"/>
  <c r="X38" i="64"/>
  <c r="Z34" i="64"/>
  <c r="Z38" i="64"/>
  <c r="Z9" i="64"/>
  <c r="X32" i="64"/>
  <c r="X36" i="64"/>
  <c r="Z32" i="64"/>
  <c r="Z36" i="64"/>
  <c r="X31" i="64"/>
  <c r="X33" i="64"/>
  <c r="X35" i="64"/>
  <c r="X37" i="64"/>
  <c r="Z31" i="64"/>
  <c r="Z33" i="64"/>
  <c r="Z35" i="64"/>
  <c r="Z37" i="64"/>
  <c r="X8" i="64"/>
  <c r="Z14" i="64"/>
  <c r="Z13" i="64"/>
  <c r="X9" i="64"/>
  <c r="X13" i="64"/>
  <c r="Z7" i="64"/>
  <c r="Z30" i="64"/>
  <c r="X12" i="64"/>
  <c r="X14" i="64"/>
  <c r="X27" i="64"/>
  <c r="X29" i="64"/>
  <c r="X30" i="64"/>
  <c r="Z28" i="64"/>
  <c r="X28" i="64"/>
  <c r="Z27" i="64"/>
  <c r="Z29" i="64"/>
  <c r="X11" i="64"/>
  <c r="X20" i="64"/>
  <c r="Z10" i="64"/>
  <c r="Z8" i="64"/>
  <c r="Z11" i="64"/>
  <c r="Z12" i="64"/>
  <c r="Z15" i="64"/>
  <c r="Z22" i="64"/>
  <c r="Z23" i="64"/>
  <c r="X15" i="64"/>
  <c r="X16" i="64"/>
  <c r="X18" i="64"/>
  <c r="X19" i="64"/>
  <c r="Z16" i="64"/>
  <c r="X25" i="64"/>
  <c r="X22" i="64"/>
  <c r="X23" i="64"/>
  <c r="X21" i="64"/>
  <c r="X26" i="64"/>
  <c r="X17" i="64"/>
  <c r="Z26" i="64"/>
  <c r="Z17" i="64"/>
  <c r="X24" i="64"/>
  <c r="X10" i="64"/>
  <c r="Z25" i="64"/>
  <c r="Z18" i="64"/>
  <c r="Z20" i="64"/>
  <c r="Z19" i="64"/>
  <c r="Z21" i="64"/>
  <c r="R5" i="41" l="1"/>
  <c r="L5" i="41"/>
  <c r="R5" i="59"/>
  <c r="L5" i="59"/>
  <c r="AB5" i="30"/>
  <c r="R5" i="30"/>
  <c r="L5" i="30"/>
  <c r="B28" i="33" l="1"/>
  <c r="B14" i="33"/>
  <c r="B33" i="33"/>
  <c r="B35" i="33"/>
  <c r="B21" i="33"/>
  <c r="B24" i="33"/>
  <c r="B36" i="33"/>
  <c r="B27" i="33"/>
  <c r="B38" i="33"/>
  <c r="B12" i="33"/>
  <c r="B18" i="33"/>
  <c r="B10" i="33"/>
  <c r="B32" i="33"/>
  <c r="B34" i="33"/>
  <c r="B22" i="33"/>
  <c r="B7" i="33"/>
  <c r="B13" i="33"/>
  <c r="B17" i="33"/>
  <c r="B23" i="33"/>
  <c r="B15" i="33"/>
  <c r="B9" i="33"/>
  <c r="B30" i="33"/>
  <c r="B20" i="33"/>
  <c r="B37" i="33"/>
  <c r="B29" i="33"/>
  <c r="B8" i="33"/>
  <c r="B25" i="33"/>
  <c r="W18" i="33" s="1"/>
  <c r="B39" i="33"/>
  <c r="B11" i="33"/>
  <c r="B31" i="33"/>
  <c r="B16" i="33"/>
  <c r="B19" i="33"/>
  <c r="B26" i="33"/>
  <c r="W39" i="33" l="1"/>
  <c r="W7" i="33"/>
  <c r="W12" i="33"/>
  <c r="W27" i="33"/>
  <c r="W20" i="33"/>
  <c r="W38" i="33"/>
  <c r="W8" i="33"/>
  <c r="W13" i="33"/>
  <c r="W14" i="33"/>
  <c r="W23" i="33"/>
  <c r="W10" i="33"/>
  <c r="W17" i="33"/>
  <c r="W25" i="33"/>
  <c r="W35" i="33"/>
  <c r="W11" i="33"/>
  <c r="W31" i="33"/>
  <c r="W33" i="33"/>
  <c r="W34" i="33"/>
  <c r="W30" i="33"/>
  <c r="W36" i="33"/>
  <c r="W32" i="33"/>
  <c r="W26" i="33"/>
  <c r="W22" i="33"/>
  <c r="W29" i="33"/>
  <c r="W37" i="33"/>
  <c r="W9" i="33"/>
  <c r="W19" i="33"/>
  <c r="W28" i="33"/>
  <c r="W16" i="33"/>
  <c r="W21" i="33"/>
  <c r="W24" i="33"/>
  <c r="W15" i="33"/>
  <c r="B22" i="41"/>
  <c r="B26" i="41"/>
  <c r="B27" i="41"/>
  <c r="B39" i="41"/>
  <c r="B20" i="41"/>
  <c r="B38" i="41"/>
  <c r="B33" i="41"/>
  <c r="B19" i="41"/>
  <c r="B32" i="41"/>
  <c r="B8" i="41"/>
  <c r="B15" i="41"/>
  <c r="B37" i="41"/>
  <c r="B34" i="41"/>
  <c r="B25" i="41"/>
  <c r="B17" i="41"/>
  <c r="B9" i="41"/>
  <c r="B10" i="41"/>
  <c r="B13" i="41"/>
  <c r="B18" i="41"/>
  <c r="B35" i="41"/>
  <c r="B11" i="41"/>
  <c r="B31" i="41"/>
  <c r="B16" i="41"/>
  <c r="B30" i="41"/>
  <c r="B28" i="41"/>
  <c r="B7" i="41"/>
  <c r="B21" i="41"/>
  <c r="B36" i="41"/>
  <c r="B14" i="41"/>
  <c r="B24" i="41"/>
  <c r="B12" i="41"/>
  <c r="B23" i="41"/>
  <c r="B29" i="41"/>
  <c r="S22" i="155" l="1"/>
  <c r="S20" i="155" s="1"/>
  <c r="R22" i="155"/>
  <c r="R20" i="155" l="1"/>
  <c r="Q22" i="155"/>
  <c r="B3" i="173"/>
  <c r="D4" i="173"/>
  <c r="H4" i="173"/>
  <c r="J4" i="173"/>
  <c r="L4" i="173"/>
  <c r="S4" i="173"/>
  <c r="T4" i="173"/>
  <c r="V4" i="173"/>
  <c r="W4" i="173"/>
  <c r="X4" i="173"/>
  <c r="AE4" i="173"/>
  <c r="AF4" i="173"/>
  <c r="AG4" i="173"/>
  <c r="AI4" i="173"/>
  <c r="AJ4" i="173"/>
  <c r="AK4" i="173"/>
  <c r="C38" i="173"/>
  <c r="D38" i="173"/>
  <c r="F38" i="173"/>
  <c r="G38" i="173"/>
  <c r="H38" i="173"/>
  <c r="J38" i="173"/>
  <c r="K38" i="173"/>
  <c r="L38" i="173"/>
  <c r="N38" i="173"/>
  <c r="O38" i="173"/>
  <c r="P38" i="173"/>
  <c r="R38" i="173"/>
  <c r="S38" i="173"/>
  <c r="T38" i="173"/>
  <c r="V38" i="173"/>
  <c r="W38" i="173"/>
  <c r="X38" i="173"/>
  <c r="Z38" i="173"/>
  <c r="AH38" i="173" s="1"/>
  <c r="AA38" i="173"/>
  <c r="AB38" i="173"/>
  <c r="AC38" i="173"/>
  <c r="C39" i="173"/>
  <c r="D39" i="173"/>
  <c r="F39" i="173"/>
  <c r="G39" i="173"/>
  <c r="H39" i="173"/>
  <c r="J39" i="173"/>
  <c r="K39" i="173"/>
  <c r="L39" i="173"/>
  <c r="N39" i="173"/>
  <c r="O39" i="173"/>
  <c r="P39" i="173"/>
  <c r="R39" i="173"/>
  <c r="S39" i="173"/>
  <c r="T39" i="173"/>
  <c r="V39" i="173"/>
  <c r="W39" i="173"/>
  <c r="X39" i="173"/>
  <c r="Z39" i="173"/>
  <c r="AH39" i="173" s="1"/>
  <c r="AA39" i="173"/>
  <c r="AB39" i="173"/>
  <c r="AC39" i="173"/>
  <c r="C40" i="173"/>
  <c r="D40" i="173"/>
  <c r="F40" i="173"/>
  <c r="G40" i="173"/>
  <c r="H40" i="173"/>
  <c r="J40" i="173"/>
  <c r="K40" i="173"/>
  <c r="L40" i="173"/>
  <c r="N40" i="173"/>
  <c r="O40" i="173"/>
  <c r="P40" i="173"/>
  <c r="R40" i="173"/>
  <c r="S40" i="173"/>
  <c r="T40" i="173"/>
  <c r="V40" i="173"/>
  <c r="W40" i="173"/>
  <c r="X40" i="173"/>
  <c r="Z40" i="173"/>
  <c r="AH40" i="173" s="1"/>
  <c r="AA40" i="173"/>
  <c r="AB40" i="173"/>
  <c r="AC40" i="173"/>
  <c r="C41" i="173"/>
  <c r="D41" i="173"/>
  <c r="F41" i="173"/>
  <c r="G41" i="173"/>
  <c r="H41" i="173"/>
  <c r="J41" i="173"/>
  <c r="K41" i="173"/>
  <c r="L41" i="173"/>
  <c r="N41" i="173"/>
  <c r="O41" i="173"/>
  <c r="P41" i="173"/>
  <c r="R41" i="173"/>
  <c r="S41" i="173"/>
  <c r="T41" i="173"/>
  <c r="V41" i="173"/>
  <c r="W41" i="173"/>
  <c r="X41" i="173"/>
  <c r="Z41" i="173"/>
  <c r="AH41" i="173" s="1"/>
  <c r="AA41" i="173"/>
  <c r="AB41" i="173"/>
  <c r="AC41" i="173"/>
  <c r="B42" i="173"/>
  <c r="C42" i="173"/>
  <c r="D42" i="173"/>
  <c r="F42" i="173"/>
  <c r="G42" i="173"/>
  <c r="H42" i="173"/>
  <c r="J42" i="173"/>
  <c r="K42" i="173"/>
  <c r="L42" i="173"/>
  <c r="N42" i="173"/>
  <c r="O42" i="173"/>
  <c r="P42" i="173"/>
  <c r="R42" i="173"/>
  <c r="S42" i="173"/>
  <c r="T42" i="173"/>
  <c r="V42" i="173"/>
  <c r="W42" i="173"/>
  <c r="X42" i="173"/>
  <c r="B19" i="172"/>
  <c r="C19" i="172"/>
  <c r="D19" i="172"/>
  <c r="E19" i="172"/>
  <c r="F19" i="172"/>
  <c r="G19" i="172"/>
  <c r="H19" i="172"/>
  <c r="I19" i="172"/>
  <c r="O37" i="172"/>
  <c r="O20" i="172" s="1"/>
  <c r="P37" i="172"/>
  <c r="P20" i="172" s="1"/>
  <c r="Q37" i="172"/>
  <c r="Q20" i="172" s="1"/>
  <c r="R37" i="172"/>
  <c r="R20" i="172" s="1"/>
  <c r="S37" i="172"/>
  <c r="S20" i="172" s="1"/>
  <c r="T37" i="172"/>
  <c r="T20" i="172" s="1"/>
  <c r="U37" i="172"/>
  <c r="U20" i="172" s="1"/>
  <c r="V37" i="172"/>
  <c r="V20" i="172" s="1"/>
  <c r="O38" i="172"/>
  <c r="O21" i="172" s="1"/>
  <c r="P38" i="172"/>
  <c r="P21" i="172" s="1"/>
  <c r="Q38" i="172"/>
  <c r="Q21" i="172" s="1"/>
  <c r="R38" i="172"/>
  <c r="R21" i="172" s="1"/>
  <c r="S38" i="172"/>
  <c r="S21" i="172" s="1"/>
  <c r="T38" i="172"/>
  <c r="T21" i="172" s="1"/>
  <c r="U38" i="172"/>
  <c r="U21" i="172" s="1"/>
  <c r="V38" i="172"/>
  <c r="V21" i="172" s="1"/>
  <c r="O39" i="172"/>
  <c r="O22" i="172" s="1"/>
  <c r="P39" i="172"/>
  <c r="P22" i="172" s="1"/>
  <c r="Q39" i="172"/>
  <c r="Q22" i="172" s="1"/>
  <c r="R39" i="172"/>
  <c r="R22" i="172" s="1"/>
  <c r="S39" i="172"/>
  <c r="S22" i="172" s="1"/>
  <c r="T39" i="172"/>
  <c r="T22" i="172" s="1"/>
  <c r="U39" i="172"/>
  <c r="U22" i="172" s="1"/>
  <c r="V39" i="172"/>
  <c r="V22" i="172" s="1"/>
  <c r="O40" i="172"/>
  <c r="O23" i="172" s="1"/>
  <c r="P40" i="172"/>
  <c r="P23" i="172" s="1"/>
  <c r="Q40" i="172"/>
  <c r="Q23" i="172" s="1"/>
  <c r="R40" i="172"/>
  <c r="R23" i="172" s="1"/>
  <c r="S40" i="172"/>
  <c r="S23" i="172" s="1"/>
  <c r="T40" i="172"/>
  <c r="T23" i="172" s="1"/>
  <c r="U40" i="172"/>
  <c r="U23" i="172" s="1"/>
  <c r="V40" i="172"/>
  <c r="V23" i="172" s="1"/>
  <c r="O41" i="172"/>
  <c r="O24" i="172" s="1"/>
  <c r="P41" i="172"/>
  <c r="P24" i="172" s="1"/>
  <c r="Q41" i="172"/>
  <c r="Q24" i="172" s="1"/>
  <c r="R41" i="172"/>
  <c r="R24" i="172" s="1"/>
  <c r="S41" i="172"/>
  <c r="S24" i="172" s="1"/>
  <c r="T41" i="172"/>
  <c r="T24" i="172" s="1"/>
  <c r="U41" i="172"/>
  <c r="U24" i="172" s="1"/>
  <c r="V41" i="172"/>
  <c r="V24" i="172" s="1"/>
  <c r="O42" i="172"/>
  <c r="O25" i="172" s="1"/>
  <c r="P42" i="172"/>
  <c r="P25" i="172" s="1"/>
  <c r="Q42" i="172"/>
  <c r="Q25" i="172" s="1"/>
  <c r="R42" i="172"/>
  <c r="R25" i="172" s="1"/>
  <c r="S42" i="172"/>
  <c r="S25" i="172" s="1"/>
  <c r="T42" i="172"/>
  <c r="T25" i="172" s="1"/>
  <c r="U42" i="172"/>
  <c r="U25" i="172" s="1"/>
  <c r="V42" i="172"/>
  <c r="V25" i="172" s="1"/>
  <c r="O43" i="172"/>
  <c r="O26" i="172" s="1"/>
  <c r="P43" i="172"/>
  <c r="P26" i="172" s="1"/>
  <c r="Q43" i="172"/>
  <c r="Q26" i="172" s="1"/>
  <c r="R43" i="172"/>
  <c r="R26" i="172" s="1"/>
  <c r="S43" i="172"/>
  <c r="S26" i="172" s="1"/>
  <c r="T43" i="172"/>
  <c r="T26" i="172" s="1"/>
  <c r="U43" i="172"/>
  <c r="U26" i="172" s="1"/>
  <c r="V43" i="172"/>
  <c r="V26" i="172" s="1"/>
  <c r="O44" i="172"/>
  <c r="O27" i="172" s="1"/>
  <c r="P44" i="172"/>
  <c r="P27" i="172" s="1"/>
  <c r="Q44" i="172"/>
  <c r="Q27" i="172" s="1"/>
  <c r="R44" i="172"/>
  <c r="R27" i="172" s="1"/>
  <c r="S44" i="172"/>
  <c r="S27" i="172" s="1"/>
  <c r="T44" i="172"/>
  <c r="T27" i="172" s="1"/>
  <c r="U44" i="172"/>
  <c r="U27" i="172" s="1"/>
  <c r="V44" i="172"/>
  <c r="V27" i="172" s="1"/>
  <c r="O45" i="172"/>
  <c r="O28" i="172" s="1"/>
  <c r="P45" i="172"/>
  <c r="P28" i="172" s="1"/>
  <c r="Q45" i="172"/>
  <c r="Q28" i="172" s="1"/>
  <c r="R45" i="172"/>
  <c r="R28" i="172" s="1"/>
  <c r="S45" i="172"/>
  <c r="S28" i="172" s="1"/>
  <c r="T45" i="172"/>
  <c r="T28" i="172" s="1"/>
  <c r="U45" i="172"/>
  <c r="U28" i="172" s="1"/>
  <c r="V45" i="172"/>
  <c r="V28" i="172" s="1"/>
  <c r="O46" i="172"/>
  <c r="O29" i="172" s="1"/>
  <c r="P46" i="172"/>
  <c r="P29" i="172" s="1"/>
  <c r="Q46" i="172"/>
  <c r="Q29" i="172" s="1"/>
  <c r="R46" i="172"/>
  <c r="R29" i="172" s="1"/>
  <c r="S46" i="172"/>
  <c r="S29" i="172" s="1"/>
  <c r="T46" i="172"/>
  <c r="T29" i="172" s="1"/>
  <c r="U46" i="172"/>
  <c r="U29" i="172" s="1"/>
  <c r="V46" i="172"/>
  <c r="V29" i="172" s="1"/>
  <c r="O47" i="172"/>
  <c r="O30" i="172" s="1"/>
  <c r="P47" i="172"/>
  <c r="P30" i="172" s="1"/>
  <c r="Q47" i="172"/>
  <c r="Q30" i="172" s="1"/>
  <c r="R47" i="172"/>
  <c r="R30" i="172" s="1"/>
  <c r="S47" i="172"/>
  <c r="S30" i="172" s="1"/>
  <c r="T47" i="172"/>
  <c r="T30" i="172" s="1"/>
  <c r="U47" i="172"/>
  <c r="U30" i="172" s="1"/>
  <c r="V47" i="172"/>
  <c r="V30" i="172" s="1"/>
  <c r="O48" i="172"/>
  <c r="O31" i="172" s="1"/>
  <c r="P48" i="172"/>
  <c r="P31" i="172" s="1"/>
  <c r="Q48" i="172"/>
  <c r="Q31" i="172" s="1"/>
  <c r="R48" i="172"/>
  <c r="R31" i="172" s="1"/>
  <c r="S48" i="172"/>
  <c r="S31" i="172" s="1"/>
  <c r="T48" i="172"/>
  <c r="T31" i="172" s="1"/>
  <c r="U48" i="172"/>
  <c r="U31" i="172" s="1"/>
  <c r="V48" i="172"/>
  <c r="V31" i="172" s="1"/>
  <c r="O49" i="172"/>
  <c r="O32" i="172" s="1"/>
  <c r="P49" i="172"/>
  <c r="P32" i="172" s="1"/>
  <c r="Q49" i="172"/>
  <c r="Q32" i="172" s="1"/>
  <c r="R49" i="172"/>
  <c r="R32" i="172" s="1"/>
  <c r="S49" i="172"/>
  <c r="S32" i="172" s="1"/>
  <c r="T49" i="172"/>
  <c r="T32" i="172" s="1"/>
  <c r="U49" i="172"/>
  <c r="U32" i="172" s="1"/>
  <c r="V49" i="172"/>
  <c r="V32" i="172" s="1"/>
  <c r="O50" i="172"/>
  <c r="O33" i="172" s="1"/>
  <c r="P50" i="172"/>
  <c r="P33" i="172" s="1"/>
  <c r="Q50" i="172"/>
  <c r="Q33" i="172" s="1"/>
  <c r="R50" i="172"/>
  <c r="R33" i="172" s="1"/>
  <c r="S50" i="172"/>
  <c r="S33" i="172" s="1"/>
  <c r="T50" i="172"/>
  <c r="T33" i="172" s="1"/>
  <c r="U50" i="172"/>
  <c r="U33" i="172" s="1"/>
  <c r="V50" i="172"/>
  <c r="V33" i="172" s="1"/>
  <c r="K16" i="171"/>
  <c r="K17" i="171"/>
  <c r="K18" i="171"/>
  <c r="K19" i="171"/>
  <c r="K20" i="171"/>
  <c r="K21" i="171"/>
  <c r="W21" i="171"/>
  <c r="X21" i="171"/>
  <c r="Z21" i="171"/>
  <c r="K22" i="171"/>
  <c r="K23" i="171"/>
  <c r="K24" i="171"/>
  <c r="K25" i="171"/>
  <c r="K26" i="171"/>
  <c r="K27" i="171"/>
  <c r="K28" i="171"/>
  <c r="K29" i="171"/>
  <c r="K30" i="171"/>
  <c r="K31" i="171"/>
  <c r="K32" i="171"/>
  <c r="K33" i="171"/>
  <c r="K34" i="171"/>
  <c r="W34" i="171"/>
  <c r="X34" i="171"/>
  <c r="Z34" i="171"/>
  <c r="K35" i="171"/>
  <c r="K36" i="171"/>
  <c r="K37" i="171"/>
  <c r="K38" i="171"/>
  <c r="K39" i="171"/>
  <c r="K40" i="171"/>
  <c r="K41" i="171"/>
  <c r="K42" i="171"/>
  <c r="K43" i="171"/>
  <c r="K44" i="171"/>
  <c r="K45" i="171"/>
  <c r="K46" i="171"/>
  <c r="K47" i="171"/>
  <c r="W47" i="171"/>
  <c r="X47" i="171"/>
  <c r="Z47" i="171"/>
  <c r="K48" i="171"/>
  <c r="K49" i="171"/>
  <c r="K50" i="171"/>
  <c r="K51" i="171"/>
  <c r="K52" i="171"/>
  <c r="K53" i="171"/>
  <c r="K54" i="171"/>
  <c r="K55" i="171"/>
  <c r="K56" i="171"/>
  <c r="K57" i="171"/>
  <c r="K58" i="171"/>
  <c r="K59" i="171"/>
  <c r="K60" i="171"/>
  <c r="K61" i="171"/>
  <c r="K62" i="171"/>
  <c r="K63" i="171"/>
  <c r="K64" i="171"/>
  <c r="K65" i="171"/>
  <c r="K66" i="171"/>
  <c r="K67" i="171"/>
  <c r="K68" i="171"/>
  <c r="K69" i="171"/>
  <c r="K70" i="171"/>
  <c r="K71" i="171"/>
  <c r="K72" i="171"/>
  <c r="K73" i="171"/>
  <c r="K74" i="171"/>
  <c r="K75" i="171"/>
  <c r="K76" i="171"/>
  <c r="K77" i="171"/>
  <c r="K78" i="171"/>
  <c r="K79" i="171"/>
  <c r="K80" i="171"/>
  <c r="W80" i="171"/>
  <c r="X80" i="171"/>
  <c r="Z80" i="171"/>
  <c r="K81" i="171"/>
  <c r="K82" i="171"/>
  <c r="K83" i="171"/>
  <c r="K84" i="171"/>
  <c r="K85" i="171"/>
  <c r="K86" i="171"/>
  <c r="K87" i="171"/>
  <c r="K88" i="171"/>
  <c r="K89" i="171"/>
  <c r="K90" i="171"/>
  <c r="K91" i="171"/>
  <c r="K92" i="171"/>
  <c r="K93" i="171"/>
  <c r="W93" i="171"/>
  <c r="X93" i="171"/>
  <c r="Z93" i="171"/>
  <c r="K94" i="171"/>
  <c r="K95" i="171"/>
  <c r="K96" i="171"/>
  <c r="K97" i="171"/>
  <c r="K98" i="171"/>
  <c r="K99" i="171"/>
  <c r="W99" i="171"/>
  <c r="X99" i="171"/>
  <c r="Z99" i="171"/>
  <c r="K100" i="171"/>
  <c r="K101" i="171"/>
  <c r="K102" i="171"/>
  <c r="K103" i="171"/>
  <c r="K104" i="171"/>
  <c r="K105" i="171"/>
  <c r="K106" i="171"/>
  <c r="E18" i="162"/>
  <c r="E19" i="162"/>
  <c r="E20" i="162"/>
  <c r="E21" i="162"/>
  <c r="E22" i="162"/>
  <c r="E23" i="162"/>
  <c r="E24" i="162"/>
  <c r="E25" i="162"/>
  <c r="E26" i="162"/>
  <c r="E27" i="162"/>
  <c r="E28" i="162"/>
  <c r="E29" i="162"/>
  <c r="E30" i="162"/>
  <c r="E31" i="162"/>
  <c r="E32" i="162"/>
  <c r="E33" i="162"/>
  <c r="E34" i="162"/>
  <c r="E35" i="162"/>
  <c r="E36" i="162"/>
  <c r="E37" i="162"/>
  <c r="E38" i="162"/>
  <c r="E39" i="162"/>
  <c r="E40" i="162"/>
  <c r="E41" i="162"/>
  <c r="E42" i="162"/>
  <c r="E43" i="162"/>
  <c r="E44" i="162"/>
  <c r="E45" i="162"/>
  <c r="E46" i="162"/>
  <c r="E47" i="162"/>
  <c r="E48" i="162"/>
  <c r="E49" i="162"/>
  <c r="E50" i="162"/>
  <c r="E51" i="162"/>
  <c r="E52" i="162"/>
  <c r="E53" i="162"/>
  <c r="E54" i="162"/>
  <c r="E55" i="162"/>
  <c r="E56" i="162"/>
  <c r="E57" i="162"/>
  <c r="E58" i="162"/>
  <c r="E59" i="162"/>
  <c r="E60" i="162"/>
  <c r="E61" i="162"/>
  <c r="E62" i="162"/>
  <c r="E63" i="162"/>
  <c r="E64" i="162"/>
  <c r="E65" i="162"/>
  <c r="E66" i="162"/>
  <c r="E67" i="162"/>
  <c r="E68" i="162"/>
  <c r="E69" i="162"/>
  <c r="E70" i="162"/>
  <c r="E71" i="162"/>
  <c r="E72" i="162"/>
  <c r="E73" i="162"/>
  <c r="E74" i="162"/>
  <c r="E75" i="162"/>
  <c r="E76" i="162"/>
  <c r="E77" i="162"/>
  <c r="E78" i="162"/>
  <c r="E79" i="162"/>
  <c r="E80" i="162"/>
  <c r="E81" i="162"/>
  <c r="E82" i="162"/>
  <c r="E83" i="162"/>
  <c r="E84" i="162"/>
  <c r="E85" i="162"/>
  <c r="E86" i="162"/>
  <c r="E87" i="162"/>
  <c r="E88" i="162"/>
  <c r="E89" i="162"/>
  <c r="E90" i="162"/>
  <c r="E91" i="162"/>
  <c r="E92" i="162"/>
  <c r="E93" i="162"/>
  <c r="E94" i="162"/>
  <c r="E95" i="162"/>
  <c r="E96" i="162"/>
  <c r="E97" i="162"/>
  <c r="E98" i="162"/>
  <c r="E99" i="162"/>
  <c r="E100" i="162"/>
  <c r="E101" i="162"/>
  <c r="E102" i="162"/>
  <c r="E103" i="162"/>
  <c r="E104" i="162"/>
  <c r="E105" i="162"/>
  <c r="E106" i="162"/>
  <c r="E107" i="162"/>
  <c r="E108" i="162"/>
  <c r="A127" i="162"/>
  <c r="B127" i="162"/>
  <c r="A128" i="162"/>
  <c r="B128" i="162"/>
  <c r="A129" i="162"/>
  <c r="B129" i="162"/>
  <c r="A130" i="162"/>
  <c r="B130" i="162"/>
  <c r="A131" i="162"/>
  <c r="B131" i="162"/>
  <c r="A132" i="162"/>
  <c r="B132" i="162"/>
  <c r="A133" i="162"/>
  <c r="B133" i="162"/>
  <c r="A134" i="162"/>
  <c r="B134" i="162"/>
  <c r="A135" i="162"/>
  <c r="B135" i="162"/>
  <c r="A136" i="162"/>
  <c r="B136" i="162"/>
  <c r="A137" i="162"/>
  <c r="B137" i="162"/>
  <c r="A138" i="162"/>
  <c r="B138" i="162"/>
  <c r="A139" i="162"/>
  <c r="B139" i="162"/>
  <c r="B141" i="162"/>
  <c r="B142" i="162"/>
  <c r="B143" i="162"/>
  <c r="B144" i="162"/>
  <c r="B145" i="162"/>
  <c r="B146" i="162"/>
  <c r="B147" i="162"/>
  <c r="B148" i="162"/>
  <c r="B149" i="162"/>
  <c r="B150" i="162"/>
  <c r="B151" i="162"/>
  <c r="B152" i="162"/>
  <c r="B153" i="162"/>
  <c r="B4" i="143"/>
  <c r="B7" i="143"/>
  <c r="B8" i="143"/>
  <c r="B9" i="143"/>
  <c r="B10" i="143"/>
  <c r="B11" i="143"/>
  <c r="B12" i="143"/>
  <c r="B13" i="143"/>
  <c r="B14" i="143"/>
  <c r="B15" i="143"/>
  <c r="B16" i="143"/>
  <c r="B17" i="143"/>
  <c r="B18" i="143"/>
  <c r="B19" i="143"/>
  <c r="B20" i="143"/>
  <c r="B21" i="143"/>
  <c r="B22" i="143"/>
  <c r="B23" i="143"/>
  <c r="H23" i="143"/>
  <c r="B24" i="143"/>
  <c r="B25" i="143"/>
  <c r="B26" i="143"/>
  <c r="B27" i="143"/>
  <c r="B28" i="143"/>
  <c r="B29" i="143"/>
  <c r="B30" i="143"/>
  <c r="B31" i="143"/>
  <c r="B32" i="143"/>
  <c r="B33" i="143"/>
  <c r="B34" i="143"/>
  <c r="B35" i="143"/>
  <c r="B36" i="143"/>
  <c r="B37" i="143"/>
  <c r="B38" i="143"/>
  <c r="B39" i="143"/>
  <c r="D41" i="143"/>
  <c r="J41" i="143"/>
  <c r="B4" i="136"/>
  <c r="C6" i="136"/>
  <c r="I6" i="136"/>
  <c r="O6" i="136"/>
  <c r="B7" i="136"/>
  <c r="H7" i="136" s="1"/>
  <c r="B8" i="136"/>
  <c r="H8" i="136" s="1"/>
  <c r="B9" i="136"/>
  <c r="H9" i="136" s="1"/>
  <c r="W9" i="136"/>
  <c r="B10" i="136"/>
  <c r="H10" i="136" s="1"/>
  <c r="B11" i="136"/>
  <c r="H11" i="136" s="1"/>
  <c r="B12" i="136"/>
  <c r="H12" i="136" s="1"/>
  <c r="B13" i="136"/>
  <c r="H13" i="136" s="1"/>
  <c r="B14" i="136"/>
  <c r="H14" i="136" s="1"/>
  <c r="B15" i="136"/>
  <c r="H15" i="136" s="1"/>
  <c r="B16" i="136"/>
  <c r="H16" i="136" s="1"/>
  <c r="B17" i="136"/>
  <c r="W17" i="136" s="1"/>
  <c r="B18" i="136"/>
  <c r="H18" i="136" s="1"/>
  <c r="B19" i="136"/>
  <c r="H19" i="136" s="1"/>
  <c r="B20" i="136"/>
  <c r="H20" i="136" s="1"/>
  <c r="B21" i="136"/>
  <c r="W21" i="136" s="1"/>
  <c r="B22" i="136"/>
  <c r="H22" i="136" s="1"/>
  <c r="B23" i="136"/>
  <c r="W23" i="136" s="1"/>
  <c r="B24" i="136"/>
  <c r="H24" i="136" s="1"/>
  <c r="B25" i="136"/>
  <c r="H25" i="136" s="1"/>
  <c r="B26" i="136"/>
  <c r="H26" i="136" s="1"/>
  <c r="B27" i="136"/>
  <c r="W27" i="136" s="1"/>
  <c r="B28" i="136"/>
  <c r="W28" i="136" s="1"/>
  <c r="B29" i="136"/>
  <c r="W29" i="136" s="1"/>
  <c r="B30" i="136"/>
  <c r="H30" i="136" s="1"/>
  <c r="B31" i="136"/>
  <c r="H31" i="136" s="1"/>
  <c r="B32" i="136"/>
  <c r="H32" i="136" s="1"/>
  <c r="B33" i="136"/>
  <c r="H33" i="136" s="1"/>
  <c r="B34" i="136"/>
  <c r="H34" i="136" s="1"/>
  <c r="B35" i="136"/>
  <c r="H35" i="136" s="1"/>
  <c r="B36" i="136"/>
  <c r="H36" i="136" s="1"/>
  <c r="B37" i="136"/>
  <c r="W37" i="136" s="1"/>
  <c r="B38" i="136"/>
  <c r="H38" i="136" s="1"/>
  <c r="B39" i="136"/>
  <c r="H39" i="136" s="1"/>
  <c r="D41" i="136"/>
  <c r="J41" i="136"/>
  <c r="W68" i="136"/>
  <c r="Z68" i="136" s="1"/>
  <c r="X68" i="136"/>
  <c r="W69" i="136"/>
  <c r="Z69" i="136" s="1"/>
  <c r="X69" i="136"/>
  <c r="W70" i="136"/>
  <c r="Z70" i="136" s="1"/>
  <c r="X70" i="136"/>
  <c r="W71" i="136"/>
  <c r="Z71" i="136" s="1"/>
  <c r="X71" i="136"/>
  <c r="W72" i="136"/>
  <c r="Z72" i="136" s="1"/>
  <c r="X72" i="136"/>
  <c r="W73" i="136"/>
  <c r="Z73" i="136" s="1"/>
  <c r="X73" i="136"/>
  <c r="W74" i="136"/>
  <c r="Z74" i="136" s="1"/>
  <c r="X74" i="136"/>
  <c r="W75" i="136"/>
  <c r="Z75" i="136" s="1"/>
  <c r="X75" i="136"/>
  <c r="W76" i="136"/>
  <c r="Z76" i="136" s="1"/>
  <c r="X76" i="136"/>
  <c r="W77" i="136"/>
  <c r="Z77" i="136" s="1"/>
  <c r="X77" i="136"/>
  <c r="W78" i="136"/>
  <c r="Z78" i="136" s="1"/>
  <c r="X78" i="136"/>
  <c r="W79" i="136"/>
  <c r="Z79" i="136" s="1"/>
  <c r="X79" i="136"/>
  <c r="B4" i="137"/>
  <c r="C6" i="137"/>
  <c r="I6" i="137"/>
  <c r="O6" i="137"/>
  <c r="B7" i="137"/>
  <c r="H7" i="137" s="1"/>
  <c r="B8" i="137"/>
  <c r="H8" i="137" s="1"/>
  <c r="B9" i="137"/>
  <c r="H9" i="137" s="1"/>
  <c r="B10" i="137"/>
  <c r="H10" i="137" s="1"/>
  <c r="B11" i="137"/>
  <c r="H11" i="137" s="1"/>
  <c r="B12" i="137"/>
  <c r="H12" i="137" s="1"/>
  <c r="B13" i="137"/>
  <c r="H13" i="137" s="1"/>
  <c r="X13" i="137"/>
  <c r="B14" i="137"/>
  <c r="H14" i="137" s="1"/>
  <c r="B15" i="137"/>
  <c r="H15" i="137" s="1"/>
  <c r="B16" i="137"/>
  <c r="H16" i="137" s="1"/>
  <c r="B17" i="137"/>
  <c r="H17" i="137" s="1"/>
  <c r="B18" i="137"/>
  <c r="H18" i="137" s="1"/>
  <c r="B19" i="137"/>
  <c r="H19" i="137" s="1"/>
  <c r="B20" i="137"/>
  <c r="H20" i="137" s="1"/>
  <c r="B21" i="137"/>
  <c r="H21" i="137" s="1"/>
  <c r="B22" i="137"/>
  <c r="H22" i="137" s="1"/>
  <c r="B23" i="137"/>
  <c r="H23" i="137" s="1"/>
  <c r="B24" i="137"/>
  <c r="H24" i="137" s="1"/>
  <c r="B25" i="137"/>
  <c r="H25" i="137" s="1"/>
  <c r="B26" i="137"/>
  <c r="H26" i="137" s="1"/>
  <c r="B27" i="137"/>
  <c r="H27" i="137" s="1"/>
  <c r="X27" i="137"/>
  <c r="B28" i="137"/>
  <c r="H28" i="137" s="1"/>
  <c r="B29" i="137"/>
  <c r="H29" i="137" s="1"/>
  <c r="B30" i="137"/>
  <c r="H30" i="137" s="1"/>
  <c r="B31" i="137"/>
  <c r="H31" i="137" s="1"/>
  <c r="B32" i="137"/>
  <c r="H32" i="137" s="1"/>
  <c r="B33" i="137"/>
  <c r="H33" i="137" s="1"/>
  <c r="B34" i="137"/>
  <c r="H34" i="137" s="1"/>
  <c r="B35" i="137"/>
  <c r="H35" i="137" s="1"/>
  <c r="B36" i="137"/>
  <c r="H36" i="137" s="1"/>
  <c r="B37" i="137"/>
  <c r="H37" i="137" s="1"/>
  <c r="B38" i="137"/>
  <c r="H38" i="137" s="1"/>
  <c r="B39" i="137"/>
  <c r="H39" i="137" s="1"/>
  <c r="D41" i="137"/>
  <c r="J41" i="137"/>
  <c r="B4" i="64"/>
  <c r="C6" i="64"/>
  <c r="I6" i="64"/>
  <c r="O6" i="64"/>
  <c r="X7" i="64"/>
  <c r="AE10" i="64"/>
  <c r="AJ7" i="64"/>
  <c r="AO7" i="64"/>
  <c r="AE11" i="64"/>
  <c r="AJ8" i="64"/>
  <c r="AO8" i="64"/>
  <c r="AE7" i="64"/>
  <c r="AJ9" i="64"/>
  <c r="AO9" i="64"/>
  <c r="AE14" i="64"/>
  <c r="AJ10" i="64"/>
  <c r="AO10" i="64"/>
  <c r="AE17" i="64"/>
  <c r="AJ11" i="64"/>
  <c r="AO11" i="64"/>
  <c r="AE16" i="64"/>
  <c r="AJ12" i="64"/>
  <c r="AO12" i="64"/>
  <c r="AE21" i="64"/>
  <c r="AJ13" i="64"/>
  <c r="AO13" i="64"/>
  <c r="AE12" i="64"/>
  <c r="AJ14" i="64"/>
  <c r="AO14" i="64"/>
  <c r="AE8" i="64"/>
  <c r="AJ15" i="64"/>
  <c r="AO15" i="64"/>
  <c r="AE25" i="64"/>
  <c r="AJ16" i="64"/>
  <c r="AO16" i="64"/>
  <c r="AE26" i="64"/>
  <c r="AJ17" i="64"/>
  <c r="AO17" i="64"/>
  <c r="AE9" i="64"/>
  <c r="AJ18" i="64"/>
  <c r="AO18" i="64"/>
  <c r="AR8" i="64"/>
  <c r="AE27" i="64"/>
  <c r="AJ19" i="64"/>
  <c r="AO19" i="64"/>
  <c r="AE23" i="64"/>
  <c r="AJ20" i="64"/>
  <c r="AO20" i="64"/>
  <c r="AE19" i="64"/>
  <c r="AJ21" i="64"/>
  <c r="AO21" i="64"/>
  <c r="AE18" i="64"/>
  <c r="AJ22" i="64"/>
  <c r="AO22" i="64"/>
  <c r="AE28" i="64"/>
  <c r="AJ23" i="64"/>
  <c r="AO23" i="64"/>
  <c r="W40" i="64"/>
  <c r="AE29" i="64"/>
  <c r="AJ24" i="64"/>
  <c r="AO24" i="64"/>
  <c r="AE15" i="64"/>
  <c r="AJ25" i="64"/>
  <c r="AO25" i="64"/>
  <c r="AE20" i="64"/>
  <c r="AJ26" i="64"/>
  <c r="AO26" i="64"/>
  <c r="AE30" i="64"/>
  <c r="AJ27" i="64"/>
  <c r="AO27" i="64"/>
  <c r="AE31" i="64"/>
  <c r="AJ28" i="64"/>
  <c r="AO28" i="64"/>
  <c r="AE32" i="64"/>
  <c r="AJ29" i="64"/>
  <c r="AO29" i="64"/>
  <c r="AE22" i="64"/>
  <c r="AJ30" i="64"/>
  <c r="AO30" i="64"/>
  <c r="AE33" i="64"/>
  <c r="AJ31" i="64"/>
  <c r="AO31" i="64"/>
  <c r="AE34" i="64"/>
  <c r="AJ32" i="64"/>
  <c r="AO32" i="64"/>
  <c r="AE35" i="64"/>
  <c r="AJ33" i="64"/>
  <c r="AO33" i="64"/>
  <c r="AE36" i="64"/>
  <c r="AJ34" i="64"/>
  <c r="AO34" i="64"/>
  <c r="AE37" i="64"/>
  <c r="AJ35" i="64"/>
  <c r="AO35" i="64"/>
  <c r="AE38" i="64"/>
  <c r="AJ36" i="64"/>
  <c r="AO36" i="64"/>
  <c r="AE13" i="64"/>
  <c r="AJ37" i="64"/>
  <c r="AO37" i="64"/>
  <c r="AE24" i="64"/>
  <c r="AJ38" i="64"/>
  <c r="AO38" i="64"/>
  <c r="AE39" i="64"/>
  <c r="AJ39" i="64"/>
  <c r="AO39" i="64"/>
  <c r="H40" i="64"/>
  <c r="V40" i="64"/>
  <c r="D41" i="64"/>
  <c r="J41" i="64"/>
  <c r="B4" i="33"/>
  <c r="C6" i="33"/>
  <c r="I6" i="33"/>
  <c r="O6" i="33"/>
  <c r="H40" i="33"/>
  <c r="D41" i="33"/>
  <c r="J41" i="33"/>
  <c r="B4" i="41"/>
  <c r="C6" i="41"/>
  <c r="I6" i="41"/>
  <c r="O6" i="41"/>
  <c r="H40" i="41"/>
  <c r="D41" i="41"/>
  <c r="J41" i="41"/>
  <c r="B4" i="59"/>
  <c r="AD5" i="59"/>
  <c r="AE5" i="59" s="1"/>
  <c r="AM5" i="59"/>
  <c r="AN5" i="59" s="1"/>
  <c r="AR5" i="59"/>
  <c r="AS5" i="59"/>
  <c r="C6" i="59"/>
  <c r="I6" i="59"/>
  <c r="O6" i="59"/>
  <c r="AQ6" i="59"/>
  <c r="AR6" i="59"/>
  <c r="AS6" i="59"/>
  <c r="B26" i="59"/>
  <c r="AH21" i="59"/>
  <c r="AK37" i="59"/>
  <c r="AL37" i="59"/>
  <c r="AM37" i="59"/>
  <c r="AQ35" i="59"/>
  <c r="AR35" i="59"/>
  <c r="B24" i="59"/>
  <c r="AH34" i="59"/>
  <c r="AK12" i="59"/>
  <c r="AL12" i="59"/>
  <c r="AM12" i="59"/>
  <c r="AQ20" i="59"/>
  <c r="AR20" i="59"/>
  <c r="B12" i="59"/>
  <c r="AH38" i="59"/>
  <c r="AK19" i="59"/>
  <c r="AL19" i="59"/>
  <c r="AM19" i="59"/>
  <c r="AQ14" i="59"/>
  <c r="AR14" i="59"/>
  <c r="B22" i="59"/>
  <c r="AH11" i="59"/>
  <c r="AK17" i="59"/>
  <c r="AL17" i="59"/>
  <c r="AM17" i="59"/>
  <c r="AQ25" i="59"/>
  <c r="AR25" i="59"/>
  <c r="B14" i="59"/>
  <c r="AH36" i="59"/>
  <c r="AK39" i="59"/>
  <c r="AL39" i="59"/>
  <c r="AM39" i="59"/>
  <c r="AQ38" i="59"/>
  <c r="AR38" i="59"/>
  <c r="B33" i="59"/>
  <c r="AH22" i="59"/>
  <c r="AK15" i="59"/>
  <c r="AL15" i="59"/>
  <c r="AM15" i="59"/>
  <c r="AQ15" i="59"/>
  <c r="AR15" i="59"/>
  <c r="B20" i="59"/>
  <c r="X29" i="59"/>
  <c r="AH37" i="59"/>
  <c r="AK22" i="59"/>
  <c r="AL22" i="59"/>
  <c r="AM22" i="59"/>
  <c r="AQ7" i="59"/>
  <c r="AR7" i="59"/>
  <c r="B7" i="59"/>
  <c r="AH29" i="59"/>
  <c r="AK30" i="59"/>
  <c r="AL30" i="59"/>
  <c r="AM30" i="59"/>
  <c r="AQ28" i="59"/>
  <c r="AR28" i="59"/>
  <c r="B29" i="59"/>
  <c r="AH14" i="59"/>
  <c r="AK31" i="59"/>
  <c r="AL31" i="59"/>
  <c r="AM31" i="59"/>
  <c r="AQ30" i="59"/>
  <c r="AR30" i="59"/>
  <c r="B30" i="59"/>
  <c r="AH28" i="59"/>
  <c r="AK29" i="59"/>
  <c r="AL29" i="59"/>
  <c r="AM29" i="59"/>
  <c r="AQ22" i="59"/>
  <c r="AR22" i="59"/>
  <c r="B15" i="59"/>
  <c r="AH17" i="59"/>
  <c r="AK28" i="59"/>
  <c r="AL28" i="59"/>
  <c r="AM28" i="59"/>
  <c r="AQ13" i="59"/>
  <c r="AR13" i="59"/>
  <c r="B31" i="59"/>
  <c r="AH10" i="59"/>
  <c r="AK7" i="59"/>
  <c r="AL7" i="59"/>
  <c r="AM7" i="59"/>
  <c r="AQ37" i="59"/>
  <c r="AR37" i="59"/>
  <c r="B10" i="59"/>
  <c r="AH7" i="59"/>
  <c r="AK34" i="59"/>
  <c r="AL34" i="59"/>
  <c r="AM34" i="59"/>
  <c r="AQ29" i="59"/>
  <c r="AR29" i="59"/>
  <c r="B34" i="59"/>
  <c r="AH24" i="59"/>
  <c r="AK24" i="59"/>
  <c r="AL24" i="59"/>
  <c r="AM24" i="59"/>
  <c r="AQ34" i="59"/>
  <c r="AR34" i="59"/>
  <c r="B21" i="59"/>
  <c r="AF35" i="59"/>
  <c r="AH35" i="59"/>
  <c r="AK18" i="59"/>
  <c r="AL18" i="59"/>
  <c r="AM18" i="59"/>
  <c r="AQ39" i="59"/>
  <c r="AR39" i="59"/>
  <c r="B13" i="59"/>
  <c r="AH26" i="59"/>
  <c r="AK27" i="59"/>
  <c r="AL27" i="59"/>
  <c r="AM27" i="59"/>
  <c r="AQ21" i="59"/>
  <c r="AR21" i="59"/>
  <c r="B11" i="59"/>
  <c r="AH12" i="59"/>
  <c r="AK38" i="59"/>
  <c r="AL38" i="59"/>
  <c r="AM38" i="59"/>
  <c r="AQ33" i="59"/>
  <c r="AR33" i="59"/>
  <c r="B9" i="59"/>
  <c r="AH27" i="59"/>
  <c r="AK13" i="59"/>
  <c r="AL13" i="59"/>
  <c r="AM13" i="59"/>
  <c r="AQ10" i="59"/>
  <c r="AR10" i="59"/>
  <c r="B16" i="59"/>
  <c r="AH25" i="59"/>
  <c r="AK35" i="59"/>
  <c r="AL35" i="59"/>
  <c r="AM35" i="59"/>
  <c r="AQ16" i="59"/>
  <c r="AR16" i="59"/>
  <c r="B25" i="59"/>
  <c r="AH16" i="59"/>
  <c r="AK36" i="59"/>
  <c r="AL36" i="59"/>
  <c r="AM36" i="59"/>
  <c r="AQ8" i="59"/>
  <c r="AR8" i="59"/>
  <c r="B35" i="59"/>
  <c r="AB22" i="59"/>
  <c r="AH15" i="59"/>
  <c r="AK20" i="59"/>
  <c r="AL20" i="59"/>
  <c r="AM20" i="59"/>
  <c r="AQ36" i="59"/>
  <c r="AR36" i="59"/>
  <c r="B32" i="59"/>
  <c r="AH20" i="59"/>
  <c r="AK9" i="59"/>
  <c r="AL9" i="59"/>
  <c r="AM9" i="59"/>
  <c r="AP26" i="59"/>
  <c r="AQ26" i="59"/>
  <c r="AR26" i="59"/>
  <c r="B17" i="59"/>
  <c r="AH30" i="59"/>
  <c r="AK8" i="59"/>
  <c r="AL8" i="59"/>
  <c r="AM8" i="59"/>
  <c r="AQ23" i="59"/>
  <c r="AR23" i="59"/>
  <c r="B8" i="59"/>
  <c r="AH31" i="59"/>
  <c r="AK33" i="59"/>
  <c r="AL33" i="59"/>
  <c r="AM33" i="59"/>
  <c r="AQ17" i="59"/>
  <c r="AR17" i="59"/>
  <c r="B37" i="59"/>
  <c r="AH13" i="59"/>
  <c r="AK26" i="59"/>
  <c r="AL26" i="59"/>
  <c r="AM26" i="59"/>
  <c r="AQ32" i="59"/>
  <c r="AR32" i="59"/>
  <c r="B18" i="59"/>
  <c r="AH8" i="59"/>
  <c r="AK21" i="59"/>
  <c r="AL21" i="59"/>
  <c r="AM21" i="59"/>
  <c r="AQ27" i="59"/>
  <c r="AR27" i="59"/>
  <c r="B36" i="59"/>
  <c r="AH18" i="59"/>
  <c r="AK23" i="59"/>
  <c r="AL23" i="59"/>
  <c r="AM23" i="59"/>
  <c r="AQ12" i="59"/>
  <c r="AR12" i="59"/>
  <c r="B38" i="59"/>
  <c r="AH9" i="59"/>
  <c r="AK10" i="59"/>
  <c r="AL10" i="59"/>
  <c r="AM10" i="59"/>
  <c r="AQ24" i="59"/>
  <c r="AR24" i="59"/>
  <c r="B19" i="59"/>
  <c r="AH19" i="59"/>
  <c r="AK25" i="59"/>
  <c r="AL25" i="59"/>
  <c r="AM25" i="59"/>
  <c r="AQ19" i="59"/>
  <c r="AR19" i="59"/>
  <c r="B39" i="59"/>
  <c r="AH23" i="59"/>
  <c r="AK14" i="59"/>
  <c r="AL14" i="59"/>
  <c r="AM14" i="59"/>
  <c r="AQ11" i="59"/>
  <c r="AR11" i="59"/>
  <c r="B28" i="59"/>
  <c r="AH32" i="59"/>
  <c r="AK16" i="59"/>
  <c r="AL16" i="59"/>
  <c r="AM16" i="59"/>
  <c r="AQ18" i="59"/>
  <c r="AR18" i="59"/>
  <c r="AH33" i="59"/>
  <c r="AK11" i="59"/>
  <c r="AL11" i="59"/>
  <c r="AM11" i="59"/>
  <c r="AQ9" i="59"/>
  <c r="AR9" i="59"/>
  <c r="AH39" i="59"/>
  <c r="AK32" i="59"/>
  <c r="AL32" i="59"/>
  <c r="AM32" i="59"/>
  <c r="AQ31" i="59"/>
  <c r="AR31" i="59"/>
  <c r="H40" i="59"/>
  <c r="J41" i="59"/>
  <c r="X4" i="30"/>
  <c r="Y6" i="30"/>
  <c r="B7" i="30"/>
  <c r="X7" i="30" s="1"/>
  <c r="U7" i="30"/>
  <c r="AD7" i="30"/>
  <c r="B8" i="30"/>
  <c r="X8" i="30" s="1"/>
  <c r="B9" i="30"/>
  <c r="X9" i="30" s="1"/>
  <c r="B10" i="30"/>
  <c r="X10" i="30" s="1"/>
  <c r="B11" i="30"/>
  <c r="X11" i="30" s="1"/>
  <c r="B12" i="30"/>
  <c r="X12" i="30" s="1"/>
  <c r="B13" i="30"/>
  <c r="X13" i="30" s="1"/>
  <c r="B14" i="30"/>
  <c r="AR17" i="64"/>
  <c r="X14" i="30"/>
  <c r="B15" i="30"/>
  <c r="AR18" i="64"/>
  <c r="X15" i="30"/>
  <c r="B16" i="30"/>
  <c r="B17" i="30"/>
  <c r="X17" i="30" s="1"/>
  <c r="B18" i="30"/>
  <c r="X18" i="30" s="1"/>
  <c r="B19" i="30"/>
  <c r="X19" i="30" s="1"/>
  <c r="AR22" i="64"/>
  <c r="B20" i="30"/>
  <c r="AR23" i="64"/>
  <c r="X20" i="30"/>
  <c r="B21" i="30"/>
  <c r="AR24" i="64"/>
  <c r="X21" i="30"/>
  <c r="B22" i="30"/>
  <c r="X22" i="30" s="1"/>
  <c r="AR25" i="64"/>
  <c r="B23" i="30"/>
  <c r="X23" i="30" s="1"/>
  <c r="AR26" i="64"/>
  <c r="B24" i="30"/>
  <c r="X24" i="30" s="1"/>
  <c r="B25" i="30"/>
  <c r="X25" i="30" s="1"/>
  <c r="AR28" i="64"/>
  <c r="B26" i="30"/>
  <c r="AR29" i="64"/>
  <c r="X26" i="30"/>
  <c r="B27" i="30"/>
  <c r="AR30" i="64"/>
  <c r="X27" i="30"/>
  <c r="B28" i="30"/>
  <c r="X28" i="30" s="1"/>
  <c r="AR31" i="64"/>
  <c r="B29" i="30"/>
  <c r="X29" i="30" s="1"/>
  <c r="AR32" i="64"/>
  <c r="B30" i="30"/>
  <c r="AR33" i="64"/>
  <c r="X30" i="30"/>
  <c r="B31" i="30"/>
  <c r="X31" i="30" s="1"/>
  <c r="B32" i="30"/>
  <c r="AR35" i="64"/>
  <c r="X32" i="30"/>
  <c r="AR36" i="64"/>
  <c r="X33" i="30"/>
  <c r="AR37" i="64"/>
  <c r="X34" i="30"/>
  <c r="AR38" i="64"/>
  <c r="X35" i="30"/>
  <c r="X36" i="30"/>
  <c r="X37" i="30"/>
  <c r="X38" i="30"/>
  <c r="Y38" i="30"/>
  <c r="Z38" i="30"/>
  <c r="AA38" i="30"/>
  <c r="AB38" i="30"/>
  <c r="X39" i="30"/>
  <c r="Y39" i="30"/>
  <c r="Z39" i="30"/>
  <c r="AA39" i="30"/>
  <c r="AB39" i="30"/>
  <c r="H40" i="30"/>
  <c r="U40" i="30"/>
  <c r="P41" i="30"/>
  <c r="Z41" i="30"/>
  <c r="Q20" i="155"/>
  <c r="F20" i="155" s="1"/>
  <c r="F22" i="155"/>
  <c r="B2" i="135"/>
  <c r="M3" i="135" s="1"/>
  <c r="M20" i="135"/>
  <c r="AF40" i="135"/>
  <c r="AF41" i="135"/>
  <c r="AF42" i="135"/>
  <c r="AF43" i="135"/>
  <c r="AF44" i="135"/>
  <c r="AF45" i="135"/>
  <c r="AF46" i="135"/>
  <c r="AF47" i="135"/>
  <c r="AF48" i="135"/>
  <c r="AF49" i="135"/>
  <c r="AF50" i="135"/>
  <c r="AF51" i="135"/>
  <c r="AF52" i="135"/>
  <c r="AF53" i="135"/>
  <c r="J6" i="148"/>
  <c r="J7" i="148" s="1"/>
  <c r="J8" i="148" s="1"/>
  <c r="J9" i="148" s="1"/>
  <c r="J10" i="148" s="1"/>
  <c r="J11" i="148" s="1"/>
  <c r="J12" i="148" s="1"/>
  <c r="J13" i="148" s="1"/>
  <c r="J14" i="148" s="1"/>
  <c r="J15" i="148" s="1"/>
  <c r="J16" i="148" s="1"/>
  <c r="J17" i="148" s="1"/>
  <c r="J21" i="148"/>
  <c r="J22" i="148" s="1"/>
  <c r="J23" i="148" s="1"/>
  <c r="J24" i="148" s="1"/>
  <c r="J25" i="148" s="1"/>
  <c r="J26" i="148" s="1"/>
  <c r="J27" i="148" s="1"/>
  <c r="J28" i="148" s="1"/>
  <c r="J29" i="148" s="1"/>
  <c r="J30" i="148" s="1"/>
  <c r="J31" i="148" s="1"/>
  <c r="H36" i="148"/>
  <c r="J36" i="148"/>
  <c r="H37" i="148"/>
  <c r="H38" i="148"/>
  <c r="H39" i="148"/>
  <c r="A40" i="148"/>
  <c r="H40" i="148"/>
  <c r="A41" i="148"/>
  <c r="H41" i="148"/>
  <c r="H42" i="148"/>
  <c r="A43" i="148"/>
  <c r="H43" i="148"/>
  <c r="A44" i="148"/>
  <c r="H44" i="148"/>
  <c r="A45" i="148"/>
  <c r="H45" i="148"/>
  <c r="A46" i="148"/>
  <c r="H46" i="148"/>
  <c r="A47" i="148"/>
  <c r="H47" i="148"/>
  <c r="C49" i="148"/>
  <c r="E49" i="148"/>
  <c r="F49" i="148"/>
  <c r="L49" i="148"/>
  <c r="M49" i="148"/>
  <c r="B4" i="173"/>
  <c r="N4" i="173" s="1"/>
  <c r="P4" i="1"/>
  <c r="F26" i="59"/>
  <c r="BW4" i="1"/>
  <c r="BX4" i="1"/>
  <c r="C27" i="173" s="1"/>
  <c r="BY4" i="1"/>
  <c r="D27" i="173" s="1"/>
  <c r="BZ4" i="1"/>
  <c r="AA24" i="173" s="1"/>
  <c r="CA4" i="1"/>
  <c r="CD4" i="1"/>
  <c r="P25" i="173" s="1"/>
  <c r="CG4" i="1"/>
  <c r="CH4" i="1"/>
  <c r="G24" i="173" s="1"/>
  <c r="CI4" i="1"/>
  <c r="H24" i="173" s="1"/>
  <c r="CJ4" i="1"/>
  <c r="CK4" i="1"/>
  <c r="CN4" i="1"/>
  <c r="T22" i="173" s="1"/>
  <c r="CP4" i="1"/>
  <c r="AP24" i="173" s="1"/>
  <c r="CQ4" i="1"/>
  <c r="K32" i="173" s="1"/>
  <c r="CR4" i="1"/>
  <c r="L32" i="173" s="1"/>
  <c r="CS4" i="1"/>
  <c r="CT4" i="1"/>
  <c r="CW4" i="1"/>
  <c r="X30" i="173" s="1"/>
  <c r="P5" i="1"/>
  <c r="CZ5" i="1" s="1"/>
  <c r="BW5" i="1"/>
  <c r="BX5" i="1"/>
  <c r="C20" i="173" s="1"/>
  <c r="BY5" i="1"/>
  <c r="D20" i="173" s="1"/>
  <c r="BZ5" i="1"/>
  <c r="AA21" i="173" s="1"/>
  <c r="CA5" i="1"/>
  <c r="CD5" i="1"/>
  <c r="P21" i="173" s="1"/>
  <c r="CG5" i="1"/>
  <c r="CH5" i="1"/>
  <c r="G22" i="173" s="1"/>
  <c r="CI5" i="1"/>
  <c r="H22" i="173" s="1"/>
  <c r="CJ5" i="1"/>
  <c r="CK5" i="1"/>
  <c r="CN5" i="1"/>
  <c r="T25" i="173" s="1"/>
  <c r="CP5" i="1"/>
  <c r="AP17" i="173" s="1"/>
  <c r="AN17" i="173" s="1"/>
  <c r="CQ5" i="1"/>
  <c r="K11" i="173" s="1"/>
  <c r="CR5" i="1"/>
  <c r="L11" i="173" s="1"/>
  <c r="CS5" i="1"/>
  <c r="CT5" i="1"/>
  <c r="CW5" i="1"/>
  <c r="X13" i="173" s="1"/>
  <c r="P6" i="1"/>
  <c r="F8" i="64"/>
  <c r="BW6" i="1"/>
  <c r="BX6" i="1"/>
  <c r="C17" i="173" s="1"/>
  <c r="BY6" i="1"/>
  <c r="D17" i="173" s="1"/>
  <c r="BZ6" i="1"/>
  <c r="AA10" i="173" s="1"/>
  <c r="CA6" i="1"/>
  <c r="CD6" i="1"/>
  <c r="P7" i="173" s="1"/>
  <c r="CG6" i="1"/>
  <c r="CH6" i="1"/>
  <c r="G16" i="173" s="1"/>
  <c r="CI6" i="1"/>
  <c r="H16" i="173" s="1"/>
  <c r="CJ6" i="1"/>
  <c r="CK6" i="1"/>
  <c r="CN6" i="1"/>
  <c r="T6" i="173" s="1"/>
  <c r="CP6" i="1"/>
  <c r="AP14" i="173" s="1"/>
  <c r="CQ6" i="1"/>
  <c r="K18" i="173" s="1"/>
  <c r="CR6" i="1"/>
  <c r="L18" i="173" s="1"/>
  <c r="CS6" i="1"/>
  <c r="CT6" i="1"/>
  <c r="CW6" i="1"/>
  <c r="X15" i="173" s="1"/>
  <c r="P7" i="1"/>
  <c r="CZ7" i="1" s="1"/>
  <c r="D20" i="64"/>
  <c r="BW7" i="1"/>
  <c r="Z22" i="173" s="1"/>
  <c r="BX7" i="1"/>
  <c r="C26" i="173" s="1"/>
  <c r="BY7" i="1"/>
  <c r="D26" i="173" s="1"/>
  <c r="BZ7" i="1"/>
  <c r="AA22" i="173" s="1"/>
  <c r="CA7" i="1"/>
  <c r="AB22" i="173" s="1"/>
  <c r="CD7" i="1"/>
  <c r="P18" i="173" s="1"/>
  <c r="CG7" i="1"/>
  <c r="CH7" i="1"/>
  <c r="G33" i="173" s="1"/>
  <c r="CI7" i="1"/>
  <c r="H33" i="173" s="1"/>
  <c r="CJ7" i="1"/>
  <c r="CK7" i="1"/>
  <c r="CN7" i="1"/>
  <c r="T17" i="173" s="1"/>
  <c r="CP7" i="1"/>
  <c r="CQ7" i="1"/>
  <c r="K20" i="173" s="1"/>
  <c r="CR7" i="1"/>
  <c r="L20" i="173" s="1"/>
  <c r="CS7" i="1"/>
  <c r="CT7" i="1"/>
  <c r="CW7" i="1"/>
  <c r="X20" i="173" s="1"/>
  <c r="P8" i="1"/>
  <c r="BW8" i="1"/>
  <c r="N20" i="173" s="1"/>
  <c r="BX8" i="1"/>
  <c r="C12" i="173" s="1"/>
  <c r="BY8" i="1"/>
  <c r="D12" i="173" s="1"/>
  <c r="BZ8" i="1"/>
  <c r="AA12" i="173" s="1"/>
  <c r="CA8" i="1"/>
  <c r="AB12" i="173" s="1"/>
  <c r="CD8" i="1"/>
  <c r="P20" i="173" s="1"/>
  <c r="CG8" i="1"/>
  <c r="CH8" i="1"/>
  <c r="G8" i="173" s="1"/>
  <c r="CI8" i="1"/>
  <c r="H8" i="173" s="1"/>
  <c r="CJ8" i="1"/>
  <c r="CK8" i="1"/>
  <c r="CN8" i="1"/>
  <c r="T24" i="173" s="1"/>
  <c r="CP8" i="1"/>
  <c r="AP9" i="173" s="1"/>
  <c r="CQ8" i="1"/>
  <c r="K14" i="173" s="1"/>
  <c r="CR8" i="1"/>
  <c r="L14" i="173" s="1"/>
  <c r="CS8" i="1"/>
  <c r="CT8" i="1"/>
  <c r="CW8" i="1"/>
  <c r="X10" i="173" s="1"/>
  <c r="P9" i="1"/>
  <c r="CZ9" i="1" s="1"/>
  <c r="E19" i="64"/>
  <c r="G19" i="64"/>
  <c r="BW9" i="1"/>
  <c r="BX9" i="1"/>
  <c r="C37" i="173" s="1"/>
  <c r="BY9" i="1"/>
  <c r="D37" i="173" s="1"/>
  <c r="BZ9" i="1"/>
  <c r="AA31" i="173" s="1"/>
  <c r="CA9" i="1"/>
  <c r="CD9" i="1"/>
  <c r="P17" i="173" s="1"/>
  <c r="CG9" i="1"/>
  <c r="CH9" i="1"/>
  <c r="G32" i="173" s="1"/>
  <c r="CI9" i="1"/>
  <c r="H32" i="173" s="1"/>
  <c r="CJ9" i="1"/>
  <c r="CK9" i="1"/>
  <c r="CN9" i="1"/>
  <c r="T19" i="173" s="1"/>
  <c r="CP9" i="1"/>
  <c r="AP36" i="173" s="1"/>
  <c r="AN36" i="173" s="1"/>
  <c r="CQ9" i="1"/>
  <c r="K35" i="173" s="1"/>
  <c r="CR9" i="1"/>
  <c r="L35" i="173" s="1"/>
  <c r="CS9" i="1"/>
  <c r="CT9" i="1"/>
  <c r="CW9" i="1"/>
  <c r="X8" i="173" s="1"/>
  <c r="P10" i="1"/>
  <c r="CZ10" i="1" s="1"/>
  <c r="E13" i="30"/>
  <c r="BW10" i="1"/>
  <c r="Z19" i="173" s="1"/>
  <c r="BX10" i="1"/>
  <c r="C24" i="173" s="1"/>
  <c r="BY10" i="1"/>
  <c r="D24" i="173" s="1"/>
  <c r="BZ10" i="1"/>
  <c r="AA19" i="173" s="1"/>
  <c r="CA10" i="1"/>
  <c r="AB19" i="173" s="1"/>
  <c r="CD10" i="1"/>
  <c r="P10" i="173" s="1"/>
  <c r="CG10" i="1"/>
  <c r="CH10" i="1"/>
  <c r="G23" i="173" s="1"/>
  <c r="CI10" i="1"/>
  <c r="H23" i="173" s="1"/>
  <c r="CJ10" i="1"/>
  <c r="CK10" i="1"/>
  <c r="CN10" i="1"/>
  <c r="T8" i="173" s="1"/>
  <c r="CP10" i="1"/>
  <c r="AP23" i="173" s="1"/>
  <c r="CQ10" i="1"/>
  <c r="K21" i="173" s="1"/>
  <c r="CR10" i="1"/>
  <c r="L21" i="173" s="1"/>
  <c r="CS10" i="1"/>
  <c r="CT10" i="1"/>
  <c r="CW10" i="1"/>
  <c r="X12" i="173" s="1"/>
  <c r="P11" i="1"/>
  <c r="CZ11" i="1" s="1"/>
  <c r="G11" i="64"/>
  <c r="BW11" i="1"/>
  <c r="N5" i="173" s="1"/>
  <c r="BX11" i="1"/>
  <c r="C6" i="173" s="1"/>
  <c r="BY11" i="1"/>
  <c r="D6" i="173" s="1"/>
  <c r="BZ11" i="1"/>
  <c r="AA5" i="173" s="1"/>
  <c r="CA11" i="1"/>
  <c r="AB5" i="173" s="1"/>
  <c r="CD11" i="1"/>
  <c r="P5" i="173" s="1"/>
  <c r="CG11" i="1"/>
  <c r="CH11" i="1"/>
  <c r="G10" i="173" s="1"/>
  <c r="CI11" i="1"/>
  <c r="H10" i="173" s="1"/>
  <c r="CJ11" i="1"/>
  <c r="CK11" i="1"/>
  <c r="CN11" i="1"/>
  <c r="CM11" i="1" s="1"/>
  <c r="S13" i="173" s="1"/>
  <c r="CP11" i="1"/>
  <c r="AP6" i="173" s="1"/>
  <c r="AL6" i="173" s="1"/>
  <c r="AM6" i="173" s="1"/>
  <c r="CQ11" i="1"/>
  <c r="K6" i="173" s="1"/>
  <c r="CR11" i="1"/>
  <c r="L6" i="173" s="1"/>
  <c r="CS11" i="1"/>
  <c r="CT11" i="1"/>
  <c r="CW11" i="1"/>
  <c r="X5" i="173" s="1"/>
  <c r="P12" i="1"/>
  <c r="CZ12" i="1" s="1"/>
  <c r="F15" i="30"/>
  <c r="BW12" i="1"/>
  <c r="Z27" i="173" s="1"/>
  <c r="AH27" i="173" s="1"/>
  <c r="BX12" i="1"/>
  <c r="C25" i="173" s="1"/>
  <c r="BY12" i="1"/>
  <c r="D25" i="173" s="1"/>
  <c r="BZ12" i="1"/>
  <c r="AA27" i="173" s="1"/>
  <c r="CA12" i="1"/>
  <c r="AB27" i="173" s="1"/>
  <c r="CD12" i="1"/>
  <c r="P24" i="173" s="1"/>
  <c r="CG12" i="1"/>
  <c r="CH12" i="1"/>
  <c r="G29" i="173" s="1"/>
  <c r="CI12" i="1"/>
  <c r="H29" i="173" s="1"/>
  <c r="CJ12" i="1"/>
  <c r="CK12" i="1"/>
  <c r="CN12" i="1"/>
  <c r="T23" i="173" s="1"/>
  <c r="CP12" i="1"/>
  <c r="AP26" i="173" s="1"/>
  <c r="CQ12" i="1"/>
  <c r="K19" i="173" s="1"/>
  <c r="CR12" i="1"/>
  <c r="L19" i="173" s="1"/>
  <c r="CS12" i="1"/>
  <c r="CT12" i="1"/>
  <c r="CW12" i="1"/>
  <c r="X18" i="173" s="1"/>
  <c r="P13" i="1"/>
  <c r="CZ13" i="1" s="1"/>
  <c r="E16" i="30"/>
  <c r="F11" i="143"/>
  <c r="BW13" i="1"/>
  <c r="BX13" i="1"/>
  <c r="C34" i="173" s="1"/>
  <c r="BY13" i="1"/>
  <c r="D34" i="173" s="1"/>
  <c r="BZ13" i="1"/>
  <c r="AA28" i="173" s="1"/>
  <c r="CA13" i="1"/>
  <c r="AB28" i="173" s="1"/>
  <c r="CD13" i="1"/>
  <c r="P27" i="173" s="1"/>
  <c r="CG13" i="1"/>
  <c r="CH13" i="1"/>
  <c r="G35" i="173" s="1"/>
  <c r="CI13" i="1"/>
  <c r="H35" i="173" s="1"/>
  <c r="CJ13" i="1"/>
  <c r="CK13" i="1"/>
  <c r="CN13" i="1"/>
  <c r="T27" i="173" s="1"/>
  <c r="CP13" i="1"/>
  <c r="AP34" i="173" s="1"/>
  <c r="CQ13" i="1"/>
  <c r="K31" i="173" s="1"/>
  <c r="CR13" i="1"/>
  <c r="L31" i="173" s="1"/>
  <c r="CS13" i="1"/>
  <c r="CT13" i="1"/>
  <c r="CW13" i="1"/>
  <c r="X29" i="173" s="1"/>
  <c r="P14" i="1"/>
  <c r="D16" i="64"/>
  <c r="BW14" i="1"/>
  <c r="N15" i="173" s="1"/>
  <c r="BX14" i="1"/>
  <c r="C19" i="173" s="1"/>
  <c r="BY14" i="1"/>
  <c r="D19" i="173" s="1"/>
  <c r="BZ14" i="1"/>
  <c r="AA14" i="173" s="1"/>
  <c r="CA14" i="1"/>
  <c r="AB14" i="173" s="1"/>
  <c r="CD14" i="1"/>
  <c r="P15" i="173" s="1"/>
  <c r="CG14" i="1"/>
  <c r="F21" i="173" s="1"/>
  <c r="CH14" i="1"/>
  <c r="G21" i="173" s="1"/>
  <c r="CI14" i="1"/>
  <c r="H21" i="173" s="1"/>
  <c r="CJ14" i="1"/>
  <c r="CK14" i="1"/>
  <c r="CN14" i="1"/>
  <c r="T15" i="173" s="1"/>
  <c r="CP14" i="1"/>
  <c r="CQ14" i="1"/>
  <c r="K15" i="173" s="1"/>
  <c r="CR14" i="1"/>
  <c r="L15" i="173" s="1"/>
  <c r="CS14" i="1"/>
  <c r="CT14" i="1"/>
  <c r="CW14" i="1"/>
  <c r="X26" i="173" s="1"/>
  <c r="P15" i="1"/>
  <c r="F31" i="59"/>
  <c r="BW15" i="1"/>
  <c r="BX15" i="1"/>
  <c r="C31" i="173" s="1"/>
  <c r="BY15" i="1"/>
  <c r="D31" i="173" s="1"/>
  <c r="BZ15" i="1"/>
  <c r="AA29" i="173" s="1"/>
  <c r="CA15" i="1"/>
  <c r="AB29" i="173" s="1"/>
  <c r="CD15" i="1"/>
  <c r="P31" i="173" s="1"/>
  <c r="CG15" i="1"/>
  <c r="CH15" i="1"/>
  <c r="G34" i="173" s="1"/>
  <c r="CI15" i="1"/>
  <c r="H34" i="173" s="1"/>
  <c r="CJ15" i="1"/>
  <c r="CK15" i="1"/>
  <c r="CN15" i="1"/>
  <c r="T31" i="173" s="1"/>
  <c r="CP15" i="1"/>
  <c r="AP27" i="173" s="1"/>
  <c r="AL27" i="173" s="1"/>
  <c r="CQ15" i="1"/>
  <c r="K30" i="173" s="1"/>
  <c r="CR15" i="1"/>
  <c r="L30" i="173" s="1"/>
  <c r="CS15" i="1"/>
  <c r="CT15" i="1"/>
  <c r="CV15" i="1"/>
  <c r="W25" i="173" s="1"/>
  <c r="CW15" i="1"/>
  <c r="X25" i="173" s="1"/>
  <c r="P16" i="1"/>
  <c r="CZ16" i="1" s="1"/>
  <c r="F18" i="64"/>
  <c r="BW16" i="1"/>
  <c r="BX16" i="1"/>
  <c r="C7" i="173" s="1"/>
  <c r="BY16" i="1"/>
  <c r="D7" i="173" s="1"/>
  <c r="BZ16" i="1"/>
  <c r="AA9" i="173" s="1"/>
  <c r="CA16" i="1"/>
  <c r="AB9" i="173" s="1"/>
  <c r="CD16" i="1"/>
  <c r="P16" i="173" s="1"/>
  <c r="CG16" i="1"/>
  <c r="CH16" i="1"/>
  <c r="G6" i="173" s="1"/>
  <c r="CI16" i="1"/>
  <c r="H6" i="173" s="1"/>
  <c r="CJ16" i="1"/>
  <c r="CK16" i="1"/>
  <c r="CN16" i="1"/>
  <c r="T16" i="173" s="1"/>
  <c r="CP16" i="1"/>
  <c r="AP7" i="173" s="1"/>
  <c r="AL7" i="173" s="1"/>
  <c r="AM7" i="173" s="1"/>
  <c r="CQ16" i="1"/>
  <c r="K8" i="173" s="1"/>
  <c r="CR16" i="1"/>
  <c r="L8" i="173" s="1"/>
  <c r="CS16" i="1"/>
  <c r="CT16" i="1"/>
  <c r="CW16" i="1"/>
  <c r="X9" i="173" s="1"/>
  <c r="P17" i="1"/>
  <c r="E34" i="59"/>
  <c r="G20" i="30"/>
  <c r="BW17" i="1"/>
  <c r="N28" i="173" s="1"/>
  <c r="BX17" i="1"/>
  <c r="C15" i="173" s="1"/>
  <c r="BY17" i="1"/>
  <c r="D15" i="173" s="1"/>
  <c r="BZ17" i="1"/>
  <c r="AA32" i="173" s="1"/>
  <c r="CA17" i="1"/>
  <c r="AB32" i="173" s="1"/>
  <c r="CC17" i="1"/>
  <c r="O28" i="173" s="1"/>
  <c r="CD17" i="1"/>
  <c r="P28" i="173" s="1"/>
  <c r="CG17" i="1"/>
  <c r="R28" i="173" s="1"/>
  <c r="CH17" i="1"/>
  <c r="G7" i="173" s="1"/>
  <c r="CI17" i="1"/>
  <c r="H7" i="173" s="1"/>
  <c r="CJ17" i="1"/>
  <c r="CK17" i="1"/>
  <c r="CN17" i="1"/>
  <c r="T28" i="173" s="1"/>
  <c r="CP17" i="1"/>
  <c r="AP13" i="173" s="1"/>
  <c r="CQ17" i="1"/>
  <c r="K26" i="173" s="1"/>
  <c r="CR17" i="1"/>
  <c r="L26" i="173" s="1"/>
  <c r="CS17" i="1"/>
  <c r="CT17" i="1"/>
  <c r="CW17" i="1"/>
  <c r="X28" i="173" s="1"/>
  <c r="P18" i="1"/>
  <c r="F10" i="64"/>
  <c r="BW18" i="1"/>
  <c r="N9" i="173" s="1"/>
  <c r="BX18" i="1"/>
  <c r="C21" i="173" s="1"/>
  <c r="BY18" i="1"/>
  <c r="D21" i="173" s="1"/>
  <c r="BZ18" i="1"/>
  <c r="AA16" i="173" s="1"/>
  <c r="CA18" i="1"/>
  <c r="AB16" i="173" s="1"/>
  <c r="CD18" i="1"/>
  <c r="P9" i="173" s="1"/>
  <c r="CG18" i="1"/>
  <c r="CH18" i="1"/>
  <c r="G17" i="173" s="1"/>
  <c r="CI18" i="1"/>
  <c r="H17" i="173" s="1"/>
  <c r="CJ18" i="1"/>
  <c r="CK18" i="1"/>
  <c r="CN18" i="1"/>
  <c r="T9" i="173" s="1"/>
  <c r="CP18" i="1"/>
  <c r="AP21" i="173" s="1"/>
  <c r="CQ18" i="1"/>
  <c r="K25" i="173" s="1"/>
  <c r="CR18" i="1"/>
  <c r="L25" i="173" s="1"/>
  <c r="CS18" i="1"/>
  <c r="CT18" i="1"/>
  <c r="CW18" i="1"/>
  <c r="X6" i="173" s="1"/>
  <c r="P19" i="1"/>
  <c r="CZ19" i="1" s="1"/>
  <c r="D25" i="64"/>
  <c r="BW19" i="1"/>
  <c r="BX19" i="1"/>
  <c r="C10" i="173" s="1"/>
  <c r="BY19" i="1"/>
  <c r="D10" i="173" s="1"/>
  <c r="BZ19" i="1"/>
  <c r="AA11" i="173" s="1"/>
  <c r="CA19" i="1"/>
  <c r="AB11" i="173" s="1"/>
  <c r="CD19" i="1"/>
  <c r="P23" i="173" s="1"/>
  <c r="CG19" i="1"/>
  <c r="CH19" i="1"/>
  <c r="G12" i="173" s="1"/>
  <c r="CI19" i="1"/>
  <c r="H12" i="173" s="1"/>
  <c r="CJ19" i="1"/>
  <c r="CK19" i="1"/>
  <c r="CN19" i="1"/>
  <c r="T21" i="173" s="1"/>
  <c r="CP19" i="1"/>
  <c r="AP15" i="173" s="1"/>
  <c r="AN15" i="173" s="1"/>
  <c r="CQ19" i="1"/>
  <c r="K12" i="173" s="1"/>
  <c r="CR19" i="1"/>
  <c r="L12" i="173" s="1"/>
  <c r="CS19" i="1"/>
  <c r="CT19" i="1"/>
  <c r="CW19" i="1"/>
  <c r="X19" i="173" s="1"/>
  <c r="P20" i="1"/>
  <c r="CZ20" i="1" s="1"/>
  <c r="F15" i="64"/>
  <c r="BW20" i="1"/>
  <c r="N13" i="173" s="1"/>
  <c r="BX20" i="1"/>
  <c r="C8" i="173" s="1"/>
  <c r="BY20" i="1"/>
  <c r="D8" i="173" s="1"/>
  <c r="BZ20" i="1"/>
  <c r="AA8" i="173" s="1"/>
  <c r="CA20" i="1"/>
  <c r="AB8" i="173" s="1"/>
  <c r="CD20" i="1"/>
  <c r="P13" i="173" s="1"/>
  <c r="CG20" i="1"/>
  <c r="CH20" i="1"/>
  <c r="G14" i="173" s="1"/>
  <c r="CI20" i="1"/>
  <c r="H14" i="173" s="1"/>
  <c r="CJ20" i="1"/>
  <c r="CK20" i="1"/>
  <c r="CN20" i="1"/>
  <c r="T11" i="173" s="1"/>
  <c r="CP20" i="1"/>
  <c r="AP11" i="173" s="1"/>
  <c r="CQ20" i="1"/>
  <c r="K10" i="173" s="1"/>
  <c r="CR20" i="1"/>
  <c r="L10" i="173" s="1"/>
  <c r="CS20" i="1"/>
  <c r="CT20" i="1"/>
  <c r="CW20" i="1"/>
  <c r="X14" i="173" s="1"/>
  <c r="P21" i="1"/>
  <c r="CZ21" i="1" s="1"/>
  <c r="E9" i="64"/>
  <c r="BW21" i="1"/>
  <c r="Z7" i="173" s="1"/>
  <c r="BX21" i="1"/>
  <c r="C5" i="173" s="1"/>
  <c r="BY21" i="1"/>
  <c r="D5" i="173" s="1"/>
  <c r="BZ21" i="1"/>
  <c r="AA7" i="173" s="1"/>
  <c r="CA21" i="1"/>
  <c r="AB7" i="173" s="1"/>
  <c r="CD21" i="1"/>
  <c r="P8" i="173" s="1"/>
  <c r="CG21" i="1"/>
  <c r="CH21" i="1"/>
  <c r="G5" i="173" s="1"/>
  <c r="CI21" i="1"/>
  <c r="H5" i="173" s="1"/>
  <c r="CJ21" i="1"/>
  <c r="CK21" i="1"/>
  <c r="CN21" i="1"/>
  <c r="T7" i="173" s="1"/>
  <c r="CP21" i="1"/>
  <c r="AP5" i="173" s="1"/>
  <c r="AN5" i="173" s="1"/>
  <c r="CQ21" i="1"/>
  <c r="K5" i="173" s="1"/>
  <c r="CR21" i="1"/>
  <c r="L5" i="173" s="1"/>
  <c r="CS21" i="1"/>
  <c r="CT21" i="1"/>
  <c r="CV21" i="1"/>
  <c r="W7" i="173" s="1"/>
  <c r="CW21" i="1"/>
  <c r="X7" i="173" s="1"/>
  <c r="P22" i="1"/>
  <c r="CZ22" i="1" s="1"/>
  <c r="BW22" i="1"/>
  <c r="BX22" i="1"/>
  <c r="C18" i="173" s="1"/>
  <c r="BY22" i="1"/>
  <c r="D18" i="173" s="1"/>
  <c r="BZ22" i="1"/>
  <c r="AA15" i="173" s="1"/>
  <c r="CA22" i="1"/>
  <c r="AB15" i="173" s="1"/>
  <c r="CD22" i="1"/>
  <c r="P11" i="173" s="1"/>
  <c r="CG22" i="1"/>
  <c r="CH22" i="1"/>
  <c r="G19" i="173" s="1"/>
  <c r="CI22" i="1"/>
  <c r="H19" i="173" s="1"/>
  <c r="CJ22" i="1"/>
  <c r="CK22" i="1"/>
  <c r="CN22" i="1"/>
  <c r="T10" i="173" s="1"/>
  <c r="CP22" i="1"/>
  <c r="AP20" i="173" s="1"/>
  <c r="AN20" i="173" s="1"/>
  <c r="CQ22" i="1"/>
  <c r="K22" i="173" s="1"/>
  <c r="CR22" i="1"/>
  <c r="L22" i="173" s="1"/>
  <c r="CS22" i="1"/>
  <c r="CT22" i="1"/>
  <c r="CW22" i="1"/>
  <c r="X16" i="173" s="1"/>
  <c r="P23" i="1"/>
  <c r="CZ23" i="1" s="1"/>
  <c r="G31" i="143"/>
  <c r="BW23" i="1"/>
  <c r="Z23" i="173" s="1"/>
  <c r="AH23" i="173" s="1"/>
  <c r="BX23" i="1"/>
  <c r="C23" i="173" s="1"/>
  <c r="BY23" i="1"/>
  <c r="D23" i="173" s="1"/>
  <c r="BZ23" i="1"/>
  <c r="AA23" i="173" s="1"/>
  <c r="CA23" i="1"/>
  <c r="AB23" i="173" s="1"/>
  <c r="CD23" i="1"/>
  <c r="P22" i="173" s="1"/>
  <c r="CG23" i="1"/>
  <c r="CH23" i="1"/>
  <c r="G30" i="173" s="1"/>
  <c r="CI23" i="1"/>
  <c r="H30" i="173" s="1"/>
  <c r="CJ23" i="1"/>
  <c r="CK23" i="1"/>
  <c r="CN23" i="1"/>
  <c r="T20" i="173" s="1"/>
  <c r="CP23" i="1"/>
  <c r="AP31" i="173" s="1"/>
  <c r="CQ23" i="1"/>
  <c r="K17" i="173" s="1"/>
  <c r="CR23" i="1"/>
  <c r="L17" i="173" s="1"/>
  <c r="CS23" i="1"/>
  <c r="CT23" i="1"/>
  <c r="CW23" i="1"/>
  <c r="CV23" i="1" s="1"/>
  <c r="W17" i="173" s="1"/>
  <c r="P24" i="1"/>
  <c r="CZ24" i="1" s="1"/>
  <c r="E27" i="30"/>
  <c r="BW24" i="1"/>
  <c r="BX24" i="1"/>
  <c r="C29" i="173" s="1"/>
  <c r="BY24" i="1"/>
  <c r="D29" i="173" s="1"/>
  <c r="BZ24" i="1"/>
  <c r="AA33" i="173" s="1"/>
  <c r="CA24" i="1"/>
  <c r="AB33" i="173" s="1"/>
  <c r="CD24" i="1"/>
  <c r="CG24" i="1"/>
  <c r="CH24" i="1"/>
  <c r="G28" i="173" s="1"/>
  <c r="CI24" i="1"/>
  <c r="H28" i="173" s="1"/>
  <c r="CJ24" i="1"/>
  <c r="CK24" i="1"/>
  <c r="CN24" i="1"/>
  <c r="CP24" i="1"/>
  <c r="AP29" i="173" s="1"/>
  <c r="CQ24" i="1"/>
  <c r="K28" i="173" s="1"/>
  <c r="CR24" i="1"/>
  <c r="L28" i="173" s="1"/>
  <c r="CS24" i="1"/>
  <c r="CT24" i="1"/>
  <c r="CW24" i="1"/>
  <c r="X27" i="173" s="1"/>
  <c r="P25" i="1"/>
  <c r="D28" i="30"/>
  <c r="F32" i="137"/>
  <c r="BW25" i="1"/>
  <c r="Z30" i="173" s="1"/>
  <c r="AH30" i="173" s="1"/>
  <c r="BX25" i="1"/>
  <c r="C13" i="173" s="1"/>
  <c r="BY25" i="1"/>
  <c r="D13" i="173" s="1"/>
  <c r="BZ25" i="1"/>
  <c r="AA30" i="173" s="1"/>
  <c r="CA25" i="1"/>
  <c r="AB30" i="173" s="1"/>
  <c r="CD25" i="1"/>
  <c r="P26" i="173" s="1"/>
  <c r="CG25" i="1"/>
  <c r="CH25" i="1"/>
  <c r="G15" i="173" s="1"/>
  <c r="CI25" i="1"/>
  <c r="H15" i="173" s="1"/>
  <c r="CJ25" i="1"/>
  <c r="CK25" i="1"/>
  <c r="CN25" i="1"/>
  <c r="T26" i="173" s="1"/>
  <c r="CP25" i="1"/>
  <c r="CQ25" i="1"/>
  <c r="K9" i="173" s="1"/>
  <c r="CR25" i="1"/>
  <c r="L9" i="173" s="1"/>
  <c r="CS25" i="1"/>
  <c r="CT25" i="1"/>
  <c r="CW25" i="1"/>
  <c r="X32" i="173" s="1"/>
  <c r="P26" i="1"/>
  <c r="CZ26" i="1" s="1"/>
  <c r="D26" i="137"/>
  <c r="E17" i="59"/>
  <c r="BW26" i="1"/>
  <c r="N14" i="173" s="1"/>
  <c r="BX26" i="1"/>
  <c r="C14" i="173" s="1"/>
  <c r="BY26" i="1"/>
  <c r="D14" i="173" s="1"/>
  <c r="BZ26" i="1"/>
  <c r="AA13" i="173" s="1"/>
  <c r="CA26" i="1"/>
  <c r="CD26" i="1"/>
  <c r="CG26" i="1"/>
  <c r="CH26" i="1"/>
  <c r="G13" i="173" s="1"/>
  <c r="CI26" i="1"/>
  <c r="H13" i="173" s="1"/>
  <c r="CJ26" i="1"/>
  <c r="CK26" i="1"/>
  <c r="CN26" i="1"/>
  <c r="CP26" i="1"/>
  <c r="CQ26" i="1"/>
  <c r="K16" i="173" s="1"/>
  <c r="CR26" i="1"/>
  <c r="L16" i="173" s="1"/>
  <c r="CS26" i="1"/>
  <c r="CT26" i="1"/>
  <c r="CW26" i="1"/>
  <c r="X31" i="173" s="1"/>
  <c r="P27" i="1"/>
  <c r="D14" i="64"/>
  <c r="G30" i="30"/>
  <c r="BW27" i="1"/>
  <c r="Z6" i="173" s="1"/>
  <c r="BX27" i="1"/>
  <c r="C11" i="173" s="1"/>
  <c r="BY27" i="1"/>
  <c r="D11" i="173" s="1"/>
  <c r="BZ27" i="1"/>
  <c r="AA6" i="173" s="1"/>
  <c r="CA27" i="1"/>
  <c r="CC27" i="1"/>
  <c r="O12" i="173" s="1"/>
  <c r="CD27" i="1"/>
  <c r="P12" i="173" s="1"/>
  <c r="CG27" i="1"/>
  <c r="CH27" i="1"/>
  <c r="G11" i="173" s="1"/>
  <c r="CI27" i="1"/>
  <c r="H11" i="173" s="1"/>
  <c r="CJ27" i="1"/>
  <c r="CK27" i="1"/>
  <c r="CN27" i="1"/>
  <c r="T12" i="173" s="1"/>
  <c r="CP27" i="1"/>
  <c r="AP10" i="173" s="1"/>
  <c r="AL10" i="173" s="1"/>
  <c r="CQ27" i="1"/>
  <c r="K13" i="173" s="1"/>
  <c r="CR27" i="1"/>
  <c r="L13" i="173" s="1"/>
  <c r="CS27" i="1"/>
  <c r="CT27" i="1"/>
  <c r="CW27" i="1"/>
  <c r="X11" i="173" s="1"/>
  <c r="P28" i="1"/>
  <c r="CZ28" i="1" s="1"/>
  <c r="BW28" i="1"/>
  <c r="B33" i="173" s="1"/>
  <c r="BX28" i="1"/>
  <c r="C33" i="173" s="1"/>
  <c r="BY28" i="1"/>
  <c r="D33" i="173" s="1"/>
  <c r="BZ28" i="1"/>
  <c r="AA35" i="173" s="1"/>
  <c r="CA28" i="1"/>
  <c r="AB35" i="173" s="1"/>
  <c r="CD28" i="1"/>
  <c r="CG28" i="1"/>
  <c r="R34" i="173" s="1"/>
  <c r="CH28" i="1"/>
  <c r="G31" i="173" s="1"/>
  <c r="CI28" i="1"/>
  <c r="H31" i="173" s="1"/>
  <c r="CJ28" i="1"/>
  <c r="CK28" i="1"/>
  <c r="CN28" i="1"/>
  <c r="T34" i="173" s="1"/>
  <c r="CP28" i="1"/>
  <c r="AP35" i="173" s="1"/>
  <c r="AL35" i="173" s="1"/>
  <c r="CQ28" i="1"/>
  <c r="K37" i="173" s="1"/>
  <c r="CR28" i="1"/>
  <c r="L37" i="173" s="1"/>
  <c r="CS28" i="1"/>
  <c r="CT28" i="1"/>
  <c r="CW28" i="1"/>
  <c r="X21" i="173" s="1"/>
  <c r="P29" i="1"/>
  <c r="CZ29" i="1" s="1"/>
  <c r="BW29" i="1"/>
  <c r="N30" i="173" s="1"/>
  <c r="BX29" i="1"/>
  <c r="C28" i="173" s="1"/>
  <c r="BY29" i="1"/>
  <c r="D28" i="173" s="1"/>
  <c r="BZ29" i="1"/>
  <c r="AA17" i="173" s="1"/>
  <c r="CA29" i="1"/>
  <c r="AB17" i="173" s="1"/>
  <c r="CD29" i="1"/>
  <c r="P30" i="173" s="1"/>
  <c r="CG29" i="1"/>
  <c r="R30" i="173" s="1"/>
  <c r="CH29" i="1"/>
  <c r="G25" i="173" s="1"/>
  <c r="CI29" i="1"/>
  <c r="H25" i="173" s="1"/>
  <c r="CJ29" i="1"/>
  <c r="CK29" i="1"/>
  <c r="CN29" i="1"/>
  <c r="T30" i="173" s="1"/>
  <c r="CP29" i="1"/>
  <c r="AP25" i="173" s="1"/>
  <c r="CQ29" i="1"/>
  <c r="K27" i="173" s="1"/>
  <c r="CR29" i="1"/>
  <c r="L27" i="173" s="1"/>
  <c r="CS29" i="1"/>
  <c r="CT29" i="1"/>
  <c r="CW29" i="1"/>
  <c r="X23" i="173" s="1"/>
  <c r="P30" i="1"/>
  <c r="CZ30" i="1" s="1"/>
  <c r="BW30" i="1"/>
  <c r="B36" i="173" s="1"/>
  <c r="BX30" i="1"/>
  <c r="C36" i="173" s="1"/>
  <c r="BY30" i="1"/>
  <c r="D36" i="173" s="1"/>
  <c r="BZ30" i="1"/>
  <c r="AA34" i="173" s="1"/>
  <c r="CA30" i="1"/>
  <c r="AB34" i="173" s="1"/>
  <c r="CC30" i="1"/>
  <c r="O32" i="173" s="1"/>
  <c r="CD30" i="1"/>
  <c r="P32" i="173" s="1"/>
  <c r="CG30" i="1"/>
  <c r="R32" i="173" s="1"/>
  <c r="CH30" i="1"/>
  <c r="G36" i="173" s="1"/>
  <c r="CI30" i="1"/>
  <c r="H36" i="173" s="1"/>
  <c r="CJ30" i="1"/>
  <c r="CK30" i="1"/>
  <c r="CN30" i="1"/>
  <c r="T32" i="173" s="1"/>
  <c r="CP30" i="1"/>
  <c r="AP33" i="173" s="1"/>
  <c r="CQ30" i="1"/>
  <c r="K34" i="173" s="1"/>
  <c r="CR30" i="1"/>
  <c r="L34" i="173" s="1"/>
  <c r="CS30" i="1"/>
  <c r="CT30" i="1"/>
  <c r="CW30" i="1"/>
  <c r="X24" i="173" s="1"/>
  <c r="P31" i="1"/>
  <c r="CZ31" i="1" s="1"/>
  <c r="BW31" i="1"/>
  <c r="Z36" i="173" s="1"/>
  <c r="AH36" i="173" s="1"/>
  <c r="BX31" i="1"/>
  <c r="C22" i="173" s="1"/>
  <c r="BY31" i="1"/>
  <c r="D22" i="173" s="1"/>
  <c r="BZ31" i="1"/>
  <c r="AA36" i="173" s="1"/>
  <c r="CA31" i="1"/>
  <c r="AB36" i="173" s="1"/>
  <c r="CD31" i="1"/>
  <c r="P35" i="173" s="1"/>
  <c r="CG31" i="1"/>
  <c r="F20" i="173" s="1"/>
  <c r="CH31" i="1"/>
  <c r="G20" i="173" s="1"/>
  <c r="CI31" i="1"/>
  <c r="H20" i="173" s="1"/>
  <c r="CJ31" i="1"/>
  <c r="CK31" i="1"/>
  <c r="CN31" i="1"/>
  <c r="T35" i="173" s="1"/>
  <c r="CP31" i="1"/>
  <c r="CQ31" i="1"/>
  <c r="K24" i="173" s="1"/>
  <c r="CR31" i="1"/>
  <c r="L24" i="173" s="1"/>
  <c r="CS31" i="1"/>
  <c r="CT31" i="1"/>
  <c r="CW31" i="1"/>
  <c r="X33" i="173" s="1"/>
  <c r="P32" i="1"/>
  <c r="BW32" i="1"/>
  <c r="B9" i="173" s="1"/>
  <c r="BX32" i="1"/>
  <c r="C9" i="173" s="1"/>
  <c r="BY32" i="1"/>
  <c r="D9" i="173" s="1"/>
  <c r="BZ32" i="1"/>
  <c r="AA18" i="173" s="1"/>
  <c r="CA32" i="1"/>
  <c r="AB18" i="173" s="1"/>
  <c r="CD32" i="1"/>
  <c r="P33" i="173" s="1"/>
  <c r="CG32" i="1"/>
  <c r="CH32" i="1"/>
  <c r="G18" i="173" s="1"/>
  <c r="CI32" i="1"/>
  <c r="H18" i="173" s="1"/>
  <c r="CJ32" i="1"/>
  <c r="CK32" i="1"/>
  <c r="CN32" i="1"/>
  <c r="T33" i="173" s="1"/>
  <c r="CP32" i="1"/>
  <c r="AP19" i="173" s="1"/>
  <c r="AN19" i="173" s="1"/>
  <c r="CQ32" i="1"/>
  <c r="K7" i="173" s="1"/>
  <c r="CR32" i="1"/>
  <c r="L7" i="173" s="1"/>
  <c r="CS32" i="1"/>
  <c r="CT32" i="1"/>
  <c r="CW32" i="1"/>
  <c r="X22" i="173" s="1"/>
  <c r="P33" i="1"/>
  <c r="CZ33" i="1" s="1"/>
  <c r="BW33" i="1"/>
  <c r="B35" i="173" s="1"/>
  <c r="BX33" i="1"/>
  <c r="C35" i="173" s="1"/>
  <c r="BY33" i="1"/>
  <c r="D35" i="173" s="1"/>
  <c r="BZ33" i="1"/>
  <c r="AA37" i="173" s="1"/>
  <c r="CA33" i="1"/>
  <c r="AB37" i="173" s="1"/>
  <c r="CD33" i="1"/>
  <c r="P36" i="173" s="1"/>
  <c r="CG33" i="1"/>
  <c r="CH33" i="1"/>
  <c r="G37" i="173" s="1"/>
  <c r="CI33" i="1"/>
  <c r="H37" i="173" s="1"/>
  <c r="CJ33" i="1"/>
  <c r="CK33" i="1"/>
  <c r="CN33" i="1"/>
  <c r="T36" i="173" s="1"/>
  <c r="CP33" i="1"/>
  <c r="CQ33" i="1"/>
  <c r="K33" i="173" s="1"/>
  <c r="CR33" i="1"/>
  <c r="L33" i="173" s="1"/>
  <c r="CS33" i="1"/>
  <c r="CT33" i="1"/>
  <c r="CW33" i="1"/>
  <c r="X34" i="173" s="1"/>
  <c r="P34" i="1"/>
  <c r="CZ34" i="1" s="1"/>
  <c r="D28" i="59"/>
  <c r="E28" i="59"/>
  <c r="G28" i="59"/>
  <c r="BW34" i="1"/>
  <c r="N19" i="173" s="1"/>
  <c r="BX34" i="1"/>
  <c r="C32" i="173" s="1"/>
  <c r="BY34" i="1"/>
  <c r="D32" i="173" s="1"/>
  <c r="BZ34" i="1"/>
  <c r="AA26" i="173" s="1"/>
  <c r="CA34" i="1"/>
  <c r="AB26" i="173" s="1"/>
  <c r="CD34" i="1"/>
  <c r="P19" i="173" s="1"/>
  <c r="CG34" i="1"/>
  <c r="F26" i="173" s="1"/>
  <c r="CH34" i="1"/>
  <c r="G26" i="173" s="1"/>
  <c r="CI34" i="1"/>
  <c r="H26" i="173" s="1"/>
  <c r="CJ34" i="1"/>
  <c r="CK34" i="1"/>
  <c r="CN34" i="1"/>
  <c r="T18" i="173" s="1"/>
  <c r="CP34" i="1"/>
  <c r="CQ34" i="1"/>
  <c r="K36" i="173" s="1"/>
  <c r="CR34" i="1"/>
  <c r="L36" i="173" s="1"/>
  <c r="CS34" i="1"/>
  <c r="CT34" i="1"/>
  <c r="CW34" i="1"/>
  <c r="X36" i="173" s="1"/>
  <c r="P35" i="1"/>
  <c r="D27" i="59"/>
  <c r="E27" i="59"/>
  <c r="G27" i="59"/>
  <c r="BW35" i="1"/>
  <c r="Z25" i="173" s="1"/>
  <c r="AH25" i="173" s="1"/>
  <c r="BX35" i="1"/>
  <c r="C16" i="173" s="1"/>
  <c r="BY35" i="1"/>
  <c r="D16" i="173" s="1"/>
  <c r="BZ35" i="1"/>
  <c r="AA25" i="173" s="1"/>
  <c r="CA35" i="1"/>
  <c r="AB25" i="173" s="1"/>
  <c r="CD35" i="1"/>
  <c r="P6" i="173" s="1"/>
  <c r="CG35" i="1"/>
  <c r="F9" i="173" s="1"/>
  <c r="CH35" i="1"/>
  <c r="G9" i="173" s="1"/>
  <c r="CI35" i="1"/>
  <c r="H9" i="173" s="1"/>
  <c r="CJ35" i="1"/>
  <c r="CK35" i="1"/>
  <c r="CN35" i="1"/>
  <c r="T5" i="173" s="1"/>
  <c r="CP35" i="1"/>
  <c r="CQ35" i="1"/>
  <c r="K23" i="173" s="1"/>
  <c r="CR35" i="1"/>
  <c r="L23" i="173" s="1"/>
  <c r="CS35" i="1"/>
  <c r="CU35" i="1" s="1"/>
  <c r="CT35" i="1"/>
  <c r="CW35" i="1"/>
  <c r="X35" i="173" s="1"/>
  <c r="P36" i="1"/>
  <c r="AR36" i="1"/>
  <c r="E23" i="59" s="1"/>
  <c r="BF36" i="1"/>
  <c r="BT36" i="1"/>
  <c r="G23" i="59" s="1"/>
  <c r="BW36" i="1"/>
  <c r="BX36" i="1"/>
  <c r="C30" i="173" s="1"/>
  <c r="BY36" i="1"/>
  <c r="D30" i="173" s="1"/>
  <c r="BZ36" i="1"/>
  <c r="AA20" i="173" s="1"/>
  <c r="CA36" i="1"/>
  <c r="AB20" i="173" s="1"/>
  <c r="CD36" i="1"/>
  <c r="P37" i="173" s="1"/>
  <c r="CG36" i="1"/>
  <c r="F27" i="173" s="1"/>
  <c r="CH36" i="1"/>
  <c r="G27" i="173" s="1"/>
  <c r="CI36" i="1"/>
  <c r="H27" i="173" s="1"/>
  <c r="CJ36" i="1"/>
  <c r="CK36" i="1"/>
  <c r="CN36" i="1"/>
  <c r="T37" i="173" s="1"/>
  <c r="CP36" i="1"/>
  <c r="CQ36" i="1"/>
  <c r="K29" i="173" s="1"/>
  <c r="CR36" i="1"/>
  <c r="L29" i="173" s="1"/>
  <c r="CS36" i="1"/>
  <c r="CT36" i="1"/>
  <c r="CW36" i="1"/>
  <c r="X37" i="173" s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U37" i="1"/>
  <c r="B38" i="1"/>
  <c r="B41" i="1"/>
  <c r="P41" i="1"/>
  <c r="AD41" i="1"/>
  <c r="AR41" i="1"/>
  <c r="Y34" i="59" s="1"/>
  <c r="BF41" i="1"/>
  <c r="BT41" i="1"/>
  <c r="B42" i="1"/>
  <c r="P42" i="1"/>
  <c r="I16" i="136" s="1"/>
  <c r="AD42" i="1"/>
  <c r="AR42" i="1"/>
  <c r="BF42" i="1"/>
  <c r="Z18" i="59" s="1"/>
  <c r="BT42" i="1"/>
  <c r="B43" i="1"/>
  <c r="P43" i="1"/>
  <c r="AD43" i="1"/>
  <c r="AR43" i="1"/>
  <c r="Y21" i="59" s="1"/>
  <c r="BF43" i="1"/>
  <c r="BT43" i="1"/>
  <c r="B44" i="1"/>
  <c r="H24" i="143" s="1"/>
  <c r="P44" i="1"/>
  <c r="AD44" i="1"/>
  <c r="AR44" i="1"/>
  <c r="BF44" i="1"/>
  <c r="BT44" i="1"/>
  <c r="B45" i="1"/>
  <c r="P45" i="1"/>
  <c r="AD45" i="1"/>
  <c r="AR45" i="1"/>
  <c r="K16" i="143" s="1"/>
  <c r="BF45" i="1"/>
  <c r="L16" i="143" s="1"/>
  <c r="BT45" i="1"/>
  <c r="M15" i="136" s="1"/>
  <c r="B46" i="1"/>
  <c r="P46" i="1"/>
  <c r="I19" i="143" s="1"/>
  <c r="AD46" i="1"/>
  <c r="AR46" i="1"/>
  <c r="K19" i="143" s="1"/>
  <c r="BF46" i="1"/>
  <c r="BT46" i="1"/>
  <c r="B47" i="1"/>
  <c r="P47" i="1"/>
  <c r="I14" i="136" s="1"/>
  <c r="AD47" i="1"/>
  <c r="AR47" i="1"/>
  <c r="BF47" i="1"/>
  <c r="BT47" i="1"/>
  <c r="B48" i="1"/>
  <c r="P48" i="1"/>
  <c r="AD48" i="1"/>
  <c r="AR48" i="1"/>
  <c r="BF48" i="1"/>
  <c r="L12" i="143" s="1"/>
  <c r="BT48" i="1"/>
  <c r="M12" i="143" s="1"/>
  <c r="B49" i="1"/>
  <c r="P49" i="1"/>
  <c r="AD49" i="1"/>
  <c r="AR49" i="1"/>
  <c r="Y25" i="59" s="1"/>
  <c r="BF49" i="1"/>
  <c r="BT49" i="1"/>
  <c r="P50" i="1"/>
  <c r="AD50" i="1"/>
  <c r="AR50" i="1"/>
  <c r="Y27" i="59" s="1"/>
  <c r="BF50" i="1"/>
  <c r="BT50" i="1"/>
  <c r="B51" i="1"/>
  <c r="X20" i="59" s="1"/>
  <c r="P51" i="1"/>
  <c r="AD51" i="1"/>
  <c r="J15" i="59" s="1"/>
  <c r="AR51" i="1"/>
  <c r="Y20" i="59" s="1"/>
  <c r="BF51" i="1"/>
  <c r="Z20" i="59" s="1"/>
  <c r="BT51" i="1"/>
  <c r="B52" i="1"/>
  <c r="P52" i="1"/>
  <c r="AD52" i="1"/>
  <c r="AR52" i="1"/>
  <c r="BF52" i="1"/>
  <c r="BT52" i="1"/>
  <c r="M20" i="136" s="1"/>
  <c r="P53" i="1"/>
  <c r="I15" i="143" s="1"/>
  <c r="AD53" i="1"/>
  <c r="AR53" i="1"/>
  <c r="K15" i="143" s="1"/>
  <c r="BF53" i="1"/>
  <c r="BT53" i="1"/>
  <c r="H28" i="143"/>
  <c r="P54" i="1"/>
  <c r="AD54" i="1"/>
  <c r="J28" i="143" s="1"/>
  <c r="AR54" i="1"/>
  <c r="BF54" i="1"/>
  <c r="BT54" i="1"/>
  <c r="B55" i="1"/>
  <c r="P55" i="1"/>
  <c r="AD55" i="1"/>
  <c r="AR55" i="1"/>
  <c r="K21" i="143" s="1"/>
  <c r="BF55" i="1"/>
  <c r="BT55" i="1"/>
  <c r="P56" i="1"/>
  <c r="AD56" i="1"/>
  <c r="AR56" i="1"/>
  <c r="K13" i="59" s="1"/>
  <c r="BF56" i="1"/>
  <c r="BT56" i="1"/>
  <c r="P57" i="1"/>
  <c r="AD57" i="1"/>
  <c r="AR57" i="1"/>
  <c r="BF57" i="1"/>
  <c r="L23" i="30" s="1"/>
  <c r="AB23" i="30" s="1"/>
  <c r="BT57" i="1"/>
  <c r="B58" i="1"/>
  <c r="P58" i="1"/>
  <c r="I11" i="136" s="1"/>
  <c r="AD58" i="1"/>
  <c r="AR58" i="1"/>
  <c r="K17" i="143" s="1"/>
  <c r="BF58" i="1"/>
  <c r="L17" i="143" s="1"/>
  <c r="BT58" i="1"/>
  <c r="B59" i="1"/>
  <c r="P59" i="1"/>
  <c r="AD59" i="1"/>
  <c r="AR59" i="1"/>
  <c r="BF59" i="1"/>
  <c r="L25" i="30" s="1"/>
  <c r="AB25" i="30" s="1"/>
  <c r="BT59" i="1"/>
  <c r="B60" i="1"/>
  <c r="H31" i="143" s="1"/>
  <c r="P60" i="1"/>
  <c r="AD60" i="1"/>
  <c r="AR60" i="1"/>
  <c r="BF60" i="1"/>
  <c r="L26" i="30" s="1"/>
  <c r="AB26" i="30" s="1"/>
  <c r="BT60" i="1"/>
  <c r="B61" i="1"/>
  <c r="P61" i="1"/>
  <c r="AD61" i="1"/>
  <c r="AR61" i="1"/>
  <c r="K35" i="59" s="1"/>
  <c r="BF61" i="1"/>
  <c r="BT61" i="1"/>
  <c r="B62" i="1"/>
  <c r="X36" i="59" s="1"/>
  <c r="P62" i="1"/>
  <c r="AD62" i="1"/>
  <c r="AR62" i="1"/>
  <c r="K32" i="137" s="1"/>
  <c r="BF62" i="1"/>
  <c r="BT62" i="1"/>
  <c r="B63" i="1"/>
  <c r="P63" i="1"/>
  <c r="I26" i="143" s="1"/>
  <c r="AD63" i="1"/>
  <c r="AR63" i="1"/>
  <c r="Y22" i="59" s="1"/>
  <c r="BF63" i="1"/>
  <c r="BT63" i="1"/>
  <c r="B64" i="1"/>
  <c r="AB17" i="59" s="1"/>
  <c r="P64" i="1"/>
  <c r="AD64" i="1"/>
  <c r="J15" i="137" s="1"/>
  <c r="AR64" i="1"/>
  <c r="Y9" i="59" s="1"/>
  <c r="BF64" i="1"/>
  <c r="BT64" i="1"/>
  <c r="M23" i="136" s="1"/>
  <c r="B65" i="1"/>
  <c r="H33" i="143" s="1"/>
  <c r="P65" i="1"/>
  <c r="AD65" i="1"/>
  <c r="J33" i="143" s="1"/>
  <c r="AR65" i="1"/>
  <c r="BF65" i="1"/>
  <c r="L31" i="30" s="1"/>
  <c r="AB31" i="30" s="1"/>
  <c r="BT65" i="1"/>
  <c r="B66" i="1"/>
  <c r="X15" i="59" s="1"/>
  <c r="P66" i="1"/>
  <c r="AD66" i="1"/>
  <c r="AR66" i="1"/>
  <c r="Y15" i="59" s="1"/>
  <c r="BF66" i="1"/>
  <c r="L32" i="30" s="1"/>
  <c r="AB32" i="30" s="1"/>
  <c r="BT66" i="1"/>
  <c r="B67" i="1"/>
  <c r="H35" i="143" s="1"/>
  <c r="P67" i="1"/>
  <c r="AD67" i="1"/>
  <c r="AR67" i="1"/>
  <c r="BF67" i="1"/>
  <c r="BT67" i="1"/>
  <c r="P68" i="1"/>
  <c r="AD68" i="1"/>
  <c r="AR68" i="1"/>
  <c r="K30" i="136" s="1"/>
  <c r="BF68" i="1"/>
  <c r="BT68" i="1"/>
  <c r="M30" i="136" s="1"/>
  <c r="B69" i="1"/>
  <c r="AF33" i="59" s="1"/>
  <c r="P69" i="1"/>
  <c r="AD69" i="1"/>
  <c r="AR69" i="1"/>
  <c r="Y13" i="59" s="1"/>
  <c r="BF69" i="1"/>
  <c r="Z13" i="59" s="1"/>
  <c r="BT69" i="1"/>
  <c r="M36" i="137" s="1"/>
  <c r="B70" i="1"/>
  <c r="H22" i="143" s="1"/>
  <c r="P70" i="1"/>
  <c r="AD70" i="1"/>
  <c r="AR70" i="1"/>
  <c r="K17" i="136" s="1"/>
  <c r="BF70" i="1"/>
  <c r="BT70" i="1"/>
  <c r="M22" i="143" s="1"/>
  <c r="B71" i="1"/>
  <c r="H37" i="143" s="1"/>
  <c r="P71" i="1"/>
  <c r="AD71" i="1"/>
  <c r="AR71" i="1"/>
  <c r="BF71" i="1"/>
  <c r="L28" i="59" s="1"/>
  <c r="R28" i="59" s="1"/>
  <c r="BT71" i="1"/>
  <c r="B72" i="1"/>
  <c r="H38" i="143" s="1"/>
  <c r="P72" i="1"/>
  <c r="AD72" i="1"/>
  <c r="J27" i="59" s="1"/>
  <c r="AR72" i="1"/>
  <c r="BF72" i="1"/>
  <c r="L27" i="59" s="1"/>
  <c r="R27" i="59" s="1"/>
  <c r="BT72" i="1"/>
  <c r="H39" i="143"/>
  <c r="P73" i="1"/>
  <c r="AD73" i="1"/>
  <c r="J23" i="59" s="1"/>
  <c r="P23" i="59" s="1"/>
  <c r="AR73" i="1"/>
  <c r="K23" i="59" s="1"/>
  <c r="Q23" i="59" s="1"/>
  <c r="BF73" i="1"/>
  <c r="BT73" i="1"/>
  <c r="C74" i="1"/>
  <c r="C77" i="1" s="1"/>
  <c r="D74" i="1"/>
  <c r="D77" i="1" s="1"/>
  <c r="E74" i="1"/>
  <c r="E77" i="1" s="1"/>
  <c r="F74" i="1"/>
  <c r="F77" i="1" s="1"/>
  <c r="G74" i="1"/>
  <c r="G77" i="1" s="1"/>
  <c r="H74" i="1"/>
  <c r="H77" i="1" s="1"/>
  <c r="I74" i="1"/>
  <c r="I77" i="1" s="1"/>
  <c r="J74" i="1"/>
  <c r="K74" i="1"/>
  <c r="K77" i="1" s="1"/>
  <c r="L74" i="1"/>
  <c r="L77" i="1" s="1"/>
  <c r="M74" i="1"/>
  <c r="N74" i="1"/>
  <c r="N77" i="1" s="1"/>
  <c r="O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U74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C78" i="1"/>
  <c r="F78" i="1"/>
  <c r="H78" i="1"/>
  <c r="J78" i="1"/>
  <c r="K78" i="1"/>
  <c r="N78" i="1"/>
  <c r="O78" i="1"/>
  <c r="CV33" i="1" l="1"/>
  <c r="W34" i="173" s="1"/>
  <c r="CM30" i="1"/>
  <c r="S32" i="173" s="1"/>
  <c r="AM35" i="173"/>
  <c r="CV25" i="1"/>
  <c r="W32" i="173" s="1"/>
  <c r="CV19" i="1"/>
  <c r="W19" i="173" s="1"/>
  <c r="CM13" i="1"/>
  <c r="S27" i="173" s="1"/>
  <c r="CV10" i="1"/>
  <c r="W12" i="173" s="1"/>
  <c r="CV8" i="1"/>
  <c r="W10" i="173" s="1"/>
  <c r="X17" i="137"/>
  <c r="J23" i="173"/>
  <c r="AP12" i="173"/>
  <c r="AR37" i="1"/>
  <c r="AL29" i="173"/>
  <c r="AM29" i="173" s="1"/>
  <c r="AL13" i="173"/>
  <c r="AN13" i="173"/>
  <c r="AN26" i="173"/>
  <c r="AL26" i="173"/>
  <c r="AM26" i="173" s="1"/>
  <c r="CC11" i="1"/>
  <c r="O5" i="173" s="1"/>
  <c r="CM4" i="1"/>
  <c r="S22" i="173" s="1"/>
  <c r="P41" i="41"/>
  <c r="Y79" i="136"/>
  <c r="Y78" i="136"/>
  <c r="Y77" i="136"/>
  <c r="Y76" i="136"/>
  <c r="Y75" i="136"/>
  <c r="Y74" i="136"/>
  <c r="Y73" i="136"/>
  <c r="Y72" i="136"/>
  <c r="Y71" i="136"/>
  <c r="Y70" i="136"/>
  <c r="Y69" i="136"/>
  <c r="Y68" i="136"/>
  <c r="W32" i="136"/>
  <c r="W25" i="136"/>
  <c r="W14" i="136"/>
  <c r="CC32" i="1"/>
  <c r="O33" i="173" s="1"/>
  <c r="CV31" i="1"/>
  <c r="W33" i="173" s="1"/>
  <c r="CV30" i="1"/>
  <c r="W24" i="173" s="1"/>
  <c r="CV26" i="1"/>
  <c r="W31" i="173" s="1"/>
  <c r="CC25" i="1"/>
  <c r="O26" i="173" s="1"/>
  <c r="CM23" i="1"/>
  <c r="S20" i="173" s="1"/>
  <c r="CV20" i="1"/>
  <c r="W14" i="173" s="1"/>
  <c r="AL21" i="173"/>
  <c r="AN21" i="173"/>
  <c r="CC18" i="1"/>
  <c r="O9" i="173" s="1"/>
  <c r="CV16" i="1"/>
  <c r="W9" i="173" s="1"/>
  <c r="V26" i="173"/>
  <c r="AP18" i="173"/>
  <c r="CC10" i="1"/>
  <c r="O10" i="173" s="1"/>
  <c r="CC8" i="1"/>
  <c r="O20" i="173" s="1"/>
  <c r="CV7" i="1"/>
  <c r="W20" i="173" s="1"/>
  <c r="CM36" i="1"/>
  <c r="S37" i="173" s="1"/>
  <c r="V36" i="173"/>
  <c r="AP30" i="173"/>
  <c r="CM32" i="1"/>
  <c r="S33" i="173" s="1"/>
  <c r="J24" i="173"/>
  <c r="AP22" i="173"/>
  <c r="AN22" i="173" s="1"/>
  <c r="CV28" i="1"/>
  <c r="W21" i="173" s="1"/>
  <c r="CV27" i="1"/>
  <c r="W11" i="173" s="1"/>
  <c r="J16" i="173"/>
  <c r="AP16" i="173"/>
  <c r="AN16" i="173" s="1"/>
  <c r="CM25" i="1"/>
  <c r="S26" i="173" s="1"/>
  <c r="CM21" i="1"/>
  <c r="S7" i="173" s="1"/>
  <c r="AN11" i="173"/>
  <c r="AL11" i="173"/>
  <c r="AM11" i="173" s="1"/>
  <c r="CC20" i="1"/>
  <c r="O13" i="173" s="1"/>
  <c r="CM19" i="1"/>
  <c r="S21" i="173" s="1"/>
  <c r="CV17" i="1"/>
  <c r="W28" i="173" s="1"/>
  <c r="CC16" i="1"/>
  <c r="O16" i="173" s="1"/>
  <c r="CM15" i="1"/>
  <c r="S31" i="173" s="1"/>
  <c r="CV9" i="1"/>
  <c r="W8" i="173" s="1"/>
  <c r="AN14" i="173"/>
  <c r="AL14" i="173"/>
  <c r="CC4" i="1"/>
  <c r="O25" i="173" s="1"/>
  <c r="X16" i="137"/>
  <c r="AL34" i="173"/>
  <c r="AM34" i="173" s="1"/>
  <c r="AN34" i="173"/>
  <c r="L79" i="1"/>
  <c r="AL15" i="173"/>
  <c r="AM15" i="173" s="1"/>
  <c r="AL24" i="173"/>
  <c r="V34" i="173"/>
  <c r="AP32" i="173"/>
  <c r="AL31" i="173" s="1"/>
  <c r="AM31" i="173" s="1"/>
  <c r="AN32" i="173"/>
  <c r="AL9" i="173"/>
  <c r="X16" i="30"/>
  <c r="AL33" i="173"/>
  <c r="AM33" i="173" s="1"/>
  <c r="AN33" i="173"/>
  <c r="J20" i="173"/>
  <c r="AP28" i="173"/>
  <c r="DC32" i="1"/>
  <c r="M78" i="1"/>
  <c r="AL20" i="173"/>
  <c r="AM20" i="173" s="1"/>
  <c r="AN27" i="173"/>
  <c r="AN29" i="173"/>
  <c r="AL17" i="173"/>
  <c r="AM17" i="173" s="1"/>
  <c r="AN25" i="173"/>
  <c r="AN9" i="173"/>
  <c r="AL25" i="173"/>
  <c r="AM25" i="173" s="1"/>
  <c r="AN35" i="173"/>
  <c r="CL34" i="1"/>
  <c r="CL29" i="1"/>
  <c r="F39" i="137"/>
  <c r="F23" i="59"/>
  <c r="M39" i="137"/>
  <c r="M23" i="59"/>
  <c r="S23" i="59" s="1"/>
  <c r="L39" i="143"/>
  <c r="L23" i="59"/>
  <c r="R23" i="59" s="1"/>
  <c r="T23" i="59" s="1"/>
  <c r="C36" i="137"/>
  <c r="CZ32" i="1"/>
  <c r="CZ36" i="1"/>
  <c r="AM23" i="173" s="1"/>
  <c r="C23" i="59"/>
  <c r="C32" i="143"/>
  <c r="CZ25" i="1"/>
  <c r="C30" i="64"/>
  <c r="CZ17" i="1"/>
  <c r="C20" i="136"/>
  <c r="CZ15" i="1"/>
  <c r="AM27" i="173" s="1"/>
  <c r="C16" i="64"/>
  <c r="CZ14" i="1"/>
  <c r="N37" i="173"/>
  <c r="B30" i="173"/>
  <c r="V37" i="173"/>
  <c r="AN28" i="173"/>
  <c r="AL23" i="173"/>
  <c r="V32" i="173"/>
  <c r="AP8" i="173"/>
  <c r="X36" i="137"/>
  <c r="X29" i="137"/>
  <c r="X21" i="137"/>
  <c r="X9" i="137"/>
  <c r="W24" i="136"/>
  <c r="W7" i="136"/>
  <c r="AD41" i="173"/>
  <c r="AD40" i="173"/>
  <c r="AD39" i="173"/>
  <c r="AD38" i="173"/>
  <c r="I8" i="136"/>
  <c r="DC4" i="1"/>
  <c r="P27" i="59"/>
  <c r="W33" i="136"/>
  <c r="J7" i="173"/>
  <c r="H27" i="136"/>
  <c r="J26" i="173"/>
  <c r="P41" i="137"/>
  <c r="DC34" i="1"/>
  <c r="DC28" i="1"/>
  <c r="DC25" i="1"/>
  <c r="DC22" i="1"/>
  <c r="DC18" i="1"/>
  <c r="DC15" i="1"/>
  <c r="DC13" i="1"/>
  <c r="DC12" i="1"/>
  <c r="DC6" i="1"/>
  <c r="I35" i="137"/>
  <c r="DC30" i="1"/>
  <c r="I18" i="143"/>
  <c r="DC27" i="1"/>
  <c r="I20" i="143"/>
  <c r="DC24" i="1"/>
  <c r="I13" i="143"/>
  <c r="DC19" i="1"/>
  <c r="I28" i="143"/>
  <c r="DC17" i="1"/>
  <c r="I15" i="59"/>
  <c r="DC14" i="1"/>
  <c r="I24" i="137"/>
  <c r="DC7" i="1"/>
  <c r="I34" i="143"/>
  <c r="DC29" i="1"/>
  <c r="AO35" i="173" s="1"/>
  <c r="I23" i="59"/>
  <c r="DC36" i="1"/>
  <c r="AO28" i="173" s="1"/>
  <c r="I27" i="59"/>
  <c r="DC35" i="1"/>
  <c r="AO15" i="173" s="1"/>
  <c r="I19" i="137"/>
  <c r="DC33" i="1"/>
  <c r="I23" i="143"/>
  <c r="DC31" i="1"/>
  <c r="AO34" i="173" s="1"/>
  <c r="DC23" i="1"/>
  <c r="DC20" i="1"/>
  <c r="DC16" i="1"/>
  <c r="DC11" i="1"/>
  <c r="DC10" i="1"/>
  <c r="DC9" i="1"/>
  <c r="DC8" i="1"/>
  <c r="DC5" i="1"/>
  <c r="J26" i="143"/>
  <c r="DC26" i="1"/>
  <c r="J17" i="143"/>
  <c r="DC21" i="1"/>
  <c r="AO5" i="173" s="1"/>
  <c r="I18" i="173"/>
  <c r="X26" i="137"/>
  <c r="X25" i="137"/>
  <c r="X20" i="137"/>
  <c r="X12" i="137"/>
  <c r="X11" i="137"/>
  <c r="X8" i="137"/>
  <c r="W20" i="136"/>
  <c r="W19" i="136"/>
  <c r="W16" i="136"/>
  <c r="W13" i="136"/>
  <c r="W12" i="136"/>
  <c r="W11" i="136"/>
  <c r="W8" i="136"/>
  <c r="C15" i="136"/>
  <c r="CZ8" i="1"/>
  <c r="C27" i="64"/>
  <c r="CZ4" i="1"/>
  <c r="J27" i="173"/>
  <c r="C23" i="136"/>
  <c r="CZ27" i="1"/>
  <c r="AM10" i="173" s="1"/>
  <c r="C27" i="59"/>
  <c r="CZ35" i="1"/>
  <c r="C10" i="64"/>
  <c r="CZ18" i="1"/>
  <c r="C8" i="64"/>
  <c r="CZ6" i="1"/>
  <c r="P41" i="33"/>
  <c r="P41" i="59"/>
  <c r="G78" i="1"/>
  <c r="E78" i="1"/>
  <c r="CU14" i="1"/>
  <c r="M38" i="136"/>
  <c r="M27" i="59"/>
  <c r="S27" i="59" s="1"/>
  <c r="M37" i="137"/>
  <c r="M28" i="59"/>
  <c r="S28" i="59" s="1"/>
  <c r="L23" i="136"/>
  <c r="Z9" i="59"/>
  <c r="AA9" i="59" s="1"/>
  <c r="L29" i="137"/>
  <c r="Z34" i="59"/>
  <c r="AA34" i="59" s="1"/>
  <c r="CU22" i="1"/>
  <c r="Y24" i="59"/>
  <c r="K28" i="59"/>
  <c r="Q28" i="59" s="1"/>
  <c r="T28" i="59" s="1"/>
  <c r="BT37" i="1"/>
  <c r="CL28" i="1"/>
  <c r="J37" i="143"/>
  <c r="J28" i="59"/>
  <c r="P28" i="59" s="1"/>
  <c r="I37" i="143"/>
  <c r="I28" i="59"/>
  <c r="C37" i="143"/>
  <c r="C28" i="59"/>
  <c r="CU34" i="1"/>
  <c r="CB34" i="1"/>
  <c r="AC26" i="173" s="1"/>
  <c r="Y37" i="59"/>
  <c r="K27" i="59"/>
  <c r="Q27" i="59" s="1"/>
  <c r="T27" i="59" s="1"/>
  <c r="AS21" i="59"/>
  <c r="AS35" i="59"/>
  <c r="K25" i="143"/>
  <c r="Y18" i="59"/>
  <c r="AA18" i="59" s="1"/>
  <c r="J79" i="1"/>
  <c r="L19" i="136"/>
  <c r="Z27" i="59"/>
  <c r="AA27" i="59" s="1"/>
  <c r="L9" i="136"/>
  <c r="Z21" i="59"/>
  <c r="AA21" i="59" s="1"/>
  <c r="E79" i="1"/>
  <c r="CU6" i="1"/>
  <c r="D79" i="1"/>
  <c r="C79" i="1"/>
  <c r="H26" i="143"/>
  <c r="X22" i="59"/>
  <c r="AB18" i="59"/>
  <c r="AP18" i="59"/>
  <c r="AF24" i="59"/>
  <c r="H20" i="143"/>
  <c r="AP30" i="59"/>
  <c r="AF28" i="59"/>
  <c r="X32" i="59"/>
  <c r="AB35" i="59"/>
  <c r="H27" i="143"/>
  <c r="AP12" i="59"/>
  <c r="X12" i="59"/>
  <c r="AF18" i="59"/>
  <c r="AB12" i="59"/>
  <c r="AP14" i="59"/>
  <c r="AF22" i="59"/>
  <c r="X8" i="59"/>
  <c r="H13" i="143"/>
  <c r="AB13" i="59"/>
  <c r="H21" i="143"/>
  <c r="AF8" i="59"/>
  <c r="X23" i="59"/>
  <c r="AP27" i="59"/>
  <c r="AB25" i="59"/>
  <c r="X11" i="59"/>
  <c r="H15" i="143"/>
  <c r="AB9" i="59"/>
  <c r="AP10" i="59"/>
  <c r="AF13" i="59"/>
  <c r="AP32" i="59"/>
  <c r="H9" i="143"/>
  <c r="AF31" i="59"/>
  <c r="X28" i="59"/>
  <c r="AB29" i="59"/>
  <c r="AB36" i="59"/>
  <c r="AF26" i="59"/>
  <c r="H11" i="143"/>
  <c r="AP33" i="59"/>
  <c r="X27" i="59"/>
  <c r="AB23" i="59"/>
  <c r="H10" i="143"/>
  <c r="AP21" i="59"/>
  <c r="X25" i="59"/>
  <c r="AF20" i="59"/>
  <c r="AF7" i="59"/>
  <c r="X7" i="59"/>
  <c r="AB8" i="59"/>
  <c r="AP8" i="59"/>
  <c r="H12" i="143"/>
  <c r="X16" i="59"/>
  <c r="AF15" i="59"/>
  <c r="H8" i="143"/>
  <c r="AP23" i="59"/>
  <c r="AB19" i="59"/>
  <c r="H19" i="143"/>
  <c r="AF11" i="59"/>
  <c r="AP37" i="59"/>
  <c r="X35" i="59"/>
  <c r="AB37" i="59"/>
  <c r="AF12" i="59"/>
  <c r="AB14" i="59"/>
  <c r="AP16" i="59"/>
  <c r="X19" i="59"/>
  <c r="H16" i="143"/>
  <c r="AP20" i="59"/>
  <c r="AF17" i="59"/>
  <c r="H14" i="143"/>
  <c r="AB21" i="59"/>
  <c r="X21" i="59"/>
  <c r="H25" i="143"/>
  <c r="X18" i="59"/>
  <c r="AP13" i="59"/>
  <c r="AB11" i="59"/>
  <c r="AF16" i="59"/>
  <c r="AP34" i="59"/>
  <c r="H29" i="143"/>
  <c r="AB31" i="59"/>
  <c r="X34" i="59"/>
  <c r="AF25" i="59"/>
  <c r="AB20" i="59"/>
  <c r="AP24" i="59"/>
  <c r="X17" i="59"/>
  <c r="H30" i="143"/>
  <c r="AF10" i="59"/>
  <c r="H17" i="143"/>
  <c r="AP7" i="59"/>
  <c r="AB7" i="59"/>
  <c r="AF9" i="59"/>
  <c r="X10" i="59"/>
  <c r="F79" i="1"/>
  <c r="F18" i="173"/>
  <c r="V27" i="173"/>
  <c r="J28" i="173"/>
  <c r="R29" i="173"/>
  <c r="F28" i="173"/>
  <c r="Z33" i="173"/>
  <c r="AH33" i="173" s="1"/>
  <c r="B29" i="173"/>
  <c r="N29" i="173"/>
  <c r="J5" i="173"/>
  <c r="V14" i="173"/>
  <c r="R11" i="173"/>
  <c r="J12" i="173"/>
  <c r="V19" i="173"/>
  <c r="Z11" i="173"/>
  <c r="N23" i="173"/>
  <c r="B10" i="173"/>
  <c r="V6" i="173"/>
  <c r="R9" i="173"/>
  <c r="F17" i="173"/>
  <c r="J8" i="173"/>
  <c r="V9" i="173"/>
  <c r="F6" i="173"/>
  <c r="R16" i="173"/>
  <c r="V25" i="173"/>
  <c r="Z29" i="173"/>
  <c r="AH29" i="173" s="1"/>
  <c r="B31" i="173"/>
  <c r="N31" i="173"/>
  <c r="J31" i="173"/>
  <c r="V29" i="173"/>
  <c r="B34" i="173"/>
  <c r="Z28" i="173"/>
  <c r="AH28" i="173" s="1"/>
  <c r="J19" i="173"/>
  <c r="V18" i="173"/>
  <c r="R23" i="173"/>
  <c r="F29" i="173"/>
  <c r="V5" i="173"/>
  <c r="J6" i="173"/>
  <c r="F10" i="173"/>
  <c r="R13" i="173"/>
  <c r="R8" i="173"/>
  <c r="F23" i="173"/>
  <c r="F8" i="173"/>
  <c r="R24" i="173"/>
  <c r="F16" i="173"/>
  <c r="R6" i="173"/>
  <c r="Z10" i="173"/>
  <c r="N7" i="173"/>
  <c r="B17" i="173"/>
  <c r="J11" i="173"/>
  <c r="V13" i="173"/>
  <c r="R25" i="173"/>
  <c r="F22" i="173"/>
  <c r="B20" i="173"/>
  <c r="Z21" i="173"/>
  <c r="N21" i="173"/>
  <c r="V30" i="173"/>
  <c r="J32" i="173"/>
  <c r="F24" i="173"/>
  <c r="R22" i="173"/>
  <c r="N24" i="173"/>
  <c r="N10" i="173"/>
  <c r="B14" i="173"/>
  <c r="F13" i="173"/>
  <c r="V31" i="173"/>
  <c r="B8" i="173"/>
  <c r="J10" i="173"/>
  <c r="B21" i="173"/>
  <c r="X17" i="173"/>
  <c r="J25" i="173"/>
  <c r="Z16" i="173"/>
  <c r="J30" i="173"/>
  <c r="CV36" i="1"/>
  <c r="W37" i="173" s="1"/>
  <c r="CC36" i="1"/>
  <c r="O37" i="173" s="1"/>
  <c r="CV35" i="1"/>
  <c r="W35" i="173" s="1"/>
  <c r="CL35" i="1"/>
  <c r="I9" i="173"/>
  <c r="CV34" i="1"/>
  <c r="W36" i="173" s="1"/>
  <c r="CM34" i="1"/>
  <c r="S18" i="173" s="1"/>
  <c r="I26" i="173"/>
  <c r="CC34" i="1"/>
  <c r="O19" i="173" s="1"/>
  <c r="CL33" i="1"/>
  <c r="I37" i="173"/>
  <c r="CV32" i="1"/>
  <c r="W22" i="173" s="1"/>
  <c r="CL32" i="1"/>
  <c r="CU30" i="1"/>
  <c r="CL30" i="1"/>
  <c r="I36" i="173"/>
  <c r="CB30" i="1"/>
  <c r="AC34" i="173" s="1"/>
  <c r="E36" i="173"/>
  <c r="CV29" i="1"/>
  <c r="W23" i="173" s="1"/>
  <c r="CM28" i="1"/>
  <c r="S34" i="173" s="1"/>
  <c r="CM27" i="1"/>
  <c r="S12" i="173" s="1"/>
  <c r="I11" i="173"/>
  <c r="CU25" i="1"/>
  <c r="CL25" i="1"/>
  <c r="I15" i="173"/>
  <c r="CB25" i="1"/>
  <c r="AC30" i="173" s="1"/>
  <c r="CV24" i="1"/>
  <c r="W27" i="173" s="1"/>
  <c r="I28" i="173"/>
  <c r="CC23" i="1"/>
  <c r="O22" i="173" s="1"/>
  <c r="CV22" i="1"/>
  <c r="W16" i="173" s="1"/>
  <c r="R10" i="173"/>
  <c r="F19" i="173"/>
  <c r="Z15" i="173"/>
  <c r="B18" i="173"/>
  <c r="N11" i="173"/>
  <c r="CU21" i="1"/>
  <c r="M5" i="173"/>
  <c r="R7" i="173"/>
  <c r="F5" i="173"/>
  <c r="B5" i="173"/>
  <c r="N8" i="173"/>
  <c r="CU20" i="1"/>
  <c r="M10" i="173"/>
  <c r="I14" i="173"/>
  <c r="CU19" i="1"/>
  <c r="M12" i="173"/>
  <c r="R21" i="173"/>
  <c r="F12" i="173"/>
  <c r="CC19" i="1"/>
  <c r="O23" i="173" s="1"/>
  <c r="CV18" i="1"/>
  <c r="W6" i="173" s="1"/>
  <c r="I17" i="173"/>
  <c r="CM17" i="1"/>
  <c r="S28" i="173" s="1"/>
  <c r="I7" i="173"/>
  <c r="CU16" i="1"/>
  <c r="M8" i="173"/>
  <c r="I6" i="173"/>
  <c r="Z9" i="173"/>
  <c r="B7" i="173"/>
  <c r="CU15" i="1"/>
  <c r="M30" i="173"/>
  <c r="R31" i="173"/>
  <c r="F34" i="173"/>
  <c r="CC15" i="1"/>
  <c r="O31" i="173" s="1"/>
  <c r="CV14" i="1"/>
  <c r="W26" i="173" s="1"/>
  <c r="I21" i="173"/>
  <c r="CV13" i="1"/>
  <c r="W29" i="173" s="1"/>
  <c r="M31" i="173"/>
  <c r="F35" i="173"/>
  <c r="R27" i="173"/>
  <c r="CC13" i="1"/>
  <c r="O27" i="173" s="1"/>
  <c r="CV12" i="1"/>
  <c r="W18" i="173" s="1"/>
  <c r="I29" i="173"/>
  <c r="CV11" i="1"/>
  <c r="W5" i="173" s="1"/>
  <c r="I10" i="173"/>
  <c r="Z5" i="173"/>
  <c r="B6" i="173"/>
  <c r="V12" i="173"/>
  <c r="J21" i="173"/>
  <c r="CM10" i="1"/>
  <c r="S8" i="173" s="1"/>
  <c r="I23" i="173"/>
  <c r="V8" i="173"/>
  <c r="J35" i="173"/>
  <c r="F32" i="173"/>
  <c r="R19" i="173"/>
  <c r="Z31" i="173"/>
  <c r="AH31" i="173" s="1"/>
  <c r="N17" i="173"/>
  <c r="B37" i="173"/>
  <c r="J14" i="173"/>
  <c r="V10" i="173"/>
  <c r="CM8" i="1"/>
  <c r="S24" i="173" s="1"/>
  <c r="I8" i="173"/>
  <c r="B12" i="173"/>
  <c r="Z12" i="173"/>
  <c r="AH6" i="173" s="1"/>
  <c r="CU7" i="1"/>
  <c r="I33" i="173"/>
  <c r="CV6" i="1"/>
  <c r="W15" i="173" s="1"/>
  <c r="J18" i="173"/>
  <c r="V15" i="173"/>
  <c r="CM6" i="1"/>
  <c r="S6" i="173" s="1"/>
  <c r="CV5" i="1"/>
  <c r="W13" i="173" s="1"/>
  <c r="I22" i="173"/>
  <c r="CV4" i="1"/>
  <c r="W30" i="173" s="1"/>
  <c r="M32" i="173"/>
  <c r="CL4" i="1"/>
  <c r="I24" i="173"/>
  <c r="Z24" i="173"/>
  <c r="AH24" i="173" s="1"/>
  <c r="B27" i="173"/>
  <c r="N25" i="173"/>
  <c r="CG3" i="1"/>
  <c r="F4" i="173" s="1"/>
  <c r="R4" i="173" s="1"/>
  <c r="AS19" i="59"/>
  <c r="AS32" i="59"/>
  <c r="X30" i="137"/>
  <c r="X24" i="137"/>
  <c r="X23" i="137"/>
  <c r="X22" i="137"/>
  <c r="X18" i="137"/>
  <c r="X14" i="137"/>
  <c r="X10" i="137"/>
  <c r="W35" i="136"/>
  <c r="W31" i="136"/>
  <c r="W22" i="136"/>
  <c r="W18" i="136"/>
  <c r="W15" i="136"/>
  <c r="W10" i="136"/>
  <c r="Z13" i="173"/>
  <c r="AH10" i="173" s="1"/>
  <c r="N27" i="173"/>
  <c r="R14" i="173"/>
  <c r="J22" i="173"/>
  <c r="F14" i="173"/>
  <c r="Z8" i="173"/>
  <c r="N16" i="173"/>
  <c r="B24" i="173"/>
  <c r="V16" i="173"/>
  <c r="B25" i="173"/>
  <c r="V7" i="173"/>
  <c r="X39" i="137"/>
  <c r="X38" i="137"/>
  <c r="X37" i="137"/>
  <c r="X34" i="137"/>
  <c r="X33" i="137"/>
  <c r="X32" i="137"/>
  <c r="I42" i="173"/>
  <c r="I41" i="173"/>
  <c r="I40" i="173"/>
  <c r="I39" i="173"/>
  <c r="I38" i="173"/>
  <c r="I27" i="173"/>
  <c r="M23" i="173"/>
  <c r="I20" i="173"/>
  <c r="M22" i="173"/>
  <c r="N3" i="173"/>
  <c r="Z3" i="173"/>
  <c r="I16" i="173"/>
  <c r="I25" i="173"/>
  <c r="I31" i="173"/>
  <c r="I13" i="173"/>
  <c r="I30" i="173"/>
  <c r="I19" i="173"/>
  <c r="I5" i="173"/>
  <c r="I12" i="173"/>
  <c r="I34" i="173"/>
  <c r="I35" i="173"/>
  <c r="I32" i="173"/>
  <c r="E13" i="173"/>
  <c r="H29" i="136"/>
  <c r="CL24" i="1"/>
  <c r="CL22" i="1"/>
  <c r="CB12" i="1"/>
  <c r="AC27" i="173" s="1"/>
  <c r="CL23" i="1"/>
  <c r="CL19" i="1"/>
  <c r="CB19" i="1"/>
  <c r="AC11" i="173" s="1"/>
  <c r="CL15" i="1"/>
  <c r="CB15" i="1"/>
  <c r="AC29" i="173" s="1"/>
  <c r="CL7" i="1"/>
  <c r="E25" i="173"/>
  <c r="M34" i="173"/>
  <c r="M9" i="173"/>
  <c r="M20" i="173"/>
  <c r="E32" i="173"/>
  <c r="E31" i="173"/>
  <c r="D78" i="1"/>
  <c r="H37" i="136"/>
  <c r="X19" i="137"/>
  <c r="X35" i="137"/>
  <c r="X15" i="137"/>
  <c r="H17" i="136"/>
  <c r="X31" i="137"/>
  <c r="W36" i="136"/>
  <c r="H21" i="136"/>
  <c r="X7" i="137"/>
  <c r="X28" i="137"/>
  <c r="W26" i="136"/>
  <c r="H23" i="136"/>
  <c r="X26" i="59"/>
  <c r="AF19" i="59"/>
  <c r="J17" i="173"/>
  <c r="V17" i="173"/>
  <c r="AP19" i="59"/>
  <c r="AB32" i="59"/>
  <c r="N22" i="173"/>
  <c r="B23" i="173"/>
  <c r="F30" i="173"/>
  <c r="R20" i="173"/>
  <c r="X33" i="59"/>
  <c r="V28" i="173"/>
  <c r="F7" i="173"/>
  <c r="Z32" i="173"/>
  <c r="AH32" i="173" s="1"/>
  <c r="AF27" i="59"/>
  <c r="AP28" i="59"/>
  <c r="AB26" i="59"/>
  <c r="B15" i="173"/>
  <c r="AP17" i="59"/>
  <c r="AB15" i="59"/>
  <c r="H7" i="143"/>
  <c r="J15" i="173"/>
  <c r="B19" i="173"/>
  <c r="R15" i="173"/>
  <c r="AF30" i="59"/>
  <c r="Z14" i="173"/>
  <c r="AH7" i="173" s="1"/>
  <c r="X14" i="59"/>
  <c r="AF21" i="59"/>
  <c r="R17" i="173"/>
  <c r="N18" i="173"/>
  <c r="F33" i="173"/>
  <c r="B26" i="173"/>
  <c r="V20" i="173"/>
  <c r="AP22" i="59"/>
  <c r="AB30" i="59"/>
  <c r="P41" i="64"/>
  <c r="P41" i="136"/>
  <c r="P41" i="143"/>
  <c r="M33" i="30"/>
  <c r="AC33" i="30" s="1"/>
  <c r="M35" i="64"/>
  <c r="M36" i="33"/>
  <c r="M33" i="41"/>
  <c r="M34" i="64"/>
  <c r="M27" i="33"/>
  <c r="M19" i="41"/>
  <c r="M33" i="64"/>
  <c r="M38" i="33"/>
  <c r="M32" i="41"/>
  <c r="M17" i="64"/>
  <c r="M18" i="33"/>
  <c r="M15" i="41"/>
  <c r="M32" i="64"/>
  <c r="M10" i="33"/>
  <c r="M37" i="41"/>
  <c r="M31" i="64"/>
  <c r="M32" i="33"/>
  <c r="M34" i="41"/>
  <c r="M24" i="64"/>
  <c r="M34" i="33"/>
  <c r="M25" i="41"/>
  <c r="M32" i="30"/>
  <c r="AC32" i="30" s="1"/>
  <c r="M31" i="30"/>
  <c r="AC31" i="30" s="1"/>
  <c r="M29" i="30"/>
  <c r="AC29" i="30" s="1"/>
  <c r="M26" i="30"/>
  <c r="AC26" i="30" s="1"/>
  <c r="AI39" i="59"/>
  <c r="AG39" i="59" s="1"/>
  <c r="M38" i="59"/>
  <c r="M36" i="59"/>
  <c r="M18" i="59"/>
  <c r="M37" i="59"/>
  <c r="M17" i="59"/>
  <c r="M35" i="59"/>
  <c r="M25" i="59"/>
  <c r="AI35" i="59"/>
  <c r="AG35" i="59" s="1"/>
  <c r="AI24" i="59"/>
  <c r="AI36" i="59"/>
  <c r="AI34" i="59"/>
  <c r="AG34" i="59" s="1"/>
  <c r="M38" i="137"/>
  <c r="M35" i="137"/>
  <c r="M34" i="137"/>
  <c r="M33" i="137"/>
  <c r="M22" i="137"/>
  <c r="M19" i="137"/>
  <c r="M34" i="136"/>
  <c r="M29" i="136"/>
  <c r="M21" i="136"/>
  <c r="M17" i="136"/>
  <c r="M26" i="143"/>
  <c r="M20" i="143"/>
  <c r="M39" i="30"/>
  <c r="AC39" i="30" s="1"/>
  <c r="M39" i="64"/>
  <c r="M28" i="33"/>
  <c r="M22" i="41"/>
  <c r="M7" i="64"/>
  <c r="M38" i="30"/>
  <c r="AC38" i="30" s="1"/>
  <c r="M14" i="33"/>
  <c r="M26" i="41"/>
  <c r="M37" i="30"/>
  <c r="AC37" i="30" s="1"/>
  <c r="M21" i="64"/>
  <c r="M33" i="33"/>
  <c r="M27" i="41"/>
  <c r="M36" i="30"/>
  <c r="AC36" i="30" s="1"/>
  <c r="M38" i="64"/>
  <c r="M35" i="33"/>
  <c r="M39" i="41"/>
  <c r="M35" i="30"/>
  <c r="AC35" i="30" s="1"/>
  <c r="M37" i="64"/>
  <c r="M21" i="33"/>
  <c r="M20" i="41"/>
  <c r="M34" i="30"/>
  <c r="AC34" i="30" s="1"/>
  <c r="M36" i="64"/>
  <c r="M24" i="33"/>
  <c r="M38" i="41"/>
  <c r="M28" i="30"/>
  <c r="AC28" i="30" s="1"/>
  <c r="M27" i="30"/>
  <c r="AC27" i="30" s="1"/>
  <c r="AI33" i="59"/>
  <c r="AG33" i="59" s="1"/>
  <c r="AI32" i="59"/>
  <c r="AG32" i="59" s="1"/>
  <c r="AI23" i="59"/>
  <c r="AG23" i="59" s="1"/>
  <c r="M39" i="59"/>
  <c r="AI19" i="59"/>
  <c r="AG19" i="59" s="1"/>
  <c r="M19" i="59"/>
  <c r="M32" i="59"/>
  <c r="AI28" i="59"/>
  <c r="AI29" i="59"/>
  <c r="AG29" i="59" s="1"/>
  <c r="AI37" i="59"/>
  <c r="AG37" i="59" s="1"/>
  <c r="AI38" i="59"/>
  <c r="AG38" i="59" s="1"/>
  <c r="M32" i="137"/>
  <c r="M31" i="137"/>
  <c r="M26" i="137"/>
  <c r="M23" i="137"/>
  <c r="M39" i="136"/>
  <c r="M37" i="136"/>
  <c r="M36" i="136"/>
  <c r="M35" i="136"/>
  <c r="M33" i="136"/>
  <c r="M28" i="136"/>
  <c r="M27" i="136"/>
  <c r="M39" i="143"/>
  <c r="M38" i="143"/>
  <c r="M37" i="143"/>
  <c r="M36" i="143"/>
  <c r="M35" i="143"/>
  <c r="M34" i="143"/>
  <c r="M33" i="143"/>
  <c r="M32" i="143"/>
  <c r="M31" i="143"/>
  <c r="S31" i="143" s="1"/>
  <c r="M23" i="143"/>
  <c r="L33" i="30"/>
  <c r="AB33" i="30" s="1"/>
  <c r="L35" i="64"/>
  <c r="L36" i="33"/>
  <c r="L33" i="41"/>
  <c r="L35" i="137"/>
  <c r="Z31" i="59"/>
  <c r="L36" i="59"/>
  <c r="L35" i="143"/>
  <c r="AC35" i="143" s="1"/>
  <c r="L34" i="136"/>
  <c r="L32" i="64"/>
  <c r="L10" i="33"/>
  <c r="L37" i="41"/>
  <c r="L32" i="137"/>
  <c r="R32" i="137" s="1"/>
  <c r="L32" i="59"/>
  <c r="L32" i="143"/>
  <c r="AC32" i="143" s="1"/>
  <c r="L21" i="136"/>
  <c r="Z36" i="59"/>
  <c r="L31" i="64"/>
  <c r="L32" i="33"/>
  <c r="L34" i="41"/>
  <c r="L20" i="143"/>
  <c r="AC20" i="143" s="1"/>
  <c r="L35" i="59"/>
  <c r="L33" i="136"/>
  <c r="L22" i="137"/>
  <c r="Z32" i="59"/>
  <c r="L25" i="64"/>
  <c r="L17" i="33"/>
  <c r="L13" i="41"/>
  <c r="L20" i="137"/>
  <c r="Z8" i="59"/>
  <c r="L13" i="143"/>
  <c r="L22" i="136"/>
  <c r="L13" i="59"/>
  <c r="L22" i="30"/>
  <c r="AB22" i="30" s="1"/>
  <c r="L30" i="64"/>
  <c r="L15" i="33"/>
  <c r="L35" i="41"/>
  <c r="L28" i="137"/>
  <c r="L28" i="143"/>
  <c r="AC28" i="143" s="1"/>
  <c r="L26" i="136"/>
  <c r="L34" i="59"/>
  <c r="Z33" i="59"/>
  <c r="L20" i="30"/>
  <c r="AB20" i="30" s="1"/>
  <c r="L18" i="64"/>
  <c r="L9" i="33"/>
  <c r="L11" i="41"/>
  <c r="L10" i="59"/>
  <c r="L15" i="143"/>
  <c r="L24" i="136"/>
  <c r="L18" i="137"/>
  <c r="Z11" i="59"/>
  <c r="L19" i="30"/>
  <c r="AB19" i="30" s="1"/>
  <c r="L38" i="30"/>
  <c r="L7" i="64"/>
  <c r="L14" i="33"/>
  <c r="L26" i="41"/>
  <c r="L38" i="136"/>
  <c r="L38" i="143"/>
  <c r="AC38" i="143" s="1"/>
  <c r="L38" i="137"/>
  <c r="Z37" i="59"/>
  <c r="L37" i="30"/>
  <c r="AB37" i="30" s="1"/>
  <c r="L21" i="64"/>
  <c r="L33" i="33"/>
  <c r="L27" i="41"/>
  <c r="L37" i="136"/>
  <c r="L37" i="137"/>
  <c r="L37" i="143"/>
  <c r="AC37" i="143" s="1"/>
  <c r="Z24" i="59"/>
  <c r="L36" i="30"/>
  <c r="AB36" i="30" s="1"/>
  <c r="L38" i="64"/>
  <c r="L35" i="33"/>
  <c r="L39" i="41"/>
  <c r="L22" i="143"/>
  <c r="AC22" i="143" s="1"/>
  <c r="L17" i="136"/>
  <c r="Z38" i="59"/>
  <c r="L19" i="137"/>
  <c r="L39" i="59"/>
  <c r="L35" i="30"/>
  <c r="AB35" i="30" s="1"/>
  <c r="L37" i="64"/>
  <c r="L21" i="33"/>
  <c r="L20" i="41"/>
  <c r="L36" i="143"/>
  <c r="L27" i="136"/>
  <c r="L36" i="137"/>
  <c r="L19" i="59"/>
  <c r="CU33" i="1"/>
  <c r="CU32" i="1"/>
  <c r="CB32" i="1"/>
  <c r="AC18" i="173" s="1"/>
  <c r="CU29" i="1"/>
  <c r="CU28" i="1"/>
  <c r="CU24" i="1"/>
  <c r="CU23" i="1"/>
  <c r="CB23" i="1"/>
  <c r="AC23" i="173" s="1"/>
  <c r="CU18" i="1"/>
  <c r="CU17" i="1"/>
  <c r="CU12" i="1"/>
  <c r="CU11" i="1"/>
  <c r="CU10" i="1"/>
  <c r="L34" i="64"/>
  <c r="L27" i="33"/>
  <c r="L19" i="41"/>
  <c r="L28" i="136"/>
  <c r="L29" i="136"/>
  <c r="Z15" i="59"/>
  <c r="AA15" i="59" s="1"/>
  <c r="L18" i="59"/>
  <c r="L34" i="143"/>
  <c r="AC34" i="143" s="1"/>
  <c r="L34" i="137"/>
  <c r="L33" i="64"/>
  <c r="L38" i="33"/>
  <c r="L32" i="41"/>
  <c r="L33" i="137"/>
  <c r="Z30" i="59"/>
  <c r="L37" i="59"/>
  <c r="L33" i="143"/>
  <c r="AC33" i="143" s="1"/>
  <c r="L24" i="64"/>
  <c r="L34" i="33"/>
  <c r="L25" i="41"/>
  <c r="L25" i="59"/>
  <c r="L31" i="143"/>
  <c r="L36" i="136"/>
  <c r="L31" i="137"/>
  <c r="Z26" i="59"/>
  <c r="L13" i="64"/>
  <c r="L22" i="33"/>
  <c r="L17" i="41"/>
  <c r="L16" i="59"/>
  <c r="L30" i="143"/>
  <c r="AC30" i="143" s="1"/>
  <c r="L32" i="136"/>
  <c r="L30" i="137"/>
  <c r="Z17" i="59"/>
  <c r="L15" i="64"/>
  <c r="L13" i="33"/>
  <c r="L10" i="41"/>
  <c r="L27" i="137"/>
  <c r="Z12" i="59"/>
  <c r="L27" i="143"/>
  <c r="L25" i="136"/>
  <c r="L11" i="59"/>
  <c r="L28" i="64"/>
  <c r="L30" i="33"/>
  <c r="L31" i="41"/>
  <c r="L31" i="59"/>
  <c r="R31" i="59" s="1"/>
  <c r="L9" i="143"/>
  <c r="L20" i="136"/>
  <c r="L10" i="137"/>
  <c r="Z28" i="59"/>
  <c r="L18" i="30"/>
  <c r="AB18" i="30" s="1"/>
  <c r="L26" i="64"/>
  <c r="L29" i="33"/>
  <c r="L28" i="41"/>
  <c r="L10" i="143"/>
  <c r="L10" i="136"/>
  <c r="L13" i="137"/>
  <c r="L29" i="59"/>
  <c r="Z25" i="59"/>
  <c r="L15" i="30"/>
  <c r="AB15" i="30" s="1"/>
  <c r="L12" i="64"/>
  <c r="L25" i="33"/>
  <c r="L21" i="41"/>
  <c r="L14" i="136"/>
  <c r="L8" i="137"/>
  <c r="L20" i="59"/>
  <c r="Z16" i="59"/>
  <c r="L8" i="143"/>
  <c r="L13" i="30"/>
  <c r="AB13" i="30" s="1"/>
  <c r="L20" i="64"/>
  <c r="L31" i="33"/>
  <c r="L24" i="41"/>
  <c r="L24" i="143"/>
  <c r="L18" i="136"/>
  <c r="L10" i="30"/>
  <c r="AB10" i="30" s="1"/>
  <c r="L24" i="137"/>
  <c r="L22" i="59"/>
  <c r="Z14" i="59"/>
  <c r="R15" i="64"/>
  <c r="R18" i="64"/>
  <c r="L28" i="30"/>
  <c r="AB28" i="30" s="1"/>
  <c r="L27" i="30"/>
  <c r="AB27" i="30" s="1"/>
  <c r="V32" i="137"/>
  <c r="K33" i="64"/>
  <c r="K38" i="33"/>
  <c r="K32" i="41"/>
  <c r="K33" i="143"/>
  <c r="K24" i="64"/>
  <c r="K34" i="33"/>
  <c r="K25" i="41"/>
  <c r="K36" i="136"/>
  <c r="AA36" i="136" s="1"/>
  <c r="K31" i="143"/>
  <c r="K13" i="64"/>
  <c r="K22" i="33"/>
  <c r="K17" i="41"/>
  <c r="K30" i="143"/>
  <c r="K32" i="136"/>
  <c r="AA32" i="136" s="1"/>
  <c r="K30" i="64"/>
  <c r="K15" i="33"/>
  <c r="K35" i="41"/>
  <c r="K28" i="137"/>
  <c r="K28" i="143"/>
  <c r="K26" i="136"/>
  <c r="AA26" i="136" s="1"/>
  <c r="K12" i="64"/>
  <c r="K25" i="33"/>
  <c r="K21" i="41"/>
  <c r="K8" i="143"/>
  <c r="K14" i="136"/>
  <c r="K8" i="137"/>
  <c r="K20" i="64"/>
  <c r="K31" i="33"/>
  <c r="K24" i="41"/>
  <c r="K24" i="143"/>
  <c r="K24" i="137"/>
  <c r="K18" i="136"/>
  <c r="AA18" i="136" s="1"/>
  <c r="K8" i="64"/>
  <c r="K16" i="33"/>
  <c r="K12" i="41"/>
  <c r="K14" i="137"/>
  <c r="K14" i="143"/>
  <c r="K9" i="136"/>
  <c r="AA9" i="136" s="1"/>
  <c r="K27" i="64"/>
  <c r="K26" i="33"/>
  <c r="K29" i="41"/>
  <c r="K29" i="143"/>
  <c r="K8" i="136"/>
  <c r="K28" i="30"/>
  <c r="AA28" i="30" s="1"/>
  <c r="K27" i="30"/>
  <c r="AA27" i="30" s="1"/>
  <c r="K22" i="30"/>
  <c r="AA22" i="30" s="1"/>
  <c r="K20" i="30"/>
  <c r="AA20" i="30" s="1"/>
  <c r="K15" i="30"/>
  <c r="AA15" i="30" s="1"/>
  <c r="K13" i="30"/>
  <c r="AA13" i="30" s="1"/>
  <c r="K7" i="30"/>
  <c r="AA7" i="30" s="1"/>
  <c r="Y8" i="59"/>
  <c r="Y33" i="59"/>
  <c r="K18" i="59"/>
  <c r="K8" i="59"/>
  <c r="K17" i="59"/>
  <c r="Q17" i="59" s="1"/>
  <c r="Y14" i="59"/>
  <c r="K25" i="59"/>
  <c r="Y16" i="59"/>
  <c r="K34" i="59"/>
  <c r="K26" i="59"/>
  <c r="K31" i="137"/>
  <c r="K34" i="64"/>
  <c r="K27" i="33"/>
  <c r="K19" i="41"/>
  <c r="K28" i="136"/>
  <c r="AA28" i="136" s="1"/>
  <c r="K29" i="136"/>
  <c r="K34" i="143"/>
  <c r="K14" i="64"/>
  <c r="K12" i="33"/>
  <c r="K8" i="41"/>
  <c r="K18" i="143"/>
  <c r="K23" i="136"/>
  <c r="K15" i="137"/>
  <c r="K17" i="64"/>
  <c r="K18" i="33"/>
  <c r="K15" i="41"/>
  <c r="K26" i="143"/>
  <c r="AA26" i="143" s="1"/>
  <c r="K26" i="137"/>
  <c r="K35" i="136"/>
  <c r="K32" i="64"/>
  <c r="K10" i="33"/>
  <c r="K37" i="41"/>
  <c r="K21" i="136"/>
  <c r="AA21" i="136" s="1"/>
  <c r="K32" i="143"/>
  <c r="K31" i="64"/>
  <c r="K32" i="33"/>
  <c r="K34" i="41"/>
  <c r="K20" i="143"/>
  <c r="K33" i="136"/>
  <c r="K22" i="137"/>
  <c r="K15" i="64"/>
  <c r="K13" i="33"/>
  <c r="K10" i="41"/>
  <c r="K27" i="143"/>
  <c r="K25" i="136"/>
  <c r="K27" i="137"/>
  <c r="K25" i="64"/>
  <c r="K17" i="33"/>
  <c r="K13" i="41"/>
  <c r="K22" i="136"/>
  <c r="K13" i="143"/>
  <c r="K20" i="137"/>
  <c r="K16" i="64"/>
  <c r="K20" i="33"/>
  <c r="K16" i="41"/>
  <c r="K7" i="143"/>
  <c r="K13" i="136"/>
  <c r="K7" i="137"/>
  <c r="K26" i="64"/>
  <c r="K29" i="33"/>
  <c r="K28" i="41"/>
  <c r="K10" i="143"/>
  <c r="K10" i="136"/>
  <c r="AA10" i="136" s="1"/>
  <c r="K13" i="137"/>
  <c r="K39" i="30"/>
  <c r="K39" i="64"/>
  <c r="AK39" i="64" s="1"/>
  <c r="K28" i="33"/>
  <c r="K22" i="41"/>
  <c r="K39" i="143"/>
  <c r="AA39" i="143" s="1"/>
  <c r="K39" i="136"/>
  <c r="K7" i="64"/>
  <c r="K38" i="30"/>
  <c r="K14" i="33"/>
  <c r="K26" i="41"/>
  <c r="K38" i="143"/>
  <c r="K38" i="136"/>
  <c r="K37" i="30"/>
  <c r="AA37" i="30" s="1"/>
  <c r="K21" i="64"/>
  <c r="K33" i="33"/>
  <c r="K27" i="41"/>
  <c r="K37" i="143"/>
  <c r="K37" i="136"/>
  <c r="CB27" i="1"/>
  <c r="AC6" i="173" s="1"/>
  <c r="Q27" i="30"/>
  <c r="K32" i="30"/>
  <c r="AA32" i="30" s="1"/>
  <c r="K31" i="30"/>
  <c r="AA31" i="30" s="1"/>
  <c r="K30" i="30"/>
  <c r="AA30" i="30" s="1"/>
  <c r="K29" i="30"/>
  <c r="AA29" i="30" s="1"/>
  <c r="K26" i="30"/>
  <c r="AA26" i="30" s="1"/>
  <c r="K25" i="30"/>
  <c r="AA25" i="30" s="1"/>
  <c r="K23" i="30"/>
  <c r="AA23" i="30" s="1"/>
  <c r="K17" i="30"/>
  <c r="AA17" i="30" s="1"/>
  <c r="K10" i="30"/>
  <c r="K9" i="30"/>
  <c r="AA9" i="30" s="1"/>
  <c r="Y26" i="59"/>
  <c r="Y17" i="59"/>
  <c r="Y12" i="59"/>
  <c r="K37" i="59"/>
  <c r="Y36" i="59"/>
  <c r="Y32" i="59"/>
  <c r="AA32" i="59" s="1"/>
  <c r="K32" i="59"/>
  <c r="K16" i="59"/>
  <c r="K11" i="59"/>
  <c r="K15" i="59"/>
  <c r="Y39" i="59"/>
  <c r="K29" i="59"/>
  <c r="K20" i="59"/>
  <c r="K22" i="59"/>
  <c r="K12" i="59"/>
  <c r="Y30" i="59"/>
  <c r="K39" i="137"/>
  <c r="K38" i="137"/>
  <c r="K37" i="137"/>
  <c r="K34" i="137"/>
  <c r="K33" i="137"/>
  <c r="K30" i="137"/>
  <c r="K29" i="137"/>
  <c r="J34" i="64"/>
  <c r="J27" i="33"/>
  <c r="J19" i="41"/>
  <c r="J34" i="143"/>
  <c r="J29" i="136"/>
  <c r="AD27" i="59"/>
  <c r="J28" i="136"/>
  <c r="J34" i="137"/>
  <c r="J18" i="59"/>
  <c r="J32" i="64"/>
  <c r="J10" i="33"/>
  <c r="J37" i="41"/>
  <c r="J21" i="136"/>
  <c r="J32" i="143"/>
  <c r="J32" i="137"/>
  <c r="J32" i="59"/>
  <c r="AD10" i="59"/>
  <c r="J31" i="64"/>
  <c r="J32" i="33"/>
  <c r="J34" i="41"/>
  <c r="J33" i="136"/>
  <c r="J22" i="137"/>
  <c r="J35" i="59"/>
  <c r="J20" i="143"/>
  <c r="AD35" i="59"/>
  <c r="J24" i="64"/>
  <c r="J34" i="33"/>
  <c r="J25" i="41"/>
  <c r="J31" i="143"/>
  <c r="J31" i="137"/>
  <c r="AD32" i="59"/>
  <c r="J36" i="136"/>
  <c r="J25" i="59"/>
  <c r="J13" i="64"/>
  <c r="J22" i="33"/>
  <c r="J17" i="41"/>
  <c r="J30" i="137"/>
  <c r="J30" i="143"/>
  <c r="J32" i="136"/>
  <c r="J16" i="59"/>
  <c r="AD20" i="59"/>
  <c r="J15" i="64"/>
  <c r="J13" i="33"/>
  <c r="J10" i="41"/>
  <c r="J25" i="136"/>
  <c r="J27" i="137"/>
  <c r="J11" i="59"/>
  <c r="J27" i="143"/>
  <c r="AD12" i="59"/>
  <c r="J23" i="30"/>
  <c r="Z23" i="30" s="1"/>
  <c r="J25" i="64"/>
  <c r="J17" i="33"/>
  <c r="J13" i="41"/>
  <c r="J13" i="143"/>
  <c r="J22" i="30"/>
  <c r="Z22" i="30" s="1"/>
  <c r="J22" i="136"/>
  <c r="J20" i="137"/>
  <c r="AD13" i="59"/>
  <c r="J13" i="59"/>
  <c r="J18" i="64"/>
  <c r="J9" i="33"/>
  <c r="J11" i="41"/>
  <c r="J18" i="137"/>
  <c r="J10" i="59"/>
  <c r="J19" i="30"/>
  <c r="Z19" i="30" s="1"/>
  <c r="J15" i="143"/>
  <c r="J24" i="136"/>
  <c r="AD9" i="59"/>
  <c r="J28" i="64"/>
  <c r="J30" i="33"/>
  <c r="J31" i="41"/>
  <c r="J9" i="143"/>
  <c r="J18" i="30"/>
  <c r="Z18" i="30" s="1"/>
  <c r="J20" i="136"/>
  <c r="J10" i="137"/>
  <c r="J31" i="59"/>
  <c r="AD29" i="59"/>
  <c r="J29" i="64"/>
  <c r="J37" i="33"/>
  <c r="J30" i="41"/>
  <c r="J17" i="137"/>
  <c r="J30" i="59"/>
  <c r="AD36" i="59"/>
  <c r="J11" i="143"/>
  <c r="J19" i="136"/>
  <c r="J16" i="30"/>
  <c r="Z16" i="30" s="1"/>
  <c r="J19" i="64"/>
  <c r="J39" i="33"/>
  <c r="J36" i="41"/>
  <c r="J19" i="143"/>
  <c r="J7" i="136"/>
  <c r="J16" i="137"/>
  <c r="J12" i="30"/>
  <c r="Z12" i="30" s="1"/>
  <c r="J33" i="59"/>
  <c r="AD37" i="59"/>
  <c r="J22" i="64"/>
  <c r="J11" i="33"/>
  <c r="J14" i="41"/>
  <c r="J16" i="143"/>
  <c r="J11" i="137"/>
  <c r="J14" i="59"/>
  <c r="J15" i="136"/>
  <c r="AD14" i="59"/>
  <c r="J11" i="30"/>
  <c r="Z11" i="30" s="1"/>
  <c r="J20" i="64"/>
  <c r="P20" i="64" s="1"/>
  <c r="J31" i="33"/>
  <c r="J24" i="41"/>
  <c r="J24" i="143"/>
  <c r="J18" i="136"/>
  <c r="J22" i="59"/>
  <c r="J24" i="137"/>
  <c r="AD30" i="59"/>
  <c r="J10" i="30"/>
  <c r="Z10" i="30" s="1"/>
  <c r="J23" i="64"/>
  <c r="J19" i="33"/>
  <c r="J23" i="41"/>
  <c r="J24" i="59"/>
  <c r="AD11" i="59"/>
  <c r="J8" i="30"/>
  <c r="Z8" i="30" s="1"/>
  <c r="J25" i="143"/>
  <c r="J16" i="136"/>
  <c r="V16" i="136" s="1"/>
  <c r="J25" i="137"/>
  <c r="J27" i="64"/>
  <c r="J26" i="33"/>
  <c r="J29" i="41"/>
  <c r="J29" i="143"/>
  <c r="J8" i="136"/>
  <c r="J7" i="30"/>
  <c r="Z7" i="30" s="1"/>
  <c r="J29" i="137"/>
  <c r="J26" i="59"/>
  <c r="AD31" i="59"/>
  <c r="J32" i="30"/>
  <c r="Z32" i="30" s="1"/>
  <c r="J26" i="30"/>
  <c r="Z26" i="30" s="1"/>
  <c r="J25" i="30"/>
  <c r="Z25" i="30" s="1"/>
  <c r="J33" i="30"/>
  <c r="Z33" i="30" s="1"/>
  <c r="J35" i="64"/>
  <c r="J36" i="33"/>
  <c r="J33" i="41"/>
  <c r="J35" i="137"/>
  <c r="AD34" i="59"/>
  <c r="J35" i="143"/>
  <c r="J34" i="136"/>
  <c r="J36" i="59"/>
  <c r="J39" i="30"/>
  <c r="J39" i="64"/>
  <c r="AG39" i="64" s="1"/>
  <c r="J28" i="33"/>
  <c r="J22" i="41"/>
  <c r="J39" i="143"/>
  <c r="J39" i="136"/>
  <c r="J39" i="137"/>
  <c r="AD28" i="59"/>
  <c r="J7" i="64"/>
  <c r="J38" i="30"/>
  <c r="J14" i="33"/>
  <c r="J26" i="41"/>
  <c r="J38" i="137"/>
  <c r="AD24" i="59"/>
  <c r="J38" i="143"/>
  <c r="J38" i="136"/>
  <c r="J36" i="30"/>
  <c r="Z36" i="30" s="1"/>
  <c r="J38" i="64"/>
  <c r="J35" i="33"/>
  <c r="J39" i="41"/>
  <c r="J22" i="143"/>
  <c r="AD33" i="59"/>
  <c r="J39" i="59"/>
  <c r="J17" i="136"/>
  <c r="J19" i="137"/>
  <c r="J35" i="30"/>
  <c r="Z35" i="30" s="1"/>
  <c r="J37" i="64"/>
  <c r="J21" i="33"/>
  <c r="J20" i="41"/>
  <c r="J36" i="143"/>
  <c r="J36" i="137"/>
  <c r="J27" i="136"/>
  <c r="J19" i="59"/>
  <c r="AD16" i="59"/>
  <c r="J34" i="30"/>
  <c r="Z34" i="30" s="1"/>
  <c r="J36" i="64"/>
  <c r="J24" i="33"/>
  <c r="J38" i="41"/>
  <c r="J23" i="143"/>
  <c r="J30" i="136"/>
  <c r="J23" i="137"/>
  <c r="AD22" i="59"/>
  <c r="J38" i="59"/>
  <c r="M29" i="173"/>
  <c r="E30" i="173"/>
  <c r="M33" i="173"/>
  <c r="M7" i="173"/>
  <c r="E9" i="173"/>
  <c r="M24" i="173"/>
  <c r="M27" i="173"/>
  <c r="M13" i="173"/>
  <c r="M17" i="173"/>
  <c r="E23" i="173"/>
  <c r="P25" i="64"/>
  <c r="M25" i="173"/>
  <c r="M26" i="173"/>
  <c r="M6" i="173"/>
  <c r="M21" i="173"/>
  <c r="M35" i="173"/>
  <c r="M14" i="173"/>
  <c r="E12" i="173"/>
  <c r="M11" i="173"/>
  <c r="J28" i="30"/>
  <c r="Z28" i="30" s="1"/>
  <c r="J27" i="30"/>
  <c r="Z27" i="30" s="1"/>
  <c r="I33" i="64"/>
  <c r="I38" i="33"/>
  <c r="I32" i="41"/>
  <c r="I32" i="64"/>
  <c r="I10" i="33"/>
  <c r="I37" i="41"/>
  <c r="I31" i="30"/>
  <c r="Y31" i="30" s="1"/>
  <c r="I29" i="30"/>
  <c r="Y29" i="30" s="1"/>
  <c r="I37" i="59"/>
  <c r="AC35" i="59"/>
  <c r="AE35" i="59" s="1"/>
  <c r="I33" i="137"/>
  <c r="I26" i="137"/>
  <c r="I22" i="137"/>
  <c r="I33" i="136"/>
  <c r="V33" i="136" s="1"/>
  <c r="I33" i="143"/>
  <c r="I32" i="143"/>
  <c r="O32" i="143" s="1"/>
  <c r="I17" i="64"/>
  <c r="I18" i="33"/>
  <c r="I15" i="41"/>
  <c r="I31" i="64"/>
  <c r="I32" i="33"/>
  <c r="I34" i="41"/>
  <c r="I28" i="30"/>
  <c r="Y28" i="30" s="1"/>
  <c r="I27" i="30"/>
  <c r="Y27" i="30" s="1"/>
  <c r="AS31" i="59"/>
  <c r="AC10" i="59"/>
  <c r="AE10" i="59" s="1"/>
  <c r="AC18" i="59"/>
  <c r="I17" i="59"/>
  <c r="I32" i="59"/>
  <c r="I35" i="59"/>
  <c r="AC39" i="59"/>
  <c r="I32" i="137"/>
  <c r="I35" i="136"/>
  <c r="I21" i="136"/>
  <c r="G37" i="30"/>
  <c r="S37" i="30" s="1"/>
  <c r="G21" i="64"/>
  <c r="G33" i="33"/>
  <c r="G27" i="41"/>
  <c r="S27" i="41" s="1"/>
  <c r="G37" i="143"/>
  <c r="S37" i="143" s="1"/>
  <c r="G37" i="136"/>
  <c r="G37" i="137"/>
  <c r="S37" i="137" s="1"/>
  <c r="G36" i="30"/>
  <c r="G38" i="64"/>
  <c r="G35" i="33"/>
  <c r="G39" i="41"/>
  <c r="G19" i="137"/>
  <c r="S19" i="137" s="1"/>
  <c r="G39" i="59"/>
  <c r="S39" i="59" s="1"/>
  <c r="G22" i="143"/>
  <c r="S22" i="143" s="1"/>
  <c r="G17" i="136"/>
  <c r="S17" i="136" s="1"/>
  <c r="G35" i="64"/>
  <c r="G33" i="30"/>
  <c r="S33" i="30" s="1"/>
  <c r="G36" i="33"/>
  <c r="G33" i="41"/>
  <c r="G35" i="143"/>
  <c r="G36" i="59"/>
  <c r="G34" i="136"/>
  <c r="G35" i="137"/>
  <c r="S35" i="137" s="1"/>
  <c r="G34" i="64"/>
  <c r="G27" i="33"/>
  <c r="G19" i="41"/>
  <c r="G29" i="136"/>
  <c r="S29" i="136" s="1"/>
  <c r="G34" i="137"/>
  <c r="G34" i="143"/>
  <c r="S34" i="143" s="1"/>
  <c r="G18" i="59"/>
  <c r="G32" i="64"/>
  <c r="G10" i="33"/>
  <c r="G37" i="41"/>
  <c r="G32" i="143"/>
  <c r="S32" i="143" s="1"/>
  <c r="G21" i="136"/>
  <c r="S21" i="136" s="1"/>
  <c r="G32" i="137"/>
  <c r="S32" i="137" s="1"/>
  <c r="G32" i="59"/>
  <c r="G31" i="64"/>
  <c r="G32" i="33"/>
  <c r="G34" i="41"/>
  <c r="G20" i="143"/>
  <c r="S20" i="143" s="1"/>
  <c r="G33" i="136"/>
  <c r="S33" i="136" s="1"/>
  <c r="G22" i="137"/>
  <c r="S22" i="137" s="1"/>
  <c r="G35" i="59"/>
  <c r="G25" i="64"/>
  <c r="G17" i="33"/>
  <c r="G13" i="41"/>
  <c r="G13" i="143"/>
  <c r="G22" i="136"/>
  <c r="G20" i="137"/>
  <c r="G13" i="59"/>
  <c r="G28" i="64"/>
  <c r="G30" i="33"/>
  <c r="G31" i="41"/>
  <c r="G9" i="143"/>
  <c r="G20" i="136"/>
  <c r="S20" i="136" s="1"/>
  <c r="G10" i="137"/>
  <c r="G31" i="59"/>
  <c r="G16" i="64"/>
  <c r="G20" i="33"/>
  <c r="G16" i="41"/>
  <c r="G13" i="136"/>
  <c r="G7" i="143"/>
  <c r="G7" i="137"/>
  <c r="G15" i="59"/>
  <c r="G26" i="64"/>
  <c r="G29" i="33"/>
  <c r="G28" i="41"/>
  <c r="G10" i="143"/>
  <c r="G13" i="137"/>
  <c r="G29" i="59"/>
  <c r="G10" i="136"/>
  <c r="G29" i="143"/>
  <c r="G27" i="64"/>
  <c r="G26" i="33"/>
  <c r="G29" i="41"/>
  <c r="G32" i="30"/>
  <c r="S32" i="30" s="1"/>
  <c r="G27" i="30"/>
  <c r="S27" i="30" s="1"/>
  <c r="G39" i="64"/>
  <c r="G39" i="30"/>
  <c r="G28" i="33"/>
  <c r="G22" i="41"/>
  <c r="G39" i="136"/>
  <c r="S39" i="136" s="1"/>
  <c r="G39" i="137"/>
  <c r="S39" i="137" s="1"/>
  <c r="G39" i="143"/>
  <c r="S39" i="143" s="1"/>
  <c r="G7" i="64"/>
  <c r="G38" i="30"/>
  <c r="S38" i="30" s="1"/>
  <c r="G14" i="33"/>
  <c r="G26" i="41"/>
  <c r="G38" i="143"/>
  <c r="S38" i="143" s="1"/>
  <c r="G38" i="136"/>
  <c r="S38" i="136" s="1"/>
  <c r="G38" i="137"/>
  <c r="G35" i="30"/>
  <c r="S35" i="30" s="1"/>
  <c r="G37" i="64"/>
  <c r="G21" i="33"/>
  <c r="G20" i="41"/>
  <c r="S20" i="41" s="1"/>
  <c r="G19" i="59"/>
  <c r="S19" i="59" s="1"/>
  <c r="G36" i="143"/>
  <c r="S36" i="143" s="1"/>
  <c r="G27" i="136"/>
  <c r="S27" i="136" s="1"/>
  <c r="G36" i="137"/>
  <c r="S36" i="137" s="1"/>
  <c r="G34" i="30"/>
  <c r="S34" i="30" s="1"/>
  <c r="G36" i="64"/>
  <c r="G24" i="33"/>
  <c r="G38" i="41"/>
  <c r="S38" i="41" s="1"/>
  <c r="G23" i="143"/>
  <c r="S23" i="143" s="1"/>
  <c r="G23" i="137"/>
  <c r="G38" i="59"/>
  <c r="G30" i="136"/>
  <c r="S30" i="136" s="1"/>
  <c r="G33" i="64"/>
  <c r="G38" i="33"/>
  <c r="G32" i="41"/>
  <c r="G33" i="143"/>
  <c r="G28" i="136"/>
  <c r="S28" i="136" s="1"/>
  <c r="G33" i="137"/>
  <c r="S33" i="137" s="1"/>
  <c r="G37" i="59"/>
  <c r="G14" i="64"/>
  <c r="G12" i="33"/>
  <c r="G8" i="41"/>
  <c r="G23" i="136"/>
  <c r="S23" i="136" s="1"/>
  <c r="G15" i="137"/>
  <c r="G18" i="143"/>
  <c r="G8" i="59"/>
  <c r="G17" i="64"/>
  <c r="G18" i="33"/>
  <c r="G15" i="41"/>
  <c r="G26" i="143"/>
  <c r="G26" i="137"/>
  <c r="S26" i="137" s="1"/>
  <c r="G17" i="59"/>
  <c r="S17" i="59" s="1"/>
  <c r="G35" i="136"/>
  <c r="S35" i="136" s="1"/>
  <c r="G32" i="136"/>
  <c r="G13" i="64"/>
  <c r="G22" i="33"/>
  <c r="G17" i="41"/>
  <c r="G17" i="143"/>
  <c r="G9" i="64"/>
  <c r="G27" i="143"/>
  <c r="G15" i="64"/>
  <c r="G13" i="33"/>
  <c r="G10" i="41"/>
  <c r="G30" i="64"/>
  <c r="G15" i="33"/>
  <c r="G35" i="41"/>
  <c r="G26" i="136"/>
  <c r="G28" i="137"/>
  <c r="G28" i="143"/>
  <c r="G34" i="59"/>
  <c r="G18" i="64"/>
  <c r="G9" i="33"/>
  <c r="G11" i="41"/>
  <c r="G14" i="136"/>
  <c r="G12" i="64"/>
  <c r="G25" i="33"/>
  <c r="G21" i="41"/>
  <c r="G22" i="64"/>
  <c r="G11" i="33"/>
  <c r="G14" i="41"/>
  <c r="G11" i="137"/>
  <c r="G14" i="59"/>
  <c r="G11" i="30"/>
  <c r="G16" i="143"/>
  <c r="G15" i="136"/>
  <c r="S15" i="136" s="1"/>
  <c r="G20" i="64"/>
  <c r="G31" i="33"/>
  <c r="G24" i="41"/>
  <c r="G24" i="143"/>
  <c r="G18" i="136"/>
  <c r="G24" i="137"/>
  <c r="G22" i="59"/>
  <c r="G10" i="30"/>
  <c r="G14" i="143"/>
  <c r="G8" i="64"/>
  <c r="G16" i="33"/>
  <c r="G12" i="41"/>
  <c r="G23" i="64"/>
  <c r="G19" i="33"/>
  <c r="G23" i="41"/>
  <c r="G25" i="143"/>
  <c r="G16" i="136"/>
  <c r="G24" i="59"/>
  <c r="G25" i="137"/>
  <c r="G8" i="30"/>
  <c r="G31" i="30"/>
  <c r="S31" i="30" s="1"/>
  <c r="G29" i="30"/>
  <c r="S29" i="30" s="1"/>
  <c r="G28" i="30"/>
  <c r="G22" i="30"/>
  <c r="G18" i="30"/>
  <c r="G17" i="30"/>
  <c r="G15" i="30"/>
  <c r="S38" i="59"/>
  <c r="F7" i="64"/>
  <c r="F38" i="30"/>
  <c r="R38" i="30" s="1"/>
  <c r="F14" i="33"/>
  <c r="F26" i="41"/>
  <c r="F38" i="143"/>
  <c r="F38" i="136"/>
  <c r="R38" i="136" s="1"/>
  <c r="F36" i="30"/>
  <c r="F38" i="64"/>
  <c r="R38" i="64" s="1"/>
  <c r="F35" i="33"/>
  <c r="F39" i="41"/>
  <c r="R39" i="41" s="1"/>
  <c r="F17" i="136"/>
  <c r="R17" i="136" s="1"/>
  <c r="F19" i="137"/>
  <c r="R19" i="137" s="1"/>
  <c r="F22" i="143"/>
  <c r="F34" i="30"/>
  <c r="F36" i="64"/>
  <c r="F24" i="33"/>
  <c r="F38" i="41"/>
  <c r="F23" i="137"/>
  <c r="F23" i="143"/>
  <c r="AB23" i="143" s="1"/>
  <c r="F30" i="136"/>
  <c r="F34" i="64"/>
  <c r="F27" i="33"/>
  <c r="F19" i="41"/>
  <c r="F34" i="143"/>
  <c r="F29" i="136"/>
  <c r="F33" i="64"/>
  <c r="R33" i="64" s="1"/>
  <c r="F38" i="33"/>
  <c r="F32" i="41"/>
  <c r="F33" i="143"/>
  <c r="F28" i="136"/>
  <c r="R28" i="136" s="1"/>
  <c r="F17" i="64"/>
  <c r="F18" i="33"/>
  <c r="F15" i="41"/>
  <c r="F35" i="136"/>
  <c r="F26" i="143"/>
  <c r="F26" i="137"/>
  <c r="F31" i="64"/>
  <c r="R31" i="64" s="1"/>
  <c r="F32" i="33"/>
  <c r="F34" i="41"/>
  <c r="F22" i="137"/>
  <c r="R22" i="137" s="1"/>
  <c r="F20" i="143"/>
  <c r="F33" i="136"/>
  <c r="R33" i="136" s="1"/>
  <c r="F13" i="64"/>
  <c r="F22" i="33"/>
  <c r="F17" i="41"/>
  <c r="F32" i="136"/>
  <c r="R32" i="136" s="1"/>
  <c r="F30" i="143"/>
  <c r="F30" i="64"/>
  <c r="R30" i="64" s="1"/>
  <c r="F15" i="33"/>
  <c r="F35" i="41"/>
  <c r="F28" i="143"/>
  <c r="F26" i="136"/>
  <c r="R26" i="136" s="1"/>
  <c r="F28" i="137"/>
  <c r="R28" i="137" s="1"/>
  <c r="F16" i="64"/>
  <c r="F20" i="33"/>
  <c r="F16" i="41"/>
  <c r="F7" i="143"/>
  <c r="AB7" i="143" s="1"/>
  <c r="F7" i="137"/>
  <c r="F13" i="136"/>
  <c r="F12" i="64"/>
  <c r="F25" i="33"/>
  <c r="F21" i="41"/>
  <c r="F8" i="137"/>
  <c r="F8" i="143"/>
  <c r="F14" i="136"/>
  <c r="R14" i="136" s="1"/>
  <c r="F20" i="64"/>
  <c r="R20" i="64" s="1"/>
  <c r="F31" i="33"/>
  <c r="F24" i="41"/>
  <c r="F24" i="143"/>
  <c r="F18" i="136"/>
  <c r="R18" i="136" s="1"/>
  <c r="F24" i="137"/>
  <c r="R24" i="137" s="1"/>
  <c r="F32" i="30"/>
  <c r="R32" i="30" s="1"/>
  <c r="F27" i="30"/>
  <c r="R27" i="30" s="1"/>
  <c r="T27" i="30" s="1"/>
  <c r="F20" i="30"/>
  <c r="R20" i="30" s="1"/>
  <c r="F17" i="30"/>
  <c r="F13" i="30"/>
  <c r="R13" i="30" s="1"/>
  <c r="F10" i="30"/>
  <c r="F39" i="59"/>
  <c r="F38" i="59"/>
  <c r="F37" i="59"/>
  <c r="F20" i="59"/>
  <c r="F34" i="137"/>
  <c r="R34" i="137" s="1"/>
  <c r="F33" i="137"/>
  <c r="CL36" i="1"/>
  <c r="F39" i="30"/>
  <c r="F39" i="64"/>
  <c r="F28" i="33"/>
  <c r="F22" i="41"/>
  <c r="F39" i="136"/>
  <c r="F39" i="143"/>
  <c r="CB35" i="1"/>
  <c r="AC25" i="173" s="1"/>
  <c r="F21" i="64"/>
  <c r="R21" i="64" s="1"/>
  <c r="F37" i="30"/>
  <c r="F33" i="33"/>
  <c r="F27" i="41"/>
  <c r="F37" i="143"/>
  <c r="F37" i="136"/>
  <c r="CB33" i="1"/>
  <c r="AC37" i="173" s="1"/>
  <c r="F37" i="64"/>
  <c r="F35" i="30"/>
  <c r="R35" i="30" s="1"/>
  <c r="F21" i="33"/>
  <c r="F20" i="41"/>
  <c r="F36" i="143"/>
  <c r="F27" i="136"/>
  <c r="R27" i="136" s="1"/>
  <c r="CL31" i="1"/>
  <c r="F33" i="30"/>
  <c r="R33" i="30" s="1"/>
  <c r="F35" i="64"/>
  <c r="R35" i="64" s="1"/>
  <c r="F36" i="33"/>
  <c r="F33" i="41"/>
  <c r="F35" i="143"/>
  <c r="F34" i="136"/>
  <c r="CB29" i="1"/>
  <c r="AC17" i="173" s="1"/>
  <c r="CB28" i="1"/>
  <c r="AC35" i="173" s="1"/>
  <c r="CL27" i="1"/>
  <c r="F14" i="64"/>
  <c r="F12" i="33"/>
  <c r="F8" i="41"/>
  <c r="F18" i="143"/>
  <c r="F23" i="136"/>
  <c r="F15" i="137"/>
  <c r="CL26" i="1"/>
  <c r="F32" i="64"/>
  <c r="R32" i="64" s="1"/>
  <c r="F10" i="33"/>
  <c r="F37" i="41"/>
  <c r="R37" i="41" s="1"/>
  <c r="F32" i="143"/>
  <c r="F21" i="136"/>
  <c r="R21" i="136" s="1"/>
  <c r="CB24" i="1"/>
  <c r="AC33" i="173" s="1"/>
  <c r="F24" i="64"/>
  <c r="F34" i="33"/>
  <c r="F25" i="41"/>
  <c r="CB22" i="1"/>
  <c r="AC15" i="173" s="1"/>
  <c r="F25" i="64"/>
  <c r="F17" i="33"/>
  <c r="F13" i="41"/>
  <c r="F13" i="143"/>
  <c r="F20" i="137"/>
  <c r="F22" i="136"/>
  <c r="R22" i="136" s="1"/>
  <c r="CL17" i="1"/>
  <c r="CB17" i="1"/>
  <c r="AC32" i="173" s="1"/>
  <c r="F28" i="64"/>
  <c r="F30" i="33"/>
  <c r="F31" i="41"/>
  <c r="F9" i="143"/>
  <c r="F10" i="137"/>
  <c r="F20" i="136"/>
  <c r="R20" i="136" s="1"/>
  <c r="CL14" i="1"/>
  <c r="CL12" i="1"/>
  <c r="F26" i="64"/>
  <c r="F29" i="33"/>
  <c r="F28" i="41"/>
  <c r="F10" i="136"/>
  <c r="R10" i="136" s="1"/>
  <c r="F10" i="143"/>
  <c r="F13" i="137"/>
  <c r="CL10" i="1"/>
  <c r="CB10" i="1"/>
  <c r="AC19" i="173" s="1"/>
  <c r="CL8" i="1"/>
  <c r="F22" i="64"/>
  <c r="F11" i="33"/>
  <c r="F14" i="41"/>
  <c r="F16" i="143"/>
  <c r="F11" i="137"/>
  <c r="F15" i="136"/>
  <c r="CB7" i="1"/>
  <c r="AC22" i="173" s="1"/>
  <c r="F27" i="64"/>
  <c r="F26" i="33"/>
  <c r="F29" i="41"/>
  <c r="F29" i="143"/>
  <c r="AB29" i="143" s="1"/>
  <c r="F8" i="136"/>
  <c r="F31" i="30"/>
  <c r="R31" i="30" s="1"/>
  <c r="F30" i="30"/>
  <c r="F29" i="30"/>
  <c r="F28" i="30"/>
  <c r="F25" i="30"/>
  <c r="R25" i="30" s="1"/>
  <c r="F22" i="30"/>
  <c r="R22" i="30" s="1"/>
  <c r="F18" i="30"/>
  <c r="F11" i="30"/>
  <c r="F7" i="30"/>
  <c r="F19" i="59"/>
  <c r="F36" i="59"/>
  <c r="F18" i="59"/>
  <c r="F8" i="59"/>
  <c r="F17" i="59"/>
  <c r="F32" i="59"/>
  <c r="R32" i="59" s="1"/>
  <c r="F35" i="59"/>
  <c r="R35" i="59" s="1"/>
  <c r="F16" i="59"/>
  <c r="F13" i="59"/>
  <c r="F34" i="59"/>
  <c r="F15" i="59"/>
  <c r="F29" i="59"/>
  <c r="R29" i="59" s="1"/>
  <c r="F14" i="59"/>
  <c r="F22" i="59"/>
  <c r="F38" i="137"/>
  <c r="F37" i="137"/>
  <c r="R37" i="137" s="1"/>
  <c r="F36" i="137"/>
  <c r="F35" i="137"/>
  <c r="R35" i="137" s="1"/>
  <c r="F30" i="137"/>
  <c r="F29" i="137"/>
  <c r="R29" i="137" s="1"/>
  <c r="E39" i="30"/>
  <c r="E39" i="64"/>
  <c r="E28" i="33"/>
  <c r="E22" i="41"/>
  <c r="E39" i="143"/>
  <c r="E39" i="136"/>
  <c r="E39" i="137"/>
  <c r="E37" i="30"/>
  <c r="Q37" i="30" s="1"/>
  <c r="E21" i="64"/>
  <c r="E33" i="33"/>
  <c r="E27" i="41"/>
  <c r="E37" i="143"/>
  <c r="E37" i="137"/>
  <c r="E37" i="136"/>
  <c r="E35" i="30"/>
  <c r="E37" i="64"/>
  <c r="E21" i="33"/>
  <c r="E20" i="41"/>
  <c r="E36" i="143"/>
  <c r="E27" i="136"/>
  <c r="E36" i="137"/>
  <c r="E35" i="64"/>
  <c r="E33" i="30"/>
  <c r="E14" i="64"/>
  <c r="E12" i="33"/>
  <c r="E8" i="41"/>
  <c r="E18" i="143"/>
  <c r="E23" i="136"/>
  <c r="E15" i="137"/>
  <c r="CB26" i="1"/>
  <c r="AC13" i="173" s="1"/>
  <c r="E32" i="64"/>
  <c r="Q32" i="64" s="1"/>
  <c r="E10" i="33"/>
  <c r="E37" i="41"/>
  <c r="E32" i="143"/>
  <c r="E21" i="136"/>
  <c r="E32" i="137"/>
  <c r="E24" i="64"/>
  <c r="E34" i="33"/>
  <c r="E25" i="41"/>
  <c r="E31" i="143"/>
  <c r="E31" i="137"/>
  <c r="E25" i="59"/>
  <c r="Q25" i="59" s="1"/>
  <c r="E36" i="136"/>
  <c r="Q36" i="136" s="1"/>
  <c r="E25" i="64"/>
  <c r="Q25" i="64" s="1"/>
  <c r="E17" i="33"/>
  <c r="E13" i="41"/>
  <c r="Q13" i="41" s="1"/>
  <c r="E13" i="143"/>
  <c r="E22" i="136"/>
  <c r="E20" i="137"/>
  <c r="E13" i="59"/>
  <c r="CL18" i="1"/>
  <c r="E10" i="64"/>
  <c r="E23" i="33"/>
  <c r="E18" i="41"/>
  <c r="E21" i="143"/>
  <c r="Q21" i="143" s="1"/>
  <c r="E21" i="137"/>
  <c r="E31" i="136"/>
  <c r="E21" i="59"/>
  <c r="E28" i="64"/>
  <c r="E30" i="33"/>
  <c r="E31" i="41"/>
  <c r="E9" i="143"/>
  <c r="E20" i="136"/>
  <c r="E10" i="137"/>
  <c r="E31" i="59"/>
  <c r="E26" i="64"/>
  <c r="Q26" i="64" s="1"/>
  <c r="E29" i="33"/>
  <c r="E28" i="41"/>
  <c r="Q28" i="41" s="1"/>
  <c r="E10" i="143"/>
  <c r="E10" i="136"/>
  <c r="Q10" i="136" s="1"/>
  <c r="T10" i="136" s="1"/>
  <c r="E13" i="137"/>
  <c r="E29" i="59"/>
  <c r="Q29" i="59" s="1"/>
  <c r="CL11" i="1"/>
  <c r="E22" i="64"/>
  <c r="E11" i="33"/>
  <c r="E14" i="41"/>
  <c r="E16" i="143"/>
  <c r="Q16" i="143" s="1"/>
  <c r="E11" i="137"/>
  <c r="E15" i="136"/>
  <c r="E14" i="59"/>
  <c r="E27" i="64"/>
  <c r="E26" i="33"/>
  <c r="E29" i="41"/>
  <c r="E29" i="143"/>
  <c r="E8" i="136"/>
  <c r="E29" i="137"/>
  <c r="E26" i="59"/>
  <c r="E28" i="30"/>
  <c r="E22" i="30"/>
  <c r="Q22" i="30" s="1"/>
  <c r="T22" i="30" s="1"/>
  <c r="E18" i="30"/>
  <c r="E11" i="30"/>
  <c r="E7" i="30"/>
  <c r="E7" i="64"/>
  <c r="E38" i="30"/>
  <c r="E14" i="33"/>
  <c r="E26" i="41"/>
  <c r="E38" i="143"/>
  <c r="E38" i="136"/>
  <c r="E38" i="137"/>
  <c r="E38" i="64"/>
  <c r="E36" i="30"/>
  <c r="E35" i="33"/>
  <c r="E39" i="41"/>
  <c r="E22" i="143"/>
  <c r="E17" i="136"/>
  <c r="Q17" i="136" s="1"/>
  <c r="T17" i="136" s="1"/>
  <c r="E19" i="137"/>
  <c r="E34" i="30"/>
  <c r="E36" i="64"/>
  <c r="E24" i="33"/>
  <c r="E38" i="41"/>
  <c r="E23" i="143"/>
  <c r="E30" i="136"/>
  <c r="Q30" i="136" s="1"/>
  <c r="E23" i="137"/>
  <c r="E34" i="64"/>
  <c r="E27" i="33"/>
  <c r="E19" i="41"/>
  <c r="E34" i="143"/>
  <c r="E29" i="136"/>
  <c r="E34" i="137"/>
  <c r="E33" i="64"/>
  <c r="Q33" i="64" s="1"/>
  <c r="E38" i="33"/>
  <c r="E32" i="41"/>
  <c r="Q32" i="41" s="1"/>
  <c r="E33" i="143"/>
  <c r="E33" i="137"/>
  <c r="E28" i="136"/>
  <c r="E17" i="64"/>
  <c r="E18" i="33"/>
  <c r="E15" i="41"/>
  <c r="E26" i="143"/>
  <c r="E35" i="136"/>
  <c r="Q35" i="136" s="1"/>
  <c r="E26" i="137"/>
  <c r="E31" i="64"/>
  <c r="Q31" i="64" s="1"/>
  <c r="T31" i="64" s="1"/>
  <c r="E32" i="33"/>
  <c r="E34" i="41"/>
  <c r="Q34" i="41" s="1"/>
  <c r="E20" i="143"/>
  <c r="E33" i="136"/>
  <c r="Q33" i="136" s="1"/>
  <c r="E22" i="137"/>
  <c r="E35" i="59"/>
  <c r="Q35" i="59" s="1"/>
  <c r="E30" i="143"/>
  <c r="E13" i="64"/>
  <c r="E22" i="33"/>
  <c r="E17" i="41"/>
  <c r="E9" i="33"/>
  <c r="E18" i="64"/>
  <c r="E16" i="64"/>
  <c r="E20" i="33"/>
  <c r="E16" i="41"/>
  <c r="E7" i="143"/>
  <c r="E13" i="136"/>
  <c r="E7" i="137"/>
  <c r="E15" i="59"/>
  <c r="E29" i="64"/>
  <c r="E37" i="33"/>
  <c r="E30" i="41"/>
  <c r="E11" i="143"/>
  <c r="E30" i="59"/>
  <c r="E19" i="136"/>
  <c r="E17" i="137"/>
  <c r="E12" i="64"/>
  <c r="E25" i="33"/>
  <c r="E21" i="41"/>
  <c r="E8" i="143"/>
  <c r="E14" i="136"/>
  <c r="E8" i="137"/>
  <c r="E20" i="59"/>
  <c r="E18" i="136"/>
  <c r="E20" i="64"/>
  <c r="E31" i="33"/>
  <c r="E24" i="41"/>
  <c r="CB4" i="1"/>
  <c r="AC24" i="173" s="1"/>
  <c r="E32" i="30"/>
  <c r="Q32" i="30" s="1"/>
  <c r="E31" i="30"/>
  <c r="Q31" i="30" s="1"/>
  <c r="T31" i="30" s="1"/>
  <c r="E30" i="30"/>
  <c r="Q30" i="30" s="1"/>
  <c r="E29" i="30"/>
  <c r="Q29" i="30" s="1"/>
  <c r="E26" i="30"/>
  <c r="Q26" i="30" s="1"/>
  <c r="E21" i="30"/>
  <c r="E17" i="30"/>
  <c r="E15" i="30"/>
  <c r="Q15" i="30" s="1"/>
  <c r="E39" i="59"/>
  <c r="E19" i="59"/>
  <c r="E38" i="59"/>
  <c r="E18" i="59"/>
  <c r="Q18" i="59" s="1"/>
  <c r="E37" i="59"/>
  <c r="Q37" i="59" s="1"/>
  <c r="E8" i="59"/>
  <c r="E32" i="59"/>
  <c r="Q13" i="59"/>
  <c r="D38" i="30"/>
  <c r="D7" i="64"/>
  <c r="D14" i="33"/>
  <c r="D26" i="41"/>
  <c r="P26" i="41" s="1"/>
  <c r="D38" i="137"/>
  <c r="P38" i="137" s="1"/>
  <c r="D38" i="143"/>
  <c r="D38" i="136"/>
  <c r="D36" i="30"/>
  <c r="D38" i="64"/>
  <c r="D35" i="33"/>
  <c r="D39" i="41"/>
  <c r="D39" i="59"/>
  <c r="D22" i="143"/>
  <c r="P22" i="143" s="1"/>
  <c r="D17" i="136"/>
  <c r="P17" i="136" s="1"/>
  <c r="D19" i="137"/>
  <c r="P19" i="137" s="1"/>
  <c r="D36" i="64"/>
  <c r="P36" i="64" s="1"/>
  <c r="D34" i="30"/>
  <c r="P34" i="30" s="1"/>
  <c r="D24" i="33"/>
  <c r="D38" i="41"/>
  <c r="D30" i="136"/>
  <c r="P30" i="136" s="1"/>
  <c r="D38" i="59"/>
  <c r="P38" i="59" s="1"/>
  <c r="D23" i="143"/>
  <c r="D23" i="137"/>
  <c r="P23" i="137" s="1"/>
  <c r="D34" i="64"/>
  <c r="P34" i="64" s="1"/>
  <c r="D27" i="33"/>
  <c r="D19" i="41"/>
  <c r="P19" i="41" s="1"/>
  <c r="D29" i="136"/>
  <c r="D18" i="59"/>
  <c r="D34" i="143"/>
  <c r="P34" i="143" s="1"/>
  <c r="D34" i="137"/>
  <c r="D28" i="136"/>
  <c r="D33" i="64"/>
  <c r="D38" i="33"/>
  <c r="D32" i="41"/>
  <c r="D31" i="64"/>
  <c r="P31" i="64" s="1"/>
  <c r="D32" i="33"/>
  <c r="D34" i="41"/>
  <c r="D33" i="136"/>
  <c r="P33" i="136" s="1"/>
  <c r="D22" i="137"/>
  <c r="P22" i="137" s="1"/>
  <c r="D20" i="143"/>
  <c r="D35" i="59"/>
  <c r="D9" i="64"/>
  <c r="D7" i="33"/>
  <c r="D9" i="41"/>
  <c r="D17" i="143"/>
  <c r="P17" i="143" s="1"/>
  <c r="D12" i="137"/>
  <c r="D24" i="30"/>
  <c r="D11" i="136"/>
  <c r="D9" i="59"/>
  <c r="D27" i="137"/>
  <c r="D15" i="64"/>
  <c r="D13" i="33"/>
  <c r="D10" i="41"/>
  <c r="D18" i="64"/>
  <c r="D9" i="33"/>
  <c r="D11" i="41"/>
  <c r="D24" i="136"/>
  <c r="D18" i="137"/>
  <c r="P18" i="137" s="1"/>
  <c r="D15" i="143"/>
  <c r="P15" i="143" s="1"/>
  <c r="D10" i="59"/>
  <c r="D19" i="30"/>
  <c r="D29" i="64"/>
  <c r="D37" i="33"/>
  <c r="D30" i="41"/>
  <c r="D11" i="143"/>
  <c r="P11" i="143" s="1"/>
  <c r="D19" i="136"/>
  <c r="P19" i="136" s="1"/>
  <c r="D17" i="137"/>
  <c r="D30" i="59"/>
  <c r="D16" i="30"/>
  <c r="P16" i="30" s="1"/>
  <c r="D8" i="137"/>
  <c r="D12" i="64"/>
  <c r="D25" i="33"/>
  <c r="D21" i="41"/>
  <c r="D19" i="64"/>
  <c r="P19" i="64" s="1"/>
  <c r="D39" i="33"/>
  <c r="D36" i="41"/>
  <c r="P36" i="41" s="1"/>
  <c r="D19" i="143"/>
  <c r="P19" i="143" s="1"/>
  <c r="D7" i="136"/>
  <c r="P7" i="136" s="1"/>
  <c r="D16" i="137"/>
  <c r="P16" i="137" s="1"/>
  <c r="D33" i="59"/>
  <c r="D12" i="30"/>
  <c r="E27" i="173"/>
  <c r="D27" i="30"/>
  <c r="D39" i="30"/>
  <c r="D39" i="64"/>
  <c r="D28" i="33"/>
  <c r="D22" i="41"/>
  <c r="D39" i="137"/>
  <c r="D39" i="143"/>
  <c r="P39" i="143" s="1"/>
  <c r="D39" i="136"/>
  <c r="P39" i="136" s="1"/>
  <c r="E16" i="173"/>
  <c r="D37" i="30"/>
  <c r="D21" i="64"/>
  <c r="D33" i="33"/>
  <c r="D27" i="41"/>
  <c r="D37" i="137"/>
  <c r="D37" i="143"/>
  <c r="D37" i="136"/>
  <c r="E35" i="173"/>
  <c r="D35" i="30"/>
  <c r="P35" i="30" s="1"/>
  <c r="D37" i="64"/>
  <c r="P37" i="64" s="1"/>
  <c r="D21" i="33"/>
  <c r="D20" i="41"/>
  <c r="D36" i="143"/>
  <c r="P36" i="143" s="1"/>
  <c r="D27" i="136"/>
  <c r="D36" i="137"/>
  <c r="D19" i="59"/>
  <c r="P19" i="59" s="1"/>
  <c r="E22" i="173"/>
  <c r="D35" i="64"/>
  <c r="P35" i="64" s="1"/>
  <c r="D33" i="30"/>
  <c r="P33" i="30" s="1"/>
  <c r="D36" i="33"/>
  <c r="D33" i="41"/>
  <c r="D34" i="136"/>
  <c r="P34" i="136" s="1"/>
  <c r="D36" i="59"/>
  <c r="P36" i="59" s="1"/>
  <c r="D35" i="143"/>
  <c r="D35" i="137"/>
  <c r="P35" i="137" s="1"/>
  <c r="E28" i="173"/>
  <c r="D32" i="64"/>
  <c r="P32" i="64" s="1"/>
  <c r="D10" i="33"/>
  <c r="D37" i="41"/>
  <c r="D32" i="143"/>
  <c r="P32" i="143" s="1"/>
  <c r="D21" i="136"/>
  <c r="P21" i="136" s="1"/>
  <c r="D32" i="137"/>
  <c r="D32" i="59"/>
  <c r="E29" i="173"/>
  <c r="D24" i="64"/>
  <c r="D34" i="33"/>
  <c r="D25" i="41"/>
  <c r="D31" i="137"/>
  <c r="P31" i="137" s="1"/>
  <c r="D25" i="59"/>
  <c r="P25" i="59" s="1"/>
  <c r="D31" i="143"/>
  <c r="D36" i="136"/>
  <c r="E18" i="173"/>
  <c r="E5" i="173"/>
  <c r="E8" i="173"/>
  <c r="D21" i="137"/>
  <c r="D10" i="64"/>
  <c r="E15" i="173"/>
  <c r="E7" i="173"/>
  <c r="D28" i="64"/>
  <c r="P28" i="64" s="1"/>
  <c r="D30" i="33"/>
  <c r="D31" i="41"/>
  <c r="P31" i="41" s="1"/>
  <c r="D9" i="143"/>
  <c r="P9" i="143" s="1"/>
  <c r="D20" i="136"/>
  <c r="P20" i="136" s="1"/>
  <c r="D10" i="137"/>
  <c r="D31" i="59"/>
  <c r="D18" i="30"/>
  <c r="E19" i="173"/>
  <c r="E34" i="173"/>
  <c r="D10" i="136"/>
  <c r="D26" i="64"/>
  <c r="D29" i="33"/>
  <c r="D28" i="41"/>
  <c r="E24" i="173"/>
  <c r="E37" i="173"/>
  <c r="D32" i="30"/>
  <c r="P32" i="30" s="1"/>
  <c r="D26" i="30"/>
  <c r="C7" i="64"/>
  <c r="C38" i="30"/>
  <c r="C14" i="33"/>
  <c r="C26" i="41"/>
  <c r="C38" i="64"/>
  <c r="C36" i="30"/>
  <c r="C35" i="33"/>
  <c r="C39" i="41"/>
  <c r="C34" i="30"/>
  <c r="C36" i="64"/>
  <c r="C33" i="64"/>
  <c r="C38" i="33"/>
  <c r="C32" i="41"/>
  <c r="C17" i="64"/>
  <c r="O17" i="64" s="1"/>
  <c r="C18" i="33"/>
  <c r="C15" i="41"/>
  <c r="C31" i="64"/>
  <c r="O31" i="64" s="1"/>
  <c r="C32" i="33"/>
  <c r="C34" i="41"/>
  <c r="O34" i="41" s="1"/>
  <c r="C30" i="143"/>
  <c r="C13" i="64"/>
  <c r="C22" i="33"/>
  <c r="C17" i="41"/>
  <c r="C31" i="30"/>
  <c r="O31" i="30" s="1"/>
  <c r="C28" i="30"/>
  <c r="C27" i="30"/>
  <c r="C18" i="30"/>
  <c r="C39" i="59"/>
  <c r="C19" i="59"/>
  <c r="C37" i="59"/>
  <c r="O37" i="59" s="1"/>
  <c r="C32" i="59"/>
  <c r="AN30" i="59"/>
  <c r="C37" i="137"/>
  <c r="C32" i="137"/>
  <c r="O32" i="137" s="1"/>
  <c r="C26" i="137"/>
  <c r="O26" i="137" s="1"/>
  <c r="C15" i="137"/>
  <c r="C10" i="137"/>
  <c r="C38" i="136"/>
  <c r="C35" i="136"/>
  <c r="C33" i="136"/>
  <c r="C28" i="136"/>
  <c r="C21" i="136"/>
  <c r="C17" i="136"/>
  <c r="C22" i="143"/>
  <c r="C20" i="143"/>
  <c r="O20" i="143" s="1"/>
  <c r="I78" i="1"/>
  <c r="C37" i="30"/>
  <c r="C21" i="64"/>
  <c r="C33" i="33"/>
  <c r="C27" i="41"/>
  <c r="C35" i="30"/>
  <c r="C37" i="64"/>
  <c r="C21" i="33"/>
  <c r="C20" i="41"/>
  <c r="C35" i="64"/>
  <c r="C33" i="30"/>
  <c r="C14" i="64"/>
  <c r="C12" i="33"/>
  <c r="C8" i="41"/>
  <c r="C32" i="64"/>
  <c r="C10" i="33"/>
  <c r="C37" i="41"/>
  <c r="C28" i="64"/>
  <c r="C30" i="33"/>
  <c r="C31" i="41"/>
  <c r="C30" i="30"/>
  <c r="C29" i="30"/>
  <c r="C8" i="59"/>
  <c r="C17" i="59"/>
  <c r="C35" i="59"/>
  <c r="AN18" i="59"/>
  <c r="C31" i="59"/>
  <c r="C38" i="137"/>
  <c r="C33" i="137"/>
  <c r="O33" i="137" s="1"/>
  <c r="C22" i="137"/>
  <c r="C19" i="137"/>
  <c r="O19" i="137" s="1"/>
  <c r="C37" i="136"/>
  <c r="C27" i="136"/>
  <c r="C38" i="143"/>
  <c r="C36" i="143"/>
  <c r="C33" i="143"/>
  <c r="C26" i="143"/>
  <c r="O26" i="143" s="1"/>
  <c r="C18" i="143"/>
  <c r="C9" i="143"/>
  <c r="E26" i="173"/>
  <c r="E17" i="173"/>
  <c r="E20" i="173"/>
  <c r="E14" i="173"/>
  <c r="E33" i="173"/>
  <c r="E11" i="173"/>
  <c r="E10" i="173"/>
  <c r="E21" i="173"/>
  <c r="E6" i="173"/>
  <c r="M16" i="173"/>
  <c r="M37" i="173"/>
  <c r="M28" i="173"/>
  <c r="M36" i="173"/>
  <c r="M15" i="173"/>
  <c r="M19" i="173"/>
  <c r="M18" i="173"/>
  <c r="L34" i="30"/>
  <c r="L36" i="64"/>
  <c r="L24" i="33"/>
  <c r="L38" i="41"/>
  <c r="CU31" i="1"/>
  <c r="CB31" i="1"/>
  <c r="AC36" i="173" s="1"/>
  <c r="L38" i="59"/>
  <c r="L23" i="137"/>
  <c r="R23" i="137" s="1"/>
  <c r="L30" i="136"/>
  <c r="Z29" i="59"/>
  <c r="L23" i="143"/>
  <c r="BF74" i="1"/>
  <c r="K38" i="59"/>
  <c r="Y29" i="59"/>
  <c r="K23" i="137"/>
  <c r="K34" i="30"/>
  <c r="K36" i="64"/>
  <c r="K24" i="33"/>
  <c r="K38" i="41"/>
  <c r="K23" i="143"/>
  <c r="K10" i="64"/>
  <c r="K23" i="33"/>
  <c r="K18" i="41"/>
  <c r="K21" i="30"/>
  <c r="Y23" i="59"/>
  <c r="K21" i="59"/>
  <c r="K21" i="137"/>
  <c r="K31" i="136"/>
  <c r="K28" i="64"/>
  <c r="K30" i="33"/>
  <c r="K31" i="41"/>
  <c r="Y28" i="59"/>
  <c r="K31" i="59"/>
  <c r="Q31" i="59" s="1"/>
  <c r="K9" i="143"/>
  <c r="K18" i="30"/>
  <c r="K10" i="137"/>
  <c r="K20" i="136"/>
  <c r="K29" i="64"/>
  <c r="K37" i="33"/>
  <c r="K30" i="41"/>
  <c r="K19" i="136"/>
  <c r="Q19" i="136" s="1"/>
  <c r="CU13" i="1"/>
  <c r="K16" i="30"/>
  <c r="K30" i="59"/>
  <c r="K17" i="137"/>
  <c r="K11" i="143"/>
  <c r="CU5" i="1"/>
  <c r="K8" i="30"/>
  <c r="AA8" i="30" s="1"/>
  <c r="K24" i="59"/>
  <c r="K16" i="136"/>
  <c r="K23" i="64"/>
  <c r="K19" i="33"/>
  <c r="K23" i="41"/>
  <c r="K25" i="137"/>
  <c r="O79" i="1"/>
  <c r="J24" i="30"/>
  <c r="AD7" i="59"/>
  <c r="J11" i="136"/>
  <c r="J9" i="64"/>
  <c r="J7" i="33"/>
  <c r="J9" i="41"/>
  <c r="J9" i="59"/>
  <c r="J12" i="137"/>
  <c r="O77" i="1"/>
  <c r="AN31" i="59"/>
  <c r="W39" i="143"/>
  <c r="Y39" i="143" s="1"/>
  <c r="CU36" i="1"/>
  <c r="CB36" i="1"/>
  <c r="AC20" i="173" s="1"/>
  <c r="Z39" i="59"/>
  <c r="AA39" i="59" s="1"/>
  <c r="L39" i="137"/>
  <c r="L39" i="30"/>
  <c r="R39" i="30" s="1"/>
  <c r="L39" i="64"/>
  <c r="L28" i="33"/>
  <c r="R28" i="33" s="1"/>
  <c r="L22" i="41"/>
  <c r="L39" i="136"/>
  <c r="R39" i="136" s="1"/>
  <c r="I39" i="30"/>
  <c r="I39" i="64"/>
  <c r="AF39" i="64" s="1"/>
  <c r="I28" i="33"/>
  <c r="I22" i="41"/>
  <c r="I39" i="137"/>
  <c r="N79" i="1"/>
  <c r="AC28" i="59"/>
  <c r="AE28" i="59" s="1"/>
  <c r="I39" i="136"/>
  <c r="I39" i="143"/>
  <c r="AC39" i="143" s="1"/>
  <c r="C39" i="30"/>
  <c r="C39" i="64"/>
  <c r="C28" i="33"/>
  <c r="C22" i="41"/>
  <c r="AN32" i="59"/>
  <c r="C39" i="136"/>
  <c r="L78" i="1"/>
  <c r="C39" i="137"/>
  <c r="C39" i="143"/>
  <c r="AP31" i="59"/>
  <c r="AF39" i="59"/>
  <c r="X39" i="59"/>
  <c r="Z20" i="173"/>
  <c r="AH13" i="173" s="1"/>
  <c r="R37" i="173"/>
  <c r="J29" i="173"/>
  <c r="AB28" i="59"/>
  <c r="M15" i="64"/>
  <c r="M13" i="33"/>
  <c r="M10" i="41"/>
  <c r="M16" i="64"/>
  <c r="M20" i="33"/>
  <c r="M16" i="41"/>
  <c r="S16" i="41" s="1"/>
  <c r="M26" i="64"/>
  <c r="M29" i="33"/>
  <c r="M28" i="41"/>
  <c r="M12" i="64"/>
  <c r="S12" i="64" s="1"/>
  <c r="M25" i="33"/>
  <c r="M21" i="41"/>
  <c r="S21" i="41" s="1"/>
  <c r="M20" i="64"/>
  <c r="M31" i="33"/>
  <c r="M24" i="41"/>
  <c r="M8" i="64"/>
  <c r="S8" i="64" s="1"/>
  <c r="M16" i="33"/>
  <c r="M12" i="41"/>
  <c r="S12" i="41" s="1"/>
  <c r="M23" i="30"/>
  <c r="AC23" i="30" s="1"/>
  <c r="M17" i="30"/>
  <c r="M13" i="30"/>
  <c r="AC13" i="30" s="1"/>
  <c r="M9" i="30"/>
  <c r="AC9" i="30" s="1"/>
  <c r="AI18" i="59"/>
  <c r="AI30" i="59"/>
  <c r="AG30" i="59" s="1"/>
  <c r="AI15" i="59"/>
  <c r="AG15" i="59" s="1"/>
  <c r="AI17" i="59"/>
  <c r="AG17" i="59" s="1"/>
  <c r="M29" i="59"/>
  <c r="M22" i="59"/>
  <c r="M12" i="59"/>
  <c r="AI21" i="59"/>
  <c r="AG21" i="59" s="1"/>
  <c r="M27" i="137"/>
  <c r="M24" i="137"/>
  <c r="S24" i="137" s="1"/>
  <c r="M14" i="137"/>
  <c r="M8" i="137"/>
  <c r="M7" i="137"/>
  <c r="S7" i="137" s="1"/>
  <c r="M14" i="136"/>
  <c r="S14" i="136" s="1"/>
  <c r="M13" i="136"/>
  <c r="S13" i="136" s="1"/>
  <c r="M10" i="136"/>
  <c r="S10" i="136" s="1"/>
  <c r="M27" i="143"/>
  <c r="S27" i="143" s="1"/>
  <c r="M14" i="143"/>
  <c r="S14" i="143" s="1"/>
  <c r="M8" i="143"/>
  <c r="M7" i="143"/>
  <c r="S7" i="143" s="1"/>
  <c r="M15" i="30"/>
  <c r="M10" i="30"/>
  <c r="AI20" i="59"/>
  <c r="M11" i="59"/>
  <c r="M15" i="59"/>
  <c r="M20" i="59"/>
  <c r="M13" i="137"/>
  <c r="S13" i="137" s="1"/>
  <c r="M25" i="136"/>
  <c r="M18" i="136"/>
  <c r="S18" i="136" s="1"/>
  <c r="M9" i="136"/>
  <c r="M24" i="143"/>
  <c r="M10" i="143"/>
  <c r="S10" i="143" s="1"/>
  <c r="I28" i="64"/>
  <c r="I30" i="33"/>
  <c r="I31" i="41"/>
  <c r="O31" i="41" s="1"/>
  <c r="I10" i="30"/>
  <c r="Y10" i="30" s="1"/>
  <c r="AC29" i="59"/>
  <c r="AC15" i="59"/>
  <c r="I31" i="59"/>
  <c r="I10" i="137"/>
  <c r="O10" i="137" s="1"/>
  <c r="I20" i="136"/>
  <c r="I9" i="143"/>
  <c r="I16" i="64"/>
  <c r="I20" i="33"/>
  <c r="I16" i="41"/>
  <c r="I20" i="64"/>
  <c r="I31" i="33"/>
  <c r="I24" i="41"/>
  <c r="I18" i="30"/>
  <c r="I17" i="30"/>
  <c r="Y17" i="30" s="1"/>
  <c r="AC30" i="59"/>
  <c r="I22" i="59"/>
  <c r="I7" i="137"/>
  <c r="I18" i="136"/>
  <c r="V18" i="136" s="1"/>
  <c r="I13" i="136"/>
  <c r="I24" i="143"/>
  <c r="I7" i="143"/>
  <c r="M9" i="64"/>
  <c r="S9" i="64" s="1"/>
  <c r="M7" i="33"/>
  <c r="M9" i="41"/>
  <c r="M12" i="137"/>
  <c r="M24" i="30"/>
  <c r="AC24" i="30" s="1"/>
  <c r="AI9" i="59"/>
  <c r="AG9" i="59" s="1"/>
  <c r="M9" i="59"/>
  <c r="M11" i="136"/>
  <c r="M17" i="143"/>
  <c r="S17" i="143" s="1"/>
  <c r="M27" i="64"/>
  <c r="M26" i="33"/>
  <c r="M29" i="41"/>
  <c r="AI25" i="59"/>
  <c r="AG25" i="59" s="1"/>
  <c r="M8" i="136"/>
  <c r="M29" i="143"/>
  <c r="S29" i="143" s="1"/>
  <c r="M7" i="30"/>
  <c r="AC7" i="30" s="1"/>
  <c r="M26" i="59"/>
  <c r="M29" i="137"/>
  <c r="AI7" i="59"/>
  <c r="AG7" i="59" s="1"/>
  <c r="M11" i="64"/>
  <c r="M8" i="33"/>
  <c r="M7" i="41"/>
  <c r="M14" i="30"/>
  <c r="AC14" i="30" s="1"/>
  <c r="M7" i="59"/>
  <c r="M9" i="137"/>
  <c r="M12" i="136"/>
  <c r="M79" i="1"/>
  <c r="J10" i="64"/>
  <c r="J23" i="33"/>
  <c r="J18" i="41"/>
  <c r="J21" i="30"/>
  <c r="Z21" i="30" s="1"/>
  <c r="AD25" i="59"/>
  <c r="J21" i="59"/>
  <c r="J21" i="137"/>
  <c r="J31" i="136"/>
  <c r="J21" i="143"/>
  <c r="M77" i="1"/>
  <c r="K24" i="30"/>
  <c r="AA24" i="30" s="1"/>
  <c r="Y10" i="59"/>
  <c r="K9" i="59"/>
  <c r="K12" i="137"/>
  <c r="K9" i="64"/>
  <c r="K7" i="33"/>
  <c r="K9" i="41"/>
  <c r="K11" i="136"/>
  <c r="AR74" i="1"/>
  <c r="M15" i="137"/>
  <c r="S15" i="137" s="1"/>
  <c r="M14" i="64"/>
  <c r="M12" i="33"/>
  <c r="M8" i="41"/>
  <c r="BT74" i="1"/>
  <c r="M30" i="30"/>
  <c r="M8" i="59"/>
  <c r="AI14" i="59"/>
  <c r="AG14" i="59" s="1"/>
  <c r="M18" i="143"/>
  <c r="S18" i="143" s="1"/>
  <c r="J8" i="64"/>
  <c r="J16" i="33"/>
  <c r="J12" i="41"/>
  <c r="J9" i="30"/>
  <c r="Z9" i="30" s="1"/>
  <c r="AD21" i="59"/>
  <c r="J12" i="59"/>
  <c r="J14" i="143"/>
  <c r="J14" i="137"/>
  <c r="J9" i="136"/>
  <c r="I26" i="64"/>
  <c r="I29" i="33"/>
  <c r="I28" i="41"/>
  <c r="I15" i="30"/>
  <c r="Y15" i="30" s="1"/>
  <c r="AC23" i="59"/>
  <c r="I29" i="59"/>
  <c r="I13" i="137"/>
  <c r="I10" i="136"/>
  <c r="I10" i="143"/>
  <c r="AS36" i="59"/>
  <c r="AS39" i="59"/>
  <c r="O35" i="59"/>
  <c r="L17" i="64"/>
  <c r="L18" i="33"/>
  <c r="L15" i="41"/>
  <c r="AB13" i="173"/>
  <c r="CU26" i="1"/>
  <c r="L29" i="30"/>
  <c r="L17" i="59"/>
  <c r="Z22" i="59"/>
  <c r="AA22" i="59" s="1"/>
  <c r="L26" i="137"/>
  <c r="L35" i="136"/>
  <c r="L26" i="143"/>
  <c r="L10" i="64"/>
  <c r="L23" i="33"/>
  <c r="L18" i="41"/>
  <c r="Z23" i="59"/>
  <c r="L21" i="59"/>
  <c r="L31" i="136"/>
  <c r="AA31" i="136" s="1"/>
  <c r="L21" i="30"/>
  <c r="AB21" i="30" s="1"/>
  <c r="L21" i="137"/>
  <c r="L21" i="143"/>
  <c r="AA17" i="136"/>
  <c r="K19" i="137"/>
  <c r="K36" i="30"/>
  <c r="K38" i="64"/>
  <c r="K35" i="33"/>
  <c r="Q35" i="33" s="1"/>
  <c r="K39" i="41"/>
  <c r="K39" i="59"/>
  <c r="Q39" i="59" s="1"/>
  <c r="Y38" i="59"/>
  <c r="K22" i="143"/>
  <c r="J31" i="30"/>
  <c r="Z31" i="30" s="1"/>
  <c r="J37" i="59"/>
  <c r="AD39" i="59"/>
  <c r="AE39" i="59" s="1"/>
  <c r="J33" i="64"/>
  <c r="J38" i="33"/>
  <c r="J32" i="41"/>
  <c r="J33" i="137"/>
  <c r="AN37" i="59"/>
  <c r="K79" i="1"/>
  <c r="O33" i="135"/>
  <c r="M23" i="64"/>
  <c r="M19" i="33"/>
  <c r="M23" i="41"/>
  <c r="M8" i="30"/>
  <c r="AI16" i="59"/>
  <c r="M16" i="136"/>
  <c r="S16" i="136" s="1"/>
  <c r="M25" i="143"/>
  <c r="M24" i="59"/>
  <c r="S24" i="59" s="1"/>
  <c r="M25" i="137"/>
  <c r="S25" i="137" s="1"/>
  <c r="J77" i="1"/>
  <c r="AS9" i="59"/>
  <c r="AN35" i="59"/>
  <c r="AN16" i="59"/>
  <c r="M25" i="64"/>
  <c r="M17" i="33"/>
  <c r="M13" i="41"/>
  <c r="M22" i="30"/>
  <c r="M13" i="59"/>
  <c r="S13" i="59" s="1"/>
  <c r="M22" i="136"/>
  <c r="M13" i="143"/>
  <c r="S13" i="143" s="1"/>
  <c r="AI22" i="59"/>
  <c r="AG22" i="59" s="1"/>
  <c r="M20" i="137"/>
  <c r="S20" i="137" s="1"/>
  <c r="M30" i="64"/>
  <c r="M15" i="33"/>
  <c r="M35" i="41"/>
  <c r="M20" i="30"/>
  <c r="AI27" i="59"/>
  <c r="AG27" i="59" s="1"/>
  <c r="M34" i="59"/>
  <c r="S34" i="59" s="1"/>
  <c r="M28" i="143"/>
  <c r="M28" i="137"/>
  <c r="S28" i="137" s="1"/>
  <c r="M26" i="136"/>
  <c r="AD74" i="1"/>
  <c r="I7" i="64"/>
  <c r="I38" i="30"/>
  <c r="O38" i="30" s="1"/>
  <c r="I14" i="33"/>
  <c r="I26" i="41"/>
  <c r="AC24" i="59"/>
  <c r="I38" i="143"/>
  <c r="O38" i="143" s="1"/>
  <c r="I38" i="137"/>
  <c r="O38" i="137" s="1"/>
  <c r="I38" i="136"/>
  <c r="AP25" i="59"/>
  <c r="AF38" i="59"/>
  <c r="X37" i="59"/>
  <c r="R5" i="173"/>
  <c r="B16" i="173"/>
  <c r="N6" i="173"/>
  <c r="V35" i="173"/>
  <c r="AB24" i="59"/>
  <c r="I79" i="1"/>
  <c r="AS18" i="59"/>
  <c r="AS17" i="59"/>
  <c r="AN39" i="59"/>
  <c r="M18" i="64"/>
  <c r="M9" i="33"/>
  <c r="M11" i="41"/>
  <c r="S11" i="41" s="1"/>
  <c r="M19" i="30"/>
  <c r="AC19" i="30" s="1"/>
  <c r="AI13" i="59"/>
  <c r="AG13" i="59" s="1"/>
  <c r="M10" i="59"/>
  <c r="M18" i="137"/>
  <c r="M24" i="136"/>
  <c r="M15" i="143"/>
  <c r="V29" i="137"/>
  <c r="Z29" i="137"/>
  <c r="L7" i="30"/>
  <c r="L26" i="59"/>
  <c r="R26" i="59" s="1"/>
  <c r="AB24" i="173"/>
  <c r="L27" i="64"/>
  <c r="L26" i="33"/>
  <c r="L29" i="41"/>
  <c r="CU4" i="1"/>
  <c r="L8" i="136"/>
  <c r="L29" i="143"/>
  <c r="L16" i="64"/>
  <c r="L20" i="33"/>
  <c r="L16" i="41"/>
  <c r="L15" i="59"/>
  <c r="R15" i="59" s="1"/>
  <c r="L13" i="136"/>
  <c r="CB14" i="1"/>
  <c r="AC14" i="173" s="1"/>
  <c r="L17" i="30"/>
  <c r="AA13" i="59"/>
  <c r="L7" i="137"/>
  <c r="L7" i="143"/>
  <c r="AD15" i="59"/>
  <c r="J16" i="64"/>
  <c r="J20" i="33"/>
  <c r="J16" i="41"/>
  <c r="J17" i="30"/>
  <c r="Z17" i="30" s="1"/>
  <c r="J7" i="137"/>
  <c r="J13" i="136"/>
  <c r="J7" i="143"/>
  <c r="J37" i="137"/>
  <c r="J37" i="136"/>
  <c r="P37" i="136" s="1"/>
  <c r="J37" i="30"/>
  <c r="J21" i="64"/>
  <c r="J33" i="33"/>
  <c r="J27" i="41"/>
  <c r="P27" i="41" s="1"/>
  <c r="AD38" i="59"/>
  <c r="H79" i="1"/>
  <c r="AN34" i="59"/>
  <c r="AS38" i="59"/>
  <c r="I37" i="137"/>
  <c r="I37" i="136"/>
  <c r="I37" i="30"/>
  <c r="I21" i="64"/>
  <c r="I33" i="33"/>
  <c r="I27" i="41"/>
  <c r="AC38" i="59"/>
  <c r="I39" i="59"/>
  <c r="O39" i="59" s="1"/>
  <c r="AC33" i="59"/>
  <c r="I36" i="30"/>
  <c r="I38" i="64"/>
  <c r="I35" i="33"/>
  <c r="I39" i="41"/>
  <c r="I17" i="136"/>
  <c r="I22" i="143"/>
  <c r="AS28" i="59"/>
  <c r="AF37" i="59"/>
  <c r="AP38" i="59"/>
  <c r="X24" i="59"/>
  <c r="AB38" i="59"/>
  <c r="Z26" i="173"/>
  <c r="AH26" i="173" s="1"/>
  <c r="R18" i="173"/>
  <c r="J36" i="173"/>
  <c r="B32" i="173"/>
  <c r="AP35" i="59"/>
  <c r="AB33" i="59"/>
  <c r="R36" i="173"/>
  <c r="F37" i="173"/>
  <c r="N36" i="173"/>
  <c r="J33" i="173"/>
  <c r="AF36" i="59"/>
  <c r="X38" i="59"/>
  <c r="Z37" i="173"/>
  <c r="AH37" i="173" s="1"/>
  <c r="P9" i="59"/>
  <c r="AG36" i="59"/>
  <c r="AN33" i="59"/>
  <c r="AS29" i="59"/>
  <c r="AS25" i="59"/>
  <c r="AI12" i="59"/>
  <c r="AG12" i="59" s="1"/>
  <c r="M14" i="59"/>
  <c r="M22" i="64"/>
  <c r="M11" i="33"/>
  <c r="M14" i="41"/>
  <c r="M11" i="30"/>
  <c r="M11" i="137"/>
  <c r="S11" i="137" s="1"/>
  <c r="M16" i="143"/>
  <c r="S16" i="143" s="1"/>
  <c r="K35" i="30"/>
  <c r="K37" i="64"/>
  <c r="K21" i="33"/>
  <c r="K20" i="41"/>
  <c r="K19" i="59"/>
  <c r="K36" i="137"/>
  <c r="K27" i="136"/>
  <c r="K36" i="143"/>
  <c r="I35" i="30"/>
  <c r="I37" i="64"/>
  <c r="I21" i="33"/>
  <c r="I20" i="41"/>
  <c r="AN11" i="59"/>
  <c r="AC16" i="59"/>
  <c r="I19" i="59"/>
  <c r="I36" i="137"/>
  <c r="O36" i="137" s="1"/>
  <c r="I27" i="136"/>
  <c r="I36" i="143"/>
  <c r="O36" i="143" s="1"/>
  <c r="AB16" i="59"/>
  <c r="X13" i="59"/>
  <c r="H36" i="143"/>
  <c r="V22" i="173"/>
  <c r="R33" i="173"/>
  <c r="N33" i="173"/>
  <c r="AP9" i="59"/>
  <c r="Z18" i="173"/>
  <c r="AH19" i="173" s="1"/>
  <c r="G79" i="1"/>
  <c r="P74" i="1"/>
  <c r="AS30" i="59"/>
  <c r="AS11" i="59"/>
  <c r="R16" i="59"/>
  <c r="M13" i="64"/>
  <c r="M22" i="33"/>
  <c r="M17" i="41"/>
  <c r="M25" i="30"/>
  <c r="AC25" i="30" s="1"/>
  <c r="M16" i="59"/>
  <c r="M30" i="137"/>
  <c r="M32" i="136"/>
  <c r="S32" i="136" s="1"/>
  <c r="M30" i="143"/>
  <c r="AI10" i="59"/>
  <c r="AG10" i="59" s="1"/>
  <c r="K11" i="64"/>
  <c r="K8" i="33"/>
  <c r="K7" i="41"/>
  <c r="K14" i="30"/>
  <c r="AA14" i="30" s="1"/>
  <c r="K7" i="59"/>
  <c r="K9" i="137"/>
  <c r="K12" i="143"/>
  <c r="Y7" i="59"/>
  <c r="K12" i="136"/>
  <c r="I38" i="59"/>
  <c r="AS26" i="59"/>
  <c r="AC22" i="59"/>
  <c r="I34" i="30"/>
  <c r="I36" i="64"/>
  <c r="I24" i="33"/>
  <c r="I38" i="41"/>
  <c r="I23" i="137"/>
  <c r="I30" i="136"/>
  <c r="M50" i="148"/>
  <c r="M19" i="64"/>
  <c r="M39" i="33"/>
  <c r="M36" i="41"/>
  <c r="M12" i="30"/>
  <c r="AC12" i="30" s="1"/>
  <c r="AI11" i="59"/>
  <c r="AG11" i="59" s="1"/>
  <c r="M16" i="137"/>
  <c r="M19" i="143"/>
  <c r="M33" i="59"/>
  <c r="M7" i="136"/>
  <c r="AI31" i="59"/>
  <c r="AG31" i="59" s="1"/>
  <c r="M31" i="59"/>
  <c r="S31" i="59" s="1"/>
  <c r="M28" i="64"/>
  <c r="M30" i="33"/>
  <c r="M31" i="41"/>
  <c r="M18" i="30"/>
  <c r="M10" i="137"/>
  <c r="S10" i="137" s="1"/>
  <c r="M9" i="143"/>
  <c r="R23" i="136"/>
  <c r="L8" i="59"/>
  <c r="AB6" i="173"/>
  <c r="L14" i="64"/>
  <c r="L12" i="33"/>
  <c r="L8" i="41"/>
  <c r="CU27" i="1"/>
  <c r="L30" i="30"/>
  <c r="L15" i="137"/>
  <c r="L18" i="143"/>
  <c r="L19" i="64"/>
  <c r="L39" i="33"/>
  <c r="L36" i="41"/>
  <c r="CU9" i="1"/>
  <c r="Z35" i="59"/>
  <c r="L16" i="137"/>
  <c r="L19" i="143"/>
  <c r="AC19" i="143" s="1"/>
  <c r="L12" i="30"/>
  <c r="AB12" i="30" s="1"/>
  <c r="L33" i="59"/>
  <c r="L7" i="136"/>
  <c r="R16" i="143"/>
  <c r="CU8" i="1"/>
  <c r="CB8" i="1"/>
  <c r="AC12" i="173" s="1"/>
  <c r="L11" i="30"/>
  <c r="Z19" i="59"/>
  <c r="L11" i="137"/>
  <c r="R11" i="137" s="1"/>
  <c r="L22" i="64"/>
  <c r="L11" i="33"/>
  <c r="L14" i="41"/>
  <c r="L14" i="59"/>
  <c r="L15" i="136"/>
  <c r="R15" i="136" s="1"/>
  <c r="L23" i="64"/>
  <c r="L19" i="33"/>
  <c r="L23" i="41"/>
  <c r="L8" i="30"/>
  <c r="AB8" i="30" s="1"/>
  <c r="L24" i="59"/>
  <c r="L25" i="137"/>
  <c r="L16" i="136"/>
  <c r="L25" i="143"/>
  <c r="K33" i="30"/>
  <c r="K35" i="64"/>
  <c r="K36" i="33"/>
  <c r="K33" i="41"/>
  <c r="K36" i="59"/>
  <c r="Y31" i="59"/>
  <c r="AA31" i="59" s="1"/>
  <c r="K35" i="137"/>
  <c r="K34" i="136"/>
  <c r="AA34" i="136" s="1"/>
  <c r="K35" i="143"/>
  <c r="W16" i="143"/>
  <c r="K11" i="137"/>
  <c r="K22" i="64"/>
  <c r="AK20" i="64" s="1"/>
  <c r="K11" i="33"/>
  <c r="K14" i="41"/>
  <c r="K11" i="30"/>
  <c r="Y19" i="59"/>
  <c r="K14" i="59"/>
  <c r="K15" i="136"/>
  <c r="J26" i="64"/>
  <c r="J29" i="33"/>
  <c r="J28" i="41"/>
  <c r="J10" i="143"/>
  <c r="J15" i="30"/>
  <c r="Z15" i="30" s="1"/>
  <c r="AD23" i="59"/>
  <c r="J29" i="59"/>
  <c r="J13" i="137"/>
  <c r="J10" i="136"/>
  <c r="I30" i="30"/>
  <c r="I8" i="59"/>
  <c r="AC17" i="59"/>
  <c r="I15" i="137"/>
  <c r="O15" i="137" s="1"/>
  <c r="I14" i="64"/>
  <c r="I12" i="33"/>
  <c r="I8" i="41"/>
  <c r="AS15" i="59"/>
  <c r="I23" i="136"/>
  <c r="O23" i="136" s="1"/>
  <c r="I36" i="59"/>
  <c r="I35" i="64"/>
  <c r="I33" i="30"/>
  <c r="I36" i="33"/>
  <c r="I33" i="41"/>
  <c r="AC34" i="59"/>
  <c r="I34" i="136"/>
  <c r="V34" i="136" s="1"/>
  <c r="I35" i="143"/>
  <c r="AS27" i="59"/>
  <c r="S32" i="135"/>
  <c r="T30" i="135"/>
  <c r="P33" i="59"/>
  <c r="AS22" i="59"/>
  <c r="AA33" i="59"/>
  <c r="AN15" i="59"/>
  <c r="AG24" i="59"/>
  <c r="AA24" i="59"/>
  <c r="W30" i="136"/>
  <c r="V33" i="173"/>
  <c r="B22" i="173"/>
  <c r="N35" i="173"/>
  <c r="R35" i="173"/>
  <c r="W17" i="143"/>
  <c r="L24" i="30"/>
  <c r="AB24" i="30" s="1"/>
  <c r="L9" i="59"/>
  <c r="L12" i="137"/>
  <c r="L9" i="64"/>
  <c r="L7" i="33"/>
  <c r="L9" i="41"/>
  <c r="Z10" i="59"/>
  <c r="L11" i="136"/>
  <c r="W15" i="143"/>
  <c r="AA15" i="143"/>
  <c r="K18" i="137"/>
  <c r="K24" i="136"/>
  <c r="K18" i="64"/>
  <c r="K9" i="33"/>
  <c r="K11" i="41"/>
  <c r="K19" i="30"/>
  <c r="AA19" i="30" s="1"/>
  <c r="Y11" i="59"/>
  <c r="AA11" i="59" s="1"/>
  <c r="K10" i="59"/>
  <c r="AD18" i="59"/>
  <c r="J35" i="136"/>
  <c r="J17" i="64"/>
  <c r="AG32" i="64" s="1"/>
  <c r="J18" i="33"/>
  <c r="J15" i="41"/>
  <c r="J29" i="30"/>
  <c r="Z29" i="30" s="1"/>
  <c r="J17" i="59"/>
  <c r="J26" i="137"/>
  <c r="P26" i="137" s="1"/>
  <c r="J8" i="59"/>
  <c r="J14" i="64"/>
  <c r="J12" i="33"/>
  <c r="J8" i="41"/>
  <c r="J30" i="30"/>
  <c r="Z30" i="30" s="1"/>
  <c r="AD17" i="59"/>
  <c r="J23" i="136"/>
  <c r="J18" i="143"/>
  <c r="I32" i="30"/>
  <c r="Y32" i="30" s="1"/>
  <c r="AC27" i="59"/>
  <c r="AE27" i="59" s="1"/>
  <c r="I34" i="137"/>
  <c r="I29" i="136"/>
  <c r="I34" i="64"/>
  <c r="AF34" i="64" s="1"/>
  <c r="I27" i="33"/>
  <c r="I19" i="41"/>
  <c r="I18" i="59"/>
  <c r="I28" i="136"/>
  <c r="I13" i="64"/>
  <c r="I22" i="33"/>
  <c r="I17" i="41"/>
  <c r="O17" i="41" s="1"/>
  <c r="I25" i="30"/>
  <c r="Y25" i="30" s="1"/>
  <c r="AC20" i="59"/>
  <c r="I16" i="59"/>
  <c r="I30" i="137"/>
  <c r="I32" i="136"/>
  <c r="V32" i="136" s="1"/>
  <c r="I30" i="143"/>
  <c r="I20" i="30"/>
  <c r="Y20" i="30" s="1"/>
  <c r="I34" i="59"/>
  <c r="AC26" i="59"/>
  <c r="I30" i="64"/>
  <c r="I15" i="33"/>
  <c r="I35" i="41"/>
  <c r="I28" i="137"/>
  <c r="I26" i="136"/>
  <c r="I11" i="64"/>
  <c r="I8" i="33"/>
  <c r="I7" i="41"/>
  <c r="I14" i="30"/>
  <c r="Y14" i="30" s="1"/>
  <c r="AS8" i="59"/>
  <c r="I7" i="59"/>
  <c r="I12" i="136"/>
  <c r="I12" i="143"/>
  <c r="AC8" i="59"/>
  <c r="I9" i="137"/>
  <c r="AS23" i="59"/>
  <c r="I12" i="64"/>
  <c r="I25" i="33"/>
  <c r="I21" i="41"/>
  <c r="I13" i="30"/>
  <c r="Y13" i="30" s="1"/>
  <c r="AC19" i="59"/>
  <c r="I20" i="59"/>
  <c r="I8" i="137"/>
  <c r="I8" i="143"/>
  <c r="I22" i="64"/>
  <c r="I11" i="33"/>
  <c r="I14" i="41"/>
  <c r="I11" i="30"/>
  <c r="Y11" i="30" s="1"/>
  <c r="AC14" i="59"/>
  <c r="I14" i="59"/>
  <c r="I11" i="137"/>
  <c r="I15" i="136"/>
  <c r="V15" i="136" s="1"/>
  <c r="AS16" i="59"/>
  <c r="I16" i="143"/>
  <c r="AC16" i="143" s="1"/>
  <c r="L50" i="148"/>
  <c r="S33" i="135"/>
  <c r="Q33" i="135"/>
  <c r="T32" i="135"/>
  <c r="P32" i="135"/>
  <c r="N32" i="135"/>
  <c r="P30" i="135"/>
  <c r="T33" i="135"/>
  <c r="P33" i="135"/>
  <c r="N33" i="135"/>
  <c r="Q32" i="135"/>
  <c r="O32" i="135"/>
  <c r="M29" i="64"/>
  <c r="M37" i="33"/>
  <c r="M30" i="41"/>
  <c r="M16" i="30"/>
  <c r="AC16" i="30" s="1"/>
  <c r="AI26" i="59"/>
  <c r="AG26" i="59" s="1"/>
  <c r="M30" i="59"/>
  <c r="M17" i="137"/>
  <c r="M11" i="143"/>
  <c r="M19" i="136"/>
  <c r="M10" i="64"/>
  <c r="M23" i="33"/>
  <c r="M18" i="41"/>
  <c r="M21" i="59"/>
  <c r="M31" i="136"/>
  <c r="M21" i="143"/>
  <c r="M21" i="30"/>
  <c r="AC21" i="30" s="1"/>
  <c r="AI8" i="59"/>
  <c r="AG8" i="59" s="1"/>
  <c r="M21" i="137"/>
  <c r="L30" i="59"/>
  <c r="L29" i="64"/>
  <c r="L37" i="33"/>
  <c r="L30" i="41"/>
  <c r="L16" i="30"/>
  <c r="AB16" i="30" s="1"/>
  <c r="L17" i="137"/>
  <c r="L11" i="143"/>
  <c r="R11" i="143" s="1"/>
  <c r="L9" i="30"/>
  <c r="AB9" i="30" s="1"/>
  <c r="L14" i="137"/>
  <c r="L8" i="64"/>
  <c r="L16" i="33"/>
  <c r="L12" i="41"/>
  <c r="L12" i="59"/>
  <c r="L14" i="143"/>
  <c r="L14" i="30"/>
  <c r="Z7" i="59"/>
  <c r="L9" i="137"/>
  <c r="L11" i="64"/>
  <c r="L8" i="33"/>
  <c r="L7" i="41"/>
  <c r="L7" i="59"/>
  <c r="L12" i="136"/>
  <c r="AA19" i="143"/>
  <c r="CB9" i="1"/>
  <c r="AC31" i="173" s="1"/>
  <c r="K12" i="30"/>
  <c r="Y35" i="59"/>
  <c r="K33" i="59"/>
  <c r="K19" i="64"/>
  <c r="K39" i="33"/>
  <c r="K36" i="41"/>
  <c r="K16" i="137"/>
  <c r="K7" i="136"/>
  <c r="J34" i="59"/>
  <c r="AD26" i="59"/>
  <c r="J26" i="136"/>
  <c r="J30" i="64"/>
  <c r="J15" i="33"/>
  <c r="J35" i="41"/>
  <c r="J20" i="30"/>
  <c r="Z20" i="30" s="1"/>
  <c r="J28" i="137"/>
  <c r="J12" i="64"/>
  <c r="J25" i="33"/>
  <c r="J21" i="41"/>
  <c r="J13" i="30"/>
  <c r="Z13" i="30" s="1"/>
  <c r="AD19" i="59"/>
  <c r="J20" i="59"/>
  <c r="J8" i="137"/>
  <c r="P8" i="137" s="1"/>
  <c r="J14" i="136"/>
  <c r="V14" i="136" s="1"/>
  <c r="J8" i="143"/>
  <c r="J11" i="64"/>
  <c r="J8" i="33"/>
  <c r="J7" i="41"/>
  <c r="J14" i="30"/>
  <c r="J12" i="136"/>
  <c r="AD8" i="59"/>
  <c r="J7" i="59"/>
  <c r="J9" i="137"/>
  <c r="J12" i="143"/>
  <c r="I24" i="64"/>
  <c r="I34" i="33"/>
  <c r="I25" i="41"/>
  <c r="I26" i="30"/>
  <c r="Y26" i="30" s="1"/>
  <c r="AC32" i="59"/>
  <c r="I25" i="59"/>
  <c r="I36" i="136"/>
  <c r="V36" i="136" s="1"/>
  <c r="I31" i="137"/>
  <c r="I31" i="143"/>
  <c r="I24" i="30"/>
  <c r="Y24" i="30" s="1"/>
  <c r="I9" i="59"/>
  <c r="AC7" i="59"/>
  <c r="AS7" i="59"/>
  <c r="I9" i="64"/>
  <c r="I7" i="33"/>
  <c r="I9" i="41"/>
  <c r="I12" i="137"/>
  <c r="I17" i="143"/>
  <c r="AC17" i="143" s="1"/>
  <c r="I15" i="64"/>
  <c r="I13" i="33"/>
  <c r="I10" i="41"/>
  <c r="AC12" i="59"/>
  <c r="I23" i="30"/>
  <c r="Y23" i="30" s="1"/>
  <c r="AS12" i="59"/>
  <c r="I11" i="59"/>
  <c r="I27" i="137"/>
  <c r="I25" i="136"/>
  <c r="V25" i="136" s="1"/>
  <c r="I27" i="143"/>
  <c r="I13" i="59"/>
  <c r="AC13" i="59"/>
  <c r="I20" i="137"/>
  <c r="I22" i="136"/>
  <c r="I25" i="64"/>
  <c r="I17" i="33"/>
  <c r="I13" i="41"/>
  <c r="I22" i="30"/>
  <c r="Y22" i="30" s="1"/>
  <c r="I10" i="64"/>
  <c r="I23" i="33"/>
  <c r="I18" i="41"/>
  <c r="I21" i="137"/>
  <c r="I31" i="136"/>
  <c r="I21" i="30"/>
  <c r="Y21" i="30" s="1"/>
  <c r="AC25" i="59"/>
  <c r="I21" i="59"/>
  <c r="I21" i="143"/>
  <c r="AA21" i="143" s="1"/>
  <c r="AS10" i="59"/>
  <c r="AC9" i="59"/>
  <c r="I18" i="137"/>
  <c r="I18" i="64"/>
  <c r="I9" i="33"/>
  <c r="I11" i="41"/>
  <c r="I19" i="30"/>
  <c r="Y19" i="30" s="1"/>
  <c r="AE9" i="59"/>
  <c r="I10" i="59"/>
  <c r="I24" i="136"/>
  <c r="V24" i="136" s="1"/>
  <c r="I29" i="64"/>
  <c r="I37" i="33"/>
  <c r="I30" i="41"/>
  <c r="AS33" i="59"/>
  <c r="I30" i="59"/>
  <c r="I19" i="136"/>
  <c r="I11" i="143"/>
  <c r="I16" i="30"/>
  <c r="Y16" i="30" s="1"/>
  <c r="AC36" i="59"/>
  <c r="I17" i="137"/>
  <c r="AC37" i="59"/>
  <c r="I16" i="137"/>
  <c r="I19" i="64"/>
  <c r="I39" i="33"/>
  <c r="I36" i="41"/>
  <c r="I12" i="30"/>
  <c r="Y12" i="30" s="1"/>
  <c r="AS37" i="59"/>
  <c r="I33" i="59"/>
  <c r="I7" i="136"/>
  <c r="I8" i="64"/>
  <c r="I16" i="33"/>
  <c r="I12" i="41"/>
  <c r="I9" i="30"/>
  <c r="Y9" i="30" s="1"/>
  <c r="AC21" i="59"/>
  <c r="I12" i="59"/>
  <c r="AS20" i="59"/>
  <c r="I14" i="137"/>
  <c r="I9" i="136"/>
  <c r="V9" i="136" s="1"/>
  <c r="I14" i="143"/>
  <c r="AS13" i="59"/>
  <c r="I23" i="64"/>
  <c r="I19" i="33"/>
  <c r="I23" i="41"/>
  <c r="I8" i="30"/>
  <c r="Y8" i="30" s="1"/>
  <c r="AC11" i="59"/>
  <c r="I24" i="59"/>
  <c r="I25" i="137"/>
  <c r="I25" i="143"/>
  <c r="AA25" i="143" s="1"/>
  <c r="I7" i="30"/>
  <c r="AC31" i="59"/>
  <c r="I29" i="137"/>
  <c r="I27" i="64"/>
  <c r="O27" i="64" s="1"/>
  <c r="I26" i="33"/>
  <c r="I29" i="41"/>
  <c r="AS34" i="59"/>
  <c r="I26" i="59"/>
  <c r="I29" i="143"/>
  <c r="N30" i="135"/>
  <c r="G31" i="136"/>
  <c r="G10" i="64"/>
  <c r="G23" i="33"/>
  <c r="G18" i="41"/>
  <c r="V11" i="143"/>
  <c r="CL13" i="1"/>
  <c r="CB13" i="1"/>
  <c r="AC28" i="173" s="1"/>
  <c r="F17" i="137"/>
  <c r="F29" i="64"/>
  <c r="F37" i="33"/>
  <c r="F30" i="41"/>
  <c r="F16" i="30"/>
  <c r="F30" i="59"/>
  <c r="F19" i="136"/>
  <c r="R19" i="136" s="1"/>
  <c r="CB6" i="1"/>
  <c r="AC10" i="173" s="1"/>
  <c r="E9" i="136"/>
  <c r="Q9" i="136" s="1"/>
  <c r="E8" i="64"/>
  <c r="Q8" i="64" s="1"/>
  <c r="E16" i="33"/>
  <c r="E19" i="33"/>
  <c r="E23" i="64"/>
  <c r="CB5" i="1"/>
  <c r="AC21" i="173" s="1"/>
  <c r="D30" i="143"/>
  <c r="P30" i="143" s="1"/>
  <c r="D13" i="64"/>
  <c r="C26" i="64"/>
  <c r="C29" i="33"/>
  <c r="C28" i="41"/>
  <c r="C15" i="30"/>
  <c r="O15" i="30" s="1"/>
  <c r="AN27" i="59"/>
  <c r="C29" i="59"/>
  <c r="C13" i="137"/>
  <c r="C10" i="143"/>
  <c r="C10" i="136"/>
  <c r="CL9" i="1"/>
  <c r="F19" i="64"/>
  <c r="F39" i="33"/>
  <c r="F36" i="41"/>
  <c r="F12" i="30"/>
  <c r="R12" i="30" s="1"/>
  <c r="F33" i="59"/>
  <c r="F16" i="137"/>
  <c r="R16" i="137" s="1"/>
  <c r="F19" i="143"/>
  <c r="AB31" i="173"/>
  <c r="BF37" i="1"/>
  <c r="F7" i="136"/>
  <c r="R7" i="136" s="1"/>
  <c r="O23" i="135"/>
  <c r="CL5" i="1"/>
  <c r="T23" i="135"/>
  <c r="P23" i="135"/>
  <c r="N23" i="135"/>
  <c r="T31" i="135"/>
  <c r="N31" i="135"/>
  <c r="S23" i="135"/>
  <c r="Q23" i="135"/>
  <c r="AB7" i="64"/>
  <c r="S11" i="64"/>
  <c r="G29" i="64"/>
  <c r="G37" i="33"/>
  <c r="G30" i="41"/>
  <c r="G30" i="59"/>
  <c r="G17" i="137"/>
  <c r="S17" i="137" s="1"/>
  <c r="G16" i="30"/>
  <c r="G19" i="136"/>
  <c r="S19" i="136" s="1"/>
  <c r="G11" i="143"/>
  <c r="F9" i="64"/>
  <c r="F7" i="33"/>
  <c r="F23" i="64"/>
  <c r="F19" i="33"/>
  <c r="F23" i="41"/>
  <c r="F8" i="30"/>
  <c r="F25" i="143"/>
  <c r="AB21" i="173"/>
  <c r="F24" i="59"/>
  <c r="F25" i="137"/>
  <c r="F16" i="136"/>
  <c r="R16" i="136" s="1"/>
  <c r="F8" i="33"/>
  <c r="F11" i="64"/>
  <c r="CL21" i="1"/>
  <c r="E30" i="64"/>
  <c r="Q30" i="64" s="1"/>
  <c r="E15" i="33"/>
  <c r="E35" i="41"/>
  <c r="Q35" i="41" s="1"/>
  <c r="E20" i="30"/>
  <c r="E28" i="137"/>
  <c r="E26" i="136"/>
  <c r="Q26" i="136" s="1"/>
  <c r="E28" i="143"/>
  <c r="E8" i="33"/>
  <c r="E11" i="64"/>
  <c r="E15" i="64"/>
  <c r="E13" i="33"/>
  <c r="E10" i="41"/>
  <c r="E23" i="30"/>
  <c r="Q23" i="30" s="1"/>
  <c r="E27" i="137"/>
  <c r="Q27" i="137" s="1"/>
  <c r="E27" i="143"/>
  <c r="E11" i="59"/>
  <c r="E25" i="136"/>
  <c r="Q25" i="136" s="1"/>
  <c r="D29" i="30"/>
  <c r="D17" i="64"/>
  <c r="D18" i="33"/>
  <c r="D15" i="41"/>
  <c r="AD37" i="1"/>
  <c r="D17" i="59"/>
  <c r="D35" i="136"/>
  <c r="D26" i="143"/>
  <c r="D11" i="64"/>
  <c r="D8" i="33"/>
  <c r="D7" i="41"/>
  <c r="D9" i="137"/>
  <c r="D12" i="143"/>
  <c r="D14" i="30"/>
  <c r="D7" i="59"/>
  <c r="D12" i="136"/>
  <c r="P12" i="136" s="1"/>
  <c r="C7" i="33"/>
  <c r="C9" i="64"/>
  <c r="C8" i="33"/>
  <c r="C11" i="64"/>
  <c r="C20" i="64"/>
  <c r="C31" i="33"/>
  <c r="D11" i="30"/>
  <c r="P11" i="30" s="1"/>
  <c r="D22" i="64"/>
  <c r="D8" i="30"/>
  <c r="D23" i="64"/>
  <c r="D27" i="64"/>
  <c r="D26" i="33"/>
  <c r="D29" i="41"/>
  <c r="D7" i="30"/>
  <c r="P7" i="30" s="1"/>
  <c r="D26" i="59"/>
  <c r="D29" i="143"/>
  <c r="P29" i="143" s="1"/>
  <c r="D29" i="137"/>
  <c r="D8" i="136"/>
  <c r="P8" i="136" s="1"/>
  <c r="S29" i="59"/>
  <c r="G26" i="30"/>
  <c r="S26" i="30" s="1"/>
  <c r="G25" i="59"/>
  <c r="S25" i="59" s="1"/>
  <c r="G31" i="137"/>
  <c r="S31" i="137" s="1"/>
  <c r="G36" i="136"/>
  <c r="S36" i="136" s="1"/>
  <c r="G24" i="64"/>
  <c r="G34" i="33"/>
  <c r="G25" i="41"/>
  <c r="D34" i="59"/>
  <c r="D30" i="64"/>
  <c r="P30" i="64" s="1"/>
  <c r="D15" i="33"/>
  <c r="D16" i="33"/>
  <c r="D8" i="64"/>
  <c r="C34" i="33"/>
  <c r="C24" i="64"/>
  <c r="C13" i="33"/>
  <c r="C15" i="64"/>
  <c r="C9" i="33"/>
  <c r="C18" i="64"/>
  <c r="C37" i="33"/>
  <c r="C29" i="64"/>
  <c r="C8" i="143"/>
  <c r="C12" i="64"/>
  <c r="C39" i="33"/>
  <c r="C19" i="64"/>
  <c r="C17" i="33"/>
  <c r="C25" i="64"/>
  <c r="C11" i="30"/>
  <c r="AN13" i="59"/>
  <c r="C14" i="59"/>
  <c r="C22" i="64"/>
  <c r="C11" i="33"/>
  <c r="C14" i="41"/>
  <c r="C11" i="137"/>
  <c r="C16" i="143"/>
  <c r="C19" i="33"/>
  <c r="C23" i="64"/>
  <c r="AN22" i="59"/>
  <c r="C29" i="136"/>
  <c r="C34" i="64"/>
  <c r="N28" i="135"/>
  <c r="N26" i="135"/>
  <c r="N34" i="135"/>
  <c r="S31" i="135"/>
  <c r="P31" i="135"/>
  <c r="O31" i="135"/>
  <c r="S30" i="135"/>
  <c r="Q30" i="135"/>
  <c r="O30" i="135"/>
  <c r="Q29" i="135"/>
  <c r="O27" i="135"/>
  <c r="CM35" i="1"/>
  <c r="S5" i="173" s="1"/>
  <c r="CC35" i="1"/>
  <c r="O6" i="173" s="1"/>
  <c r="CM33" i="1"/>
  <c r="S36" i="173" s="1"/>
  <c r="CC33" i="1"/>
  <c r="O36" i="173" s="1"/>
  <c r="CM31" i="1"/>
  <c r="S35" i="173" s="1"/>
  <c r="CC31" i="1"/>
  <c r="O35" i="173" s="1"/>
  <c r="CM29" i="1"/>
  <c r="S30" i="173" s="1"/>
  <c r="CC29" i="1"/>
  <c r="O30" i="173" s="1"/>
  <c r="P34" i="173"/>
  <c r="CC28" i="1"/>
  <c r="O34" i="173" s="1"/>
  <c r="P14" i="173"/>
  <c r="CC26" i="1"/>
  <c r="O14" i="173" s="1"/>
  <c r="P29" i="173"/>
  <c r="CC24" i="1"/>
  <c r="O29" i="173" s="1"/>
  <c r="T14" i="173"/>
  <c r="CM26" i="1"/>
  <c r="S14" i="173" s="1"/>
  <c r="T29" i="173"/>
  <c r="CM24" i="1"/>
  <c r="S29" i="173" s="1"/>
  <c r="CM22" i="1"/>
  <c r="S10" i="173" s="1"/>
  <c r="CC22" i="1"/>
  <c r="O11" i="173" s="1"/>
  <c r="CC21" i="1"/>
  <c r="O8" i="173" s="1"/>
  <c r="CM20" i="1"/>
  <c r="S11" i="173" s="1"/>
  <c r="CM18" i="1"/>
  <c r="S9" i="173" s="1"/>
  <c r="CM16" i="1"/>
  <c r="S16" i="173" s="1"/>
  <c r="CM14" i="1"/>
  <c r="S15" i="173" s="1"/>
  <c r="CC14" i="1"/>
  <c r="O15" i="173" s="1"/>
  <c r="CM12" i="1"/>
  <c r="S23" i="173" s="1"/>
  <c r="CC12" i="1"/>
  <c r="O24" i="173" s="1"/>
  <c r="CM9" i="1"/>
  <c r="S19" i="173" s="1"/>
  <c r="CC9" i="1"/>
  <c r="O17" i="173" s="1"/>
  <c r="CM7" i="1"/>
  <c r="S17" i="173" s="1"/>
  <c r="CC7" i="1"/>
  <c r="O18" i="173" s="1"/>
  <c r="CC6" i="1"/>
  <c r="O7" i="173" s="1"/>
  <c r="CM5" i="1"/>
  <c r="S25" i="173" s="1"/>
  <c r="CC5" i="1"/>
  <c r="O21" i="173" s="1"/>
  <c r="R17" i="59"/>
  <c r="T13" i="173"/>
  <c r="F16" i="33"/>
  <c r="F12" i="41"/>
  <c r="F14" i="137"/>
  <c r="F9" i="136"/>
  <c r="R9" i="136" s="1"/>
  <c r="AB10" i="173"/>
  <c r="CL6" i="1"/>
  <c r="F9" i="30"/>
  <c r="F12" i="59"/>
  <c r="F14" i="143"/>
  <c r="E36" i="33"/>
  <c r="E33" i="41"/>
  <c r="E36" i="59"/>
  <c r="Q36" i="59" s="1"/>
  <c r="E35" i="137"/>
  <c r="E34" i="136"/>
  <c r="E35" i="143"/>
  <c r="D19" i="33"/>
  <c r="D23" i="41"/>
  <c r="D24" i="59"/>
  <c r="P24" i="59" s="1"/>
  <c r="D25" i="137"/>
  <c r="P25" i="137" s="1"/>
  <c r="D16" i="136"/>
  <c r="P16" i="136" s="1"/>
  <c r="D25" i="143"/>
  <c r="P25" i="143" s="1"/>
  <c r="AF32" i="59"/>
  <c r="H40" i="137"/>
  <c r="W34" i="136"/>
  <c r="Z34" i="173"/>
  <c r="AH34" i="173" s="1"/>
  <c r="V24" i="173"/>
  <c r="N32" i="173"/>
  <c r="J34" i="173"/>
  <c r="F36" i="173"/>
  <c r="AB34" i="59"/>
  <c r="AP36" i="59"/>
  <c r="X31" i="59"/>
  <c r="C14" i="143"/>
  <c r="O14" i="143" s="1"/>
  <c r="C16" i="33"/>
  <c r="C12" i="41"/>
  <c r="S34" i="135"/>
  <c r="Q34" i="135"/>
  <c r="O34" i="135"/>
  <c r="T29" i="135"/>
  <c r="P29" i="135"/>
  <c r="N29" i="135"/>
  <c r="S28" i="135"/>
  <c r="Q28" i="135"/>
  <c r="O28" i="135"/>
  <c r="T27" i="135"/>
  <c r="P27" i="135"/>
  <c r="N27" i="135"/>
  <c r="S26" i="135"/>
  <c r="Q26" i="135"/>
  <c r="O26" i="135"/>
  <c r="T25" i="135"/>
  <c r="P25" i="135"/>
  <c r="N25" i="135"/>
  <c r="O24" i="135"/>
  <c r="Q24" i="135"/>
  <c r="S24" i="135"/>
  <c r="N24" i="135"/>
  <c r="O21" i="135"/>
  <c r="T34" i="135"/>
  <c r="P34" i="135"/>
  <c r="Q31" i="135"/>
  <c r="S29" i="135"/>
  <c r="O29" i="135"/>
  <c r="T28" i="135"/>
  <c r="P28" i="135"/>
  <c r="S27" i="135"/>
  <c r="Q27" i="135"/>
  <c r="T26" i="135"/>
  <c r="P26" i="135"/>
  <c r="S25" i="135"/>
  <c r="Q25" i="135"/>
  <c r="O25" i="135"/>
  <c r="T24" i="135"/>
  <c r="P24" i="135"/>
  <c r="O22" i="135"/>
  <c r="S22" i="135"/>
  <c r="Q22" i="135"/>
  <c r="U21" i="135"/>
  <c r="T21" i="135"/>
  <c r="P21" i="135"/>
  <c r="T22" i="135"/>
  <c r="P22" i="135"/>
  <c r="S21" i="135"/>
  <c r="Q21" i="135"/>
  <c r="AR10" i="64"/>
  <c r="AR11" i="64"/>
  <c r="S18" i="59"/>
  <c r="G24" i="30"/>
  <c r="G11" i="136"/>
  <c r="G7" i="33"/>
  <c r="G9" i="41"/>
  <c r="G9" i="59"/>
  <c r="G12" i="137"/>
  <c r="G19" i="143"/>
  <c r="S19" i="143" s="1"/>
  <c r="G39" i="33"/>
  <c r="G36" i="41"/>
  <c r="D18" i="143"/>
  <c r="D12" i="33"/>
  <c r="D8" i="41"/>
  <c r="K18" i="148"/>
  <c r="AP11" i="59"/>
  <c r="AF23" i="59"/>
  <c r="H32" i="143"/>
  <c r="J9" i="173"/>
  <c r="B13" i="173"/>
  <c r="F15" i="173"/>
  <c r="R26" i="173"/>
  <c r="N26" i="173"/>
  <c r="AB10" i="59"/>
  <c r="P18" i="59"/>
  <c r="F23" i="33"/>
  <c r="F18" i="41"/>
  <c r="F21" i="30"/>
  <c r="F21" i="59"/>
  <c r="F21" i="137"/>
  <c r="F31" i="136"/>
  <c r="R31" i="136" s="1"/>
  <c r="CB18" i="1"/>
  <c r="AC16" i="173" s="1"/>
  <c r="F21" i="143"/>
  <c r="E7" i="33"/>
  <c r="E9" i="41"/>
  <c r="E24" i="30"/>
  <c r="E9" i="59"/>
  <c r="E12" i="137"/>
  <c r="E11" i="136"/>
  <c r="E17" i="143"/>
  <c r="H28" i="136"/>
  <c r="H40" i="136" s="1"/>
  <c r="R39" i="59"/>
  <c r="G8" i="33"/>
  <c r="G7" i="41"/>
  <c r="F27" i="143"/>
  <c r="F13" i="33"/>
  <c r="E19" i="143"/>
  <c r="Z19" i="143" s="1"/>
  <c r="E39" i="33"/>
  <c r="E36" i="41"/>
  <c r="D21" i="30"/>
  <c r="D21" i="59"/>
  <c r="D23" i="33"/>
  <c r="D18" i="41"/>
  <c r="D31" i="136"/>
  <c r="D21" i="143"/>
  <c r="P21" i="143" s="1"/>
  <c r="D11" i="33"/>
  <c r="D14" i="41"/>
  <c r="D14" i="59"/>
  <c r="D11" i="137"/>
  <c r="P11" i="137" s="1"/>
  <c r="D15" i="136"/>
  <c r="P15" i="136" s="1"/>
  <c r="D16" i="143"/>
  <c r="P16" i="143" s="1"/>
  <c r="AN12" i="59"/>
  <c r="C20" i="33"/>
  <c r="C16" i="41"/>
  <c r="C17" i="30"/>
  <c r="O17" i="30" s="1"/>
  <c r="AN21" i="59"/>
  <c r="C15" i="59"/>
  <c r="O15" i="59" s="1"/>
  <c r="C13" i="136"/>
  <c r="C7" i="143"/>
  <c r="C7" i="137"/>
  <c r="C13" i="30"/>
  <c r="C20" i="59"/>
  <c r="C8" i="137"/>
  <c r="C14" i="136"/>
  <c r="O14" i="136" s="1"/>
  <c r="C25" i="33"/>
  <c r="C21" i="41"/>
  <c r="AN26" i="59"/>
  <c r="C29" i="143"/>
  <c r="C26" i="33"/>
  <c r="C29" i="41"/>
  <c r="K32" i="148"/>
  <c r="Q34" i="59"/>
  <c r="Q19" i="59"/>
  <c r="Q15" i="59"/>
  <c r="F15" i="143"/>
  <c r="F9" i="33"/>
  <c r="D30" i="137"/>
  <c r="D22" i="33"/>
  <c r="D17" i="41"/>
  <c r="D25" i="30"/>
  <c r="P25" i="30" s="1"/>
  <c r="D16" i="59"/>
  <c r="D32" i="136"/>
  <c r="P32" i="136" s="1"/>
  <c r="D13" i="136"/>
  <c r="P13" i="136" s="1"/>
  <c r="D20" i="33"/>
  <c r="D16" i="41"/>
  <c r="D17" i="33"/>
  <c r="D13" i="41"/>
  <c r="D22" i="136"/>
  <c r="P22" i="136" s="1"/>
  <c r="D22" i="30"/>
  <c r="D13" i="59"/>
  <c r="P13" i="59" s="1"/>
  <c r="D20" i="137"/>
  <c r="D13" i="143"/>
  <c r="P13" i="143" s="1"/>
  <c r="D24" i="137"/>
  <c r="D31" i="33"/>
  <c r="D24" i="41"/>
  <c r="C31" i="136"/>
  <c r="C23" i="33"/>
  <c r="C18" i="41"/>
  <c r="C26" i="136"/>
  <c r="O26" i="136" s="1"/>
  <c r="C15" i="33"/>
  <c r="C35" i="41"/>
  <c r="O35" i="41" s="1"/>
  <c r="AN17" i="59"/>
  <c r="C18" i="59"/>
  <c r="C34" i="137"/>
  <c r="C27" i="33"/>
  <c r="C19" i="41"/>
  <c r="C32" i="30"/>
  <c r="C34" i="143"/>
  <c r="C24" i="33"/>
  <c r="C38" i="41"/>
  <c r="C23" i="137"/>
  <c r="C34" i="136"/>
  <c r="C36" i="33"/>
  <c r="C38" i="59"/>
  <c r="AN24" i="59"/>
  <c r="C30" i="136"/>
  <c r="C23" i="143"/>
  <c r="O23" i="143" s="1"/>
  <c r="AR12" i="64"/>
  <c r="CL16" i="1"/>
  <c r="CB16" i="1"/>
  <c r="AC9" i="173" s="1"/>
  <c r="F19" i="30"/>
  <c r="F18" i="137"/>
  <c r="R18" i="137" s="1"/>
  <c r="F11" i="41"/>
  <c r="F10" i="59"/>
  <c r="F24" i="136"/>
  <c r="F17" i="143"/>
  <c r="R17" i="143" s="1"/>
  <c r="F9" i="41"/>
  <c r="F12" i="136"/>
  <c r="R27" i="64"/>
  <c r="F7" i="41"/>
  <c r="V27" i="143"/>
  <c r="CL20" i="1"/>
  <c r="CB20" i="1"/>
  <c r="AC8" i="173" s="1"/>
  <c r="F23" i="30"/>
  <c r="R23" i="30" s="1"/>
  <c r="F25" i="136"/>
  <c r="R25" i="136" s="1"/>
  <c r="T25" i="136" s="1"/>
  <c r="F10" i="41"/>
  <c r="F11" i="59"/>
  <c r="F27" i="137"/>
  <c r="Q27" i="64"/>
  <c r="E7" i="41"/>
  <c r="E11" i="41"/>
  <c r="E19" i="30"/>
  <c r="Q19" i="30" s="1"/>
  <c r="E18" i="137"/>
  <c r="E15" i="143"/>
  <c r="E10" i="59"/>
  <c r="E24" i="136"/>
  <c r="Q24" i="136" s="1"/>
  <c r="E12" i="59"/>
  <c r="E14" i="137"/>
  <c r="E12" i="41"/>
  <c r="Q12" i="41" s="1"/>
  <c r="E9" i="30"/>
  <c r="E14" i="143"/>
  <c r="E16" i="136"/>
  <c r="Q16" i="136" s="1"/>
  <c r="E23" i="41"/>
  <c r="D9" i="136"/>
  <c r="D12" i="41"/>
  <c r="D20" i="30"/>
  <c r="D35" i="41"/>
  <c r="D28" i="137"/>
  <c r="P28" i="137" s="1"/>
  <c r="D26" i="136"/>
  <c r="P26" i="136" s="1"/>
  <c r="D28" i="143"/>
  <c r="P28" i="143" s="1"/>
  <c r="C31" i="143"/>
  <c r="O31" i="143" s="1"/>
  <c r="C25" i="41"/>
  <c r="C17" i="143"/>
  <c r="C9" i="41"/>
  <c r="C27" i="143"/>
  <c r="C10" i="41"/>
  <c r="C13" i="143"/>
  <c r="Z13" i="143" s="1"/>
  <c r="C13" i="41"/>
  <c r="C15" i="143"/>
  <c r="O15" i="143" s="1"/>
  <c r="C11" i="41"/>
  <c r="C11" i="143"/>
  <c r="C30" i="41"/>
  <c r="C12" i="143"/>
  <c r="C7" i="41"/>
  <c r="C19" i="143"/>
  <c r="O19" i="143" s="1"/>
  <c r="C36" i="41"/>
  <c r="C24" i="143"/>
  <c r="C24" i="41"/>
  <c r="C25" i="143"/>
  <c r="C23" i="41"/>
  <c r="C36" i="59"/>
  <c r="C35" i="137"/>
  <c r="O35" i="137" s="1"/>
  <c r="C33" i="41"/>
  <c r="AN38" i="59"/>
  <c r="C35" i="143"/>
  <c r="AB27" i="59"/>
  <c r="H34" i="143"/>
  <c r="V23" i="173"/>
  <c r="Z17" i="173"/>
  <c r="AH11" i="173" s="1"/>
  <c r="F25" i="173"/>
  <c r="AP29" i="59"/>
  <c r="AF29" i="59"/>
  <c r="B28" i="173"/>
  <c r="AR34" i="64"/>
  <c r="AR27" i="64"/>
  <c r="AR16" i="64"/>
  <c r="AR14" i="64"/>
  <c r="U40" i="64"/>
  <c r="AR39" i="64"/>
  <c r="AR9" i="64"/>
  <c r="AR15" i="64"/>
  <c r="Z40" i="64"/>
  <c r="AR13" i="64"/>
  <c r="G21" i="137"/>
  <c r="G21" i="143"/>
  <c r="G21" i="30"/>
  <c r="G21" i="59"/>
  <c r="G20" i="59"/>
  <c r="G8" i="137"/>
  <c r="G8" i="143"/>
  <c r="S8" i="143" s="1"/>
  <c r="G13" i="30"/>
  <c r="S13" i="30" s="1"/>
  <c r="F14" i="30"/>
  <c r="R14" i="30" s="1"/>
  <c r="F9" i="137"/>
  <c r="R9" i="137" s="1"/>
  <c r="F12" i="143"/>
  <c r="CB11" i="1"/>
  <c r="AC5" i="173" s="1"/>
  <c r="F7" i="59"/>
  <c r="E12" i="30"/>
  <c r="E33" i="59"/>
  <c r="E16" i="137"/>
  <c r="E7" i="136"/>
  <c r="Q7" i="136" s="1"/>
  <c r="E7" i="59"/>
  <c r="E9" i="137"/>
  <c r="E12" i="136"/>
  <c r="E12" i="143"/>
  <c r="E14" i="30"/>
  <c r="D13" i="30"/>
  <c r="P13" i="30" s="1"/>
  <c r="D20" i="59"/>
  <c r="D14" i="136"/>
  <c r="P14" i="136" s="1"/>
  <c r="D8" i="143"/>
  <c r="D10" i="30"/>
  <c r="P10" i="30" s="1"/>
  <c r="D18" i="136"/>
  <c r="D24" i="143"/>
  <c r="D22" i="59"/>
  <c r="AN23" i="59"/>
  <c r="C21" i="137"/>
  <c r="C21" i="143"/>
  <c r="C21" i="30"/>
  <c r="C21" i="59"/>
  <c r="G12" i="59"/>
  <c r="G9" i="136"/>
  <c r="S9" i="136" s="1"/>
  <c r="G9" i="30"/>
  <c r="G14" i="137"/>
  <c r="S14" i="137" s="1"/>
  <c r="G7" i="59"/>
  <c r="G9" i="137"/>
  <c r="G12" i="136"/>
  <c r="S12" i="136" s="1"/>
  <c r="G12" i="143"/>
  <c r="S12" i="143" s="1"/>
  <c r="G14" i="30"/>
  <c r="G12" i="30"/>
  <c r="G16" i="137"/>
  <c r="G33" i="59"/>
  <c r="G7" i="136"/>
  <c r="S7" i="136" s="1"/>
  <c r="D33" i="143"/>
  <c r="P33" i="143" s="1"/>
  <c r="D31" i="30"/>
  <c r="P31" i="30" s="1"/>
  <c r="D37" i="59"/>
  <c r="D33" i="137"/>
  <c r="P33" i="137" s="1"/>
  <c r="AB39" i="59"/>
  <c r="X30" i="59"/>
  <c r="F31" i="173"/>
  <c r="Z35" i="173"/>
  <c r="N34" i="173"/>
  <c r="V21" i="173"/>
  <c r="AP39" i="59"/>
  <c r="AF34" i="59"/>
  <c r="J37" i="173"/>
  <c r="D23" i="30"/>
  <c r="P23" i="30" s="1"/>
  <c r="D11" i="59"/>
  <c r="D25" i="136"/>
  <c r="P25" i="136" s="1"/>
  <c r="D27" i="143"/>
  <c r="P27" i="143" s="1"/>
  <c r="D15" i="137"/>
  <c r="P15" i="137" s="1"/>
  <c r="D23" i="136"/>
  <c r="D30" i="30"/>
  <c r="D8" i="59"/>
  <c r="X9" i="59"/>
  <c r="H18" i="143"/>
  <c r="V11" i="173"/>
  <c r="F11" i="173"/>
  <c r="J13" i="173"/>
  <c r="N12" i="173"/>
  <c r="B11" i="173"/>
  <c r="R12" i="173"/>
  <c r="AF14" i="59"/>
  <c r="AP15" i="59"/>
  <c r="P37" i="1"/>
  <c r="C28" i="143"/>
  <c r="C20" i="30"/>
  <c r="C34" i="59"/>
  <c r="C28" i="137"/>
  <c r="C14" i="30"/>
  <c r="C7" i="59"/>
  <c r="AN8" i="59"/>
  <c r="C9" i="137"/>
  <c r="C12" i="136"/>
  <c r="C9" i="30"/>
  <c r="O9" i="30" s="1"/>
  <c r="C12" i="59"/>
  <c r="C9" i="136"/>
  <c r="AN19" i="59"/>
  <c r="C14" i="137"/>
  <c r="O14" i="137" s="1"/>
  <c r="G16" i="59"/>
  <c r="G30" i="143"/>
  <c r="G25" i="30"/>
  <c r="S25" i="30" s="1"/>
  <c r="G30" i="137"/>
  <c r="G23" i="30"/>
  <c r="S23" i="30" s="1"/>
  <c r="G11" i="59"/>
  <c r="G25" i="136"/>
  <c r="S25" i="136" s="1"/>
  <c r="G27" i="137"/>
  <c r="S27" i="137" s="1"/>
  <c r="G26" i="59"/>
  <c r="G7" i="30"/>
  <c r="S7" i="30" s="1"/>
  <c r="G29" i="137"/>
  <c r="S29" i="137" s="1"/>
  <c r="G8" i="136"/>
  <c r="S8" i="136" s="1"/>
  <c r="AS37" i="64"/>
  <c r="AT37" i="64" s="1"/>
  <c r="G19" i="30"/>
  <c r="G10" i="59"/>
  <c r="G18" i="137"/>
  <c r="G24" i="136"/>
  <c r="G15" i="143"/>
  <c r="F26" i="30"/>
  <c r="R26" i="30" s="1"/>
  <c r="T26" i="30" s="1"/>
  <c r="F25" i="59"/>
  <c r="F31" i="137"/>
  <c r="F36" i="136"/>
  <c r="R36" i="136" s="1"/>
  <c r="T36" i="136" s="1"/>
  <c r="F31" i="143"/>
  <c r="V17" i="143"/>
  <c r="X17" i="143" s="1"/>
  <c r="F9" i="59"/>
  <c r="F12" i="137"/>
  <c r="F11" i="136"/>
  <c r="CB21" i="1"/>
  <c r="AC7" i="173" s="1"/>
  <c r="F24" i="30"/>
  <c r="V30" i="143"/>
  <c r="E16" i="59"/>
  <c r="Q16" i="59" s="1"/>
  <c r="E30" i="137"/>
  <c r="E25" i="30"/>
  <c r="Q25" i="30" s="1"/>
  <c r="E32" i="136"/>
  <c r="Q32" i="136" s="1"/>
  <c r="E10" i="30"/>
  <c r="Q10" i="30" s="1"/>
  <c r="E22" i="59"/>
  <c r="E24" i="137"/>
  <c r="E24" i="143"/>
  <c r="E24" i="59"/>
  <c r="E25" i="137"/>
  <c r="E25" i="143"/>
  <c r="E8" i="30"/>
  <c r="D29" i="59"/>
  <c r="P29" i="59" s="1"/>
  <c r="D13" i="137"/>
  <c r="D10" i="143"/>
  <c r="D15" i="30"/>
  <c r="D17" i="30"/>
  <c r="P17" i="30" s="1"/>
  <c r="D7" i="137"/>
  <c r="D7" i="143"/>
  <c r="D15" i="59"/>
  <c r="P15" i="59" s="1"/>
  <c r="D12" i="59"/>
  <c r="D14" i="143"/>
  <c r="D9" i="30"/>
  <c r="D14" i="137"/>
  <c r="C26" i="30"/>
  <c r="O26" i="30" s="1"/>
  <c r="AN25" i="59"/>
  <c r="C25" i="59"/>
  <c r="C36" i="136"/>
  <c r="C31" i="137"/>
  <c r="O31" i="137" s="1"/>
  <c r="C16" i="59"/>
  <c r="C30" i="137"/>
  <c r="C32" i="136"/>
  <c r="C25" i="30"/>
  <c r="AN20" i="59"/>
  <c r="C12" i="137"/>
  <c r="C11" i="136"/>
  <c r="O11" i="136" s="1"/>
  <c r="C24" i="30"/>
  <c r="O24" i="30" s="1"/>
  <c r="C9" i="59"/>
  <c r="C23" i="30"/>
  <c r="C25" i="136"/>
  <c r="C11" i="59"/>
  <c r="C27" i="137"/>
  <c r="C22" i="30"/>
  <c r="C13" i="59"/>
  <c r="C20" i="137"/>
  <c r="C22" i="136"/>
  <c r="AN9" i="59"/>
  <c r="C10" i="59"/>
  <c r="C18" i="137"/>
  <c r="C24" i="136"/>
  <c r="C19" i="30"/>
  <c r="AN36" i="59"/>
  <c r="C19" i="136"/>
  <c r="O19" i="136" s="1"/>
  <c r="C16" i="30"/>
  <c r="C30" i="59"/>
  <c r="C17" i="137"/>
  <c r="C33" i="59"/>
  <c r="O33" i="59" s="1"/>
  <c r="C16" i="137"/>
  <c r="C7" i="136"/>
  <c r="O7" i="136" s="1"/>
  <c r="C12" i="30"/>
  <c r="AB24" i="143"/>
  <c r="C10" i="30"/>
  <c r="C24" i="137"/>
  <c r="O24" i="137" s="1"/>
  <c r="C18" i="136"/>
  <c r="AN28" i="59"/>
  <c r="C22" i="59"/>
  <c r="C24" i="59"/>
  <c r="C16" i="136"/>
  <c r="O16" i="136" s="1"/>
  <c r="C8" i="30"/>
  <c r="C25" i="137"/>
  <c r="O29" i="143"/>
  <c r="C26" i="59"/>
  <c r="C8" i="136"/>
  <c r="C7" i="30"/>
  <c r="C29" i="137"/>
  <c r="L32" i="148"/>
  <c r="L18" i="148"/>
  <c r="AS14" i="59"/>
  <c r="AS24" i="59"/>
  <c r="AN14" i="59"/>
  <c r="AN10" i="59"/>
  <c r="AN7" i="59"/>
  <c r="AN29" i="59"/>
  <c r="AG20" i="59"/>
  <c r="AG16" i="59"/>
  <c r="AG18" i="59"/>
  <c r="AG28" i="59"/>
  <c r="AA29" i="59"/>
  <c r="AA26" i="59"/>
  <c r="AA28" i="59"/>
  <c r="AA25" i="59"/>
  <c r="AA20" i="59"/>
  <c r="AA35" i="59"/>
  <c r="AA38" i="59"/>
  <c r="AO32" i="173" l="1"/>
  <c r="AM14" i="173"/>
  <c r="AM21" i="173"/>
  <c r="V19" i="143"/>
  <c r="X19" i="143" s="1"/>
  <c r="R14" i="137"/>
  <c r="T23" i="136"/>
  <c r="R22" i="41"/>
  <c r="Q31" i="136"/>
  <c r="T31" i="136" s="1"/>
  <c r="P39" i="137"/>
  <c r="P39" i="30"/>
  <c r="P27" i="137"/>
  <c r="P34" i="137"/>
  <c r="T33" i="136"/>
  <c r="Q17" i="64"/>
  <c r="T33" i="64"/>
  <c r="Q38" i="136"/>
  <c r="T38" i="136" s="1"/>
  <c r="Q38" i="30"/>
  <c r="T38" i="30" s="1"/>
  <c r="Q7" i="30"/>
  <c r="Q28" i="30"/>
  <c r="Q22" i="136"/>
  <c r="T22" i="136" s="1"/>
  <c r="Q23" i="136"/>
  <c r="Q37" i="136"/>
  <c r="Q39" i="136"/>
  <c r="Q39" i="64"/>
  <c r="R18" i="30"/>
  <c r="R13" i="137"/>
  <c r="AA25" i="136"/>
  <c r="AA33" i="136"/>
  <c r="O13" i="143"/>
  <c r="AO36" i="173"/>
  <c r="AM9" i="173"/>
  <c r="AM24" i="173"/>
  <c r="AM13" i="173"/>
  <c r="O18" i="143"/>
  <c r="O35" i="136"/>
  <c r="O21" i="136"/>
  <c r="O22" i="30"/>
  <c r="O22" i="136"/>
  <c r="O25" i="137"/>
  <c r="AA22" i="136"/>
  <c r="Q11" i="136"/>
  <c r="O37" i="143"/>
  <c r="AO22" i="173"/>
  <c r="AB39" i="143"/>
  <c r="AH8" i="173"/>
  <c r="AH18" i="173"/>
  <c r="AO33" i="173"/>
  <c r="AL18" i="173"/>
  <c r="AM18" i="173" s="1"/>
  <c r="AN18" i="173"/>
  <c r="AD34" i="173"/>
  <c r="AH35" i="173"/>
  <c r="P12" i="143"/>
  <c r="AH17" i="173"/>
  <c r="O28" i="59"/>
  <c r="AH16" i="173"/>
  <c r="AL32" i="173"/>
  <c r="AM32" i="173" s="1"/>
  <c r="AN8" i="173"/>
  <c r="AO8" i="173" s="1"/>
  <c r="AL8" i="173"/>
  <c r="AM8" i="173" s="1"/>
  <c r="AH15" i="173"/>
  <c r="AH21" i="173"/>
  <c r="AH20" i="173"/>
  <c r="AH12" i="173"/>
  <c r="AH22" i="173"/>
  <c r="AH5" i="173"/>
  <c r="AH14" i="173"/>
  <c r="AA14" i="59"/>
  <c r="P20" i="143"/>
  <c r="O30" i="136"/>
  <c r="O38" i="59"/>
  <c r="O38" i="41"/>
  <c r="P24" i="143"/>
  <c r="O33" i="41"/>
  <c r="O36" i="59"/>
  <c r="O34" i="136"/>
  <c r="R19" i="30"/>
  <c r="T19" i="30" s="1"/>
  <c r="R15" i="143"/>
  <c r="R27" i="143"/>
  <c r="P26" i="143"/>
  <c r="O27" i="137"/>
  <c r="O19" i="30"/>
  <c r="O18" i="137"/>
  <c r="O10" i="143"/>
  <c r="AO26" i="173"/>
  <c r="AN24" i="173"/>
  <c r="AL30" i="173"/>
  <c r="AM30" i="173" s="1"/>
  <c r="AL12" i="173"/>
  <c r="AM12" i="173" s="1"/>
  <c r="AN31" i="173"/>
  <c r="AO31" i="173" s="1"/>
  <c r="V22" i="136"/>
  <c r="X22" i="136" s="1"/>
  <c r="AN30" i="173"/>
  <c r="AL36" i="173"/>
  <c r="AM36" i="173" s="1"/>
  <c r="AO30" i="173"/>
  <c r="O18" i="59"/>
  <c r="AL5" i="173"/>
  <c r="AM5" i="173" s="1"/>
  <c r="AL19" i="173"/>
  <c r="AM19" i="173" s="1"/>
  <c r="AD19" i="173"/>
  <c r="AA10" i="30"/>
  <c r="Q18" i="136"/>
  <c r="T18" i="136" s="1"/>
  <c r="Q29" i="136"/>
  <c r="Q34" i="64"/>
  <c r="O34" i="143"/>
  <c r="O30" i="137"/>
  <c r="P35" i="59"/>
  <c r="V19" i="136"/>
  <c r="O13" i="59"/>
  <c r="O12" i="143"/>
  <c r="O7" i="143"/>
  <c r="AO17" i="173"/>
  <c r="O23" i="30"/>
  <c r="O24" i="136"/>
  <c r="AO27" i="173"/>
  <c r="AO24" i="173"/>
  <c r="AD21" i="173"/>
  <c r="AD26" i="173"/>
  <c r="S12" i="137"/>
  <c r="S11" i="136"/>
  <c r="P15" i="30"/>
  <c r="P9" i="136"/>
  <c r="P8" i="64"/>
  <c r="S21" i="59"/>
  <c r="S21" i="143"/>
  <c r="AA23" i="136"/>
  <c r="P36" i="136"/>
  <c r="P36" i="137"/>
  <c r="AC36" i="143"/>
  <c r="AO18" i="173"/>
  <c r="AO13" i="173"/>
  <c r="O7" i="137"/>
  <c r="O13" i="136"/>
  <c r="AO11" i="173"/>
  <c r="AL16" i="173"/>
  <c r="AM16" i="173" s="1"/>
  <c r="AN12" i="173"/>
  <c r="AO12" i="173" s="1"/>
  <c r="R36" i="137"/>
  <c r="AO29" i="173"/>
  <c r="AO19" i="173"/>
  <c r="AO20" i="173"/>
  <c r="P35" i="136"/>
  <c r="AO14" i="173"/>
  <c r="O21" i="143"/>
  <c r="O31" i="136"/>
  <c r="O8" i="30"/>
  <c r="S9" i="137"/>
  <c r="O34" i="59"/>
  <c r="O28" i="143"/>
  <c r="AO21" i="173"/>
  <c r="O9" i="137"/>
  <c r="AO16" i="173"/>
  <c r="O37" i="41"/>
  <c r="O32" i="64"/>
  <c r="AN10" i="173"/>
  <c r="AO10" i="173" s="1"/>
  <c r="AN7" i="173"/>
  <c r="AO7" i="173" s="1"/>
  <c r="Z30" i="143"/>
  <c r="Q13" i="64"/>
  <c r="Q14" i="64"/>
  <c r="R12" i="64"/>
  <c r="O30" i="143"/>
  <c r="T25" i="30"/>
  <c r="T16" i="59"/>
  <c r="AN6" i="173"/>
  <c r="AO6" i="173" s="1"/>
  <c r="AL28" i="173"/>
  <c r="AM28" i="173" s="1"/>
  <c r="AN23" i="173"/>
  <c r="AO23" i="173" s="1"/>
  <c r="AO25" i="173"/>
  <c r="AO9" i="173"/>
  <c r="AD16" i="173"/>
  <c r="AD15" i="173"/>
  <c r="AD7" i="173"/>
  <c r="P29" i="33"/>
  <c r="S18" i="33"/>
  <c r="S17" i="41"/>
  <c r="S13" i="41"/>
  <c r="S22" i="41"/>
  <c r="AD5" i="173"/>
  <c r="AD24" i="173"/>
  <c r="R38" i="41"/>
  <c r="O7" i="41"/>
  <c r="Q36" i="41"/>
  <c r="O39" i="41"/>
  <c r="Q39" i="41"/>
  <c r="T39" i="41" s="1"/>
  <c r="Q22" i="41"/>
  <c r="T22" i="41" s="1"/>
  <c r="S37" i="59"/>
  <c r="AC39" i="33"/>
  <c r="P28" i="33"/>
  <c r="S28" i="33"/>
  <c r="S16" i="59"/>
  <c r="O12" i="59"/>
  <c r="Q9" i="59"/>
  <c r="O30" i="59"/>
  <c r="O25" i="59"/>
  <c r="O23" i="59"/>
  <c r="S36" i="59"/>
  <c r="X30" i="143"/>
  <c r="S7" i="33"/>
  <c r="AC10" i="33"/>
  <c r="R11" i="33"/>
  <c r="Q23" i="33"/>
  <c r="S24" i="33"/>
  <c r="S21" i="33"/>
  <c r="S33" i="33"/>
  <c r="O30" i="41"/>
  <c r="P17" i="41"/>
  <c r="O16" i="41"/>
  <c r="S7" i="41"/>
  <c r="S36" i="41"/>
  <c r="P28" i="41"/>
  <c r="R8" i="41"/>
  <c r="R29" i="41"/>
  <c r="R15" i="41"/>
  <c r="P37" i="41"/>
  <c r="Q17" i="41"/>
  <c r="R20" i="41"/>
  <c r="R21" i="41"/>
  <c r="R35" i="41"/>
  <c r="S15" i="41"/>
  <c r="S7" i="59"/>
  <c r="S12" i="59"/>
  <c r="P20" i="59"/>
  <c r="R10" i="59"/>
  <c r="P16" i="59"/>
  <c r="O29" i="59"/>
  <c r="R14" i="59"/>
  <c r="S8" i="59"/>
  <c r="S22" i="59"/>
  <c r="R38" i="59"/>
  <c r="P31" i="59"/>
  <c r="P32" i="59"/>
  <c r="P30" i="59"/>
  <c r="Q8" i="59"/>
  <c r="R22" i="59"/>
  <c r="R34" i="59"/>
  <c r="T34" i="59" s="1"/>
  <c r="R36" i="59"/>
  <c r="R37" i="59"/>
  <c r="S32" i="59"/>
  <c r="P12" i="137"/>
  <c r="P9" i="41"/>
  <c r="Q30" i="143"/>
  <c r="R17" i="41"/>
  <c r="R18" i="59"/>
  <c r="T18" i="59" s="1"/>
  <c r="R19" i="41"/>
  <c r="R19" i="59"/>
  <c r="T19" i="59" s="1"/>
  <c r="R13" i="59"/>
  <c r="T13" i="59" s="1"/>
  <c r="S15" i="59"/>
  <c r="AA37" i="59"/>
  <c r="AA16" i="59"/>
  <c r="AA36" i="59"/>
  <c r="V8" i="136"/>
  <c r="Y8" i="136" s="1"/>
  <c r="P23" i="143"/>
  <c r="P39" i="59"/>
  <c r="P35" i="33"/>
  <c r="P36" i="30"/>
  <c r="P38" i="143"/>
  <c r="AA18" i="143"/>
  <c r="AQ17" i="173"/>
  <c r="DE12" i="1"/>
  <c r="AQ34" i="173"/>
  <c r="DE16" i="1"/>
  <c r="DE19" i="1"/>
  <c r="DE20" i="1"/>
  <c r="DE21" i="1"/>
  <c r="DE22" i="1"/>
  <c r="AQ29" i="173"/>
  <c r="DE26" i="1"/>
  <c r="DE33" i="1"/>
  <c r="DE34" i="1"/>
  <c r="AQ28" i="173"/>
  <c r="DE9" i="1"/>
  <c r="AQ23" i="173"/>
  <c r="AQ6" i="173"/>
  <c r="AQ31" i="173"/>
  <c r="DE28" i="1"/>
  <c r="DE29" i="1"/>
  <c r="DE30" i="1"/>
  <c r="DE31" i="1"/>
  <c r="O36" i="41"/>
  <c r="O22" i="41"/>
  <c r="O39" i="64"/>
  <c r="O33" i="143"/>
  <c r="O22" i="137"/>
  <c r="O32" i="59"/>
  <c r="O28" i="30"/>
  <c r="O33" i="64"/>
  <c r="AE16" i="59"/>
  <c r="AH39" i="64"/>
  <c r="AE31" i="59"/>
  <c r="AE36" i="59"/>
  <c r="DE5" i="1"/>
  <c r="AQ26" i="173"/>
  <c r="DE13" i="1"/>
  <c r="AQ7" i="173"/>
  <c r="AQ15" i="173"/>
  <c r="AQ11" i="173"/>
  <c r="AQ5" i="173"/>
  <c r="AQ20" i="173"/>
  <c r="DE24" i="1"/>
  <c r="AQ16" i="173"/>
  <c r="AQ32" i="173"/>
  <c r="AQ30" i="173"/>
  <c r="DE7" i="1"/>
  <c r="AQ36" i="173"/>
  <c r="DE10" i="1"/>
  <c r="DE11" i="1"/>
  <c r="DE23" i="1"/>
  <c r="AQ35" i="173"/>
  <c r="AQ25" i="173"/>
  <c r="AQ33" i="173"/>
  <c r="AQ22" i="173"/>
  <c r="AQ24" i="173"/>
  <c r="DE4" i="1"/>
  <c r="AQ9" i="173"/>
  <c r="DE8" i="1"/>
  <c r="DE17" i="1"/>
  <c r="AQ13" i="173"/>
  <c r="O19" i="41"/>
  <c r="AQ14" i="173"/>
  <c r="DE6" i="1"/>
  <c r="AQ21" i="173"/>
  <c r="DE18" i="1"/>
  <c r="DE35" i="1"/>
  <c r="AQ12" i="173"/>
  <c r="AQ10" i="173"/>
  <c r="DE27" i="1"/>
  <c r="AQ18" i="173"/>
  <c r="DE14" i="1"/>
  <c r="AQ27" i="173"/>
  <c r="DE15" i="1"/>
  <c r="AQ8" i="173"/>
  <c r="DE25" i="1"/>
  <c r="DE36" i="1"/>
  <c r="AQ19" i="173"/>
  <c r="DE32" i="1"/>
  <c r="AL22" i="173"/>
  <c r="AM22" i="173" s="1"/>
  <c r="AN37" i="173"/>
  <c r="AO37" i="173" s="1"/>
  <c r="W12" i="143"/>
  <c r="Y12" i="143" s="1"/>
  <c r="K40" i="143"/>
  <c r="O25" i="30"/>
  <c r="P7" i="137"/>
  <c r="E40" i="136"/>
  <c r="O12" i="136"/>
  <c r="O28" i="137"/>
  <c r="O20" i="30"/>
  <c r="P30" i="30"/>
  <c r="Q19" i="143"/>
  <c r="S21" i="30"/>
  <c r="S21" i="137"/>
  <c r="R12" i="136"/>
  <c r="O34" i="137"/>
  <c r="O34" i="64"/>
  <c r="O8" i="143"/>
  <c r="P17" i="59"/>
  <c r="P17" i="64"/>
  <c r="O9" i="143"/>
  <c r="O19" i="59"/>
  <c r="T17" i="59"/>
  <c r="O18" i="136"/>
  <c r="O10" i="30"/>
  <c r="O12" i="30"/>
  <c r="O16" i="137"/>
  <c r="O17" i="137"/>
  <c r="O16" i="30"/>
  <c r="O20" i="137"/>
  <c r="O25" i="136"/>
  <c r="O12" i="137"/>
  <c r="O32" i="136"/>
  <c r="O16" i="59"/>
  <c r="O36" i="136"/>
  <c r="P7" i="143"/>
  <c r="P10" i="143"/>
  <c r="Q22" i="59"/>
  <c r="T32" i="136"/>
  <c r="S30" i="137"/>
  <c r="S30" i="143"/>
  <c r="O9" i="136"/>
  <c r="P8" i="59"/>
  <c r="P23" i="136"/>
  <c r="P11" i="59"/>
  <c r="P37" i="59"/>
  <c r="S33" i="59"/>
  <c r="S12" i="30"/>
  <c r="S14" i="30"/>
  <c r="S9" i="30"/>
  <c r="P18" i="136"/>
  <c r="P8" i="143"/>
  <c r="Q12" i="136"/>
  <c r="Q7" i="59"/>
  <c r="Q12" i="30"/>
  <c r="T12" i="30" s="1"/>
  <c r="S8" i="137"/>
  <c r="O35" i="143"/>
  <c r="O25" i="143"/>
  <c r="O24" i="143"/>
  <c r="Q9" i="30"/>
  <c r="R10" i="41"/>
  <c r="R24" i="136"/>
  <c r="T24" i="136" s="1"/>
  <c r="O23" i="137"/>
  <c r="O32" i="30"/>
  <c r="P24" i="41"/>
  <c r="P24" i="137"/>
  <c r="P20" i="137"/>
  <c r="P22" i="30"/>
  <c r="P13" i="41"/>
  <c r="P16" i="41"/>
  <c r="P30" i="137"/>
  <c r="O20" i="59"/>
  <c r="P14" i="59"/>
  <c r="P31" i="136"/>
  <c r="P21" i="30"/>
  <c r="Q12" i="137"/>
  <c r="R21" i="30"/>
  <c r="S24" i="30"/>
  <c r="R9" i="30"/>
  <c r="O16" i="143"/>
  <c r="P29" i="137"/>
  <c r="P29" i="41"/>
  <c r="P27" i="64"/>
  <c r="P8" i="30"/>
  <c r="Q10" i="41"/>
  <c r="T10" i="41" s="1"/>
  <c r="Q15" i="64"/>
  <c r="T15" i="64" s="1"/>
  <c r="T26" i="136"/>
  <c r="Q20" i="30"/>
  <c r="T20" i="30" s="1"/>
  <c r="R25" i="137"/>
  <c r="R8" i="30"/>
  <c r="O13" i="137"/>
  <c r="O26" i="64"/>
  <c r="T19" i="136"/>
  <c r="V7" i="136"/>
  <c r="X7" i="136" s="1"/>
  <c r="AE7" i="59"/>
  <c r="P25" i="33"/>
  <c r="V29" i="136"/>
  <c r="Z29" i="136" s="1"/>
  <c r="V35" i="136"/>
  <c r="X35" i="136" s="1"/>
  <c r="AA24" i="136"/>
  <c r="AA11" i="136"/>
  <c r="S9" i="143"/>
  <c r="V30" i="136"/>
  <c r="Y30" i="136" s="1"/>
  <c r="AE22" i="59"/>
  <c r="S11" i="33"/>
  <c r="O37" i="137"/>
  <c r="P33" i="33"/>
  <c r="P37" i="137"/>
  <c r="AE24" i="59"/>
  <c r="S26" i="136"/>
  <c r="S28" i="143"/>
  <c r="S22" i="136"/>
  <c r="S25" i="143"/>
  <c r="AE29" i="59"/>
  <c r="S24" i="143"/>
  <c r="S10" i="41"/>
  <c r="V39" i="136"/>
  <c r="T39" i="136"/>
  <c r="R39" i="143"/>
  <c r="R30" i="136"/>
  <c r="T30" i="136" s="1"/>
  <c r="O17" i="59"/>
  <c r="O29" i="30"/>
  <c r="O33" i="136"/>
  <c r="O27" i="30"/>
  <c r="P26" i="30"/>
  <c r="P18" i="30"/>
  <c r="P10" i="137"/>
  <c r="P31" i="143"/>
  <c r="P32" i="137"/>
  <c r="P10" i="33"/>
  <c r="P35" i="143"/>
  <c r="P36" i="33"/>
  <c r="P27" i="136"/>
  <c r="P37" i="143"/>
  <c r="P22" i="41"/>
  <c r="P39" i="64"/>
  <c r="P27" i="30"/>
  <c r="P12" i="30"/>
  <c r="P17" i="137"/>
  <c r="P37" i="33"/>
  <c r="P19" i="30"/>
  <c r="P24" i="136"/>
  <c r="P9" i="33"/>
  <c r="P28" i="136"/>
  <c r="P29" i="136"/>
  <c r="P38" i="41"/>
  <c r="P39" i="41"/>
  <c r="P38" i="64"/>
  <c r="P38" i="136"/>
  <c r="P38" i="30"/>
  <c r="Q17" i="30"/>
  <c r="T32" i="30"/>
  <c r="Q24" i="41"/>
  <c r="Q20" i="64"/>
  <c r="T20" i="64" s="1"/>
  <c r="Q14" i="136"/>
  <c r="Q21" i="41"/>
  <c r="Q12" i="64"/>
  <c r="T12" i="64" s="1"/>
  <c r="Q13" i="136"/>
  <c r="Q16" i="41"/>
  <c r="Q16" i="64"/>
  <c r="Q22" i="33"/>
  <c r="Q18" i="33"/>
  <c r="Q28" i="136"/>
  <c r="T28" i="136" s="1"/>
  <c r="Q27" i="33"/>
  <c r="Q14" i="33"/>
  <c r="Q7" i="64"/>
  <c r="Q8" i="136"/>
  <c r="Q29" i="41"/>
  <c r="T29" i="41" s="1"/>
  <c r="Q31" i="137"/>
  <c r="Q25" i="41"/>
  <c r="Q24" i="64"/>
  <c r="Q21" i="136"/>
  <c r="Q12" i="33"/>
  <c r="Q28" i="33"/>
  <c r="T28" i="33" s="1"/>
  <c r="Q39" i="30"/>
  <c r="T39" i="30" s="1"/>
  <c r="R30" i="137"/>
  <c r="R38" i="137"/>
  <c r="R28" i="30"/>
  <c r="R10" i="137"/>
  <c r="R31" i="41"/>
  <c r="R28" i="64"/>
  <c r="R20" i="137"/>
  <c r="R25" i="41"/>
  <c r="R24" i="64"/>
  <c r="R10" i="33"/>
  <c r="R34" i="136"/>
  <c r="R37" i="64"/>
  <c r="R37" i="136"/>
  <c r="T37" i="136" s="1"/>
  <c r="R37" i="30"/>
  <c r="R33" i="137"/>
  <c r="R10" i="30"/>
  <c r="T10" i="30" s="1"/>
  <c r="R24" i="143"/>
  <c r="R31" i="33"/>
  <c r="R8" i="137"/>
  <c r="R13" i="64"/>
  <c r="T13" i="64" s="1"/>
  <c r="R38" i="33"/>
  <c r="R29" i="136"/>
  <c r="T29" i="136" s="1"/>
  <c r="R34" i="64"/>
  <c r="T34" i="64" s="1"/>
  <c r="R35" i="33"/>
  <c r="T35" i="33" s="1"/>
  <c r="R36" i="30"/>
  <c r="R14" i="33"/>
  <c r="S28" i="30"/>
  <c r="S35" i="41"/>
  <c r="S26" i="143"/>
  <c r="S33" i="143"/>
  <c r="S23" i="137"/>
  <c r="S38" i="137"/>
  <c r="S39" i="30"/>
  <c r="S35" i="59"/>
  <c r="S34" i="41"/>
  <c r="S34" i="137"/>
  <c r="S19" i="41"/>
  <c r="S34" i="136"/>
  <c r="S35" i="143"/>
  <c r="S36" i="30"/>
  <c r="S37" i="136"/>
  <c r="V21" i="136"/>
  <c r="Z21" i="136" s="1"/>
  <c r="Q20" i="59"/>
  <c r="AA12" i="59"/>
  <c r="AA37" i="136"/>
  <c r="AA38" i="136"/>
  <c r="AA7" i="143"/>
  <c r="AA29" i="136"/>
  <c r="Z32" i="137"/>
  <c r="T31" i="59"/>
  <c r="AC27" i="143"/>
  <c r="S39" i="41"/>
  <c r="S32" i="41"/>
  <c r="S33" i="41"/>
  <c r="AD33" i="173"/>
  <c r="AD32" i="173"/>
  <c r="AD13" i="173"/>
  <c r="AD17" i="173"/>
  <c r="AD23" i="173"/>
  <c r="AD25" i="173"/>
  <c r="AD30" i="173"/>
  <c r="AD31" i="173"/>
  <c r="AD36" i="173"/>
  <c r="AD20" i="173"/>
  <c r="AD37" i="173"/>
  <c r="AD18" i="173"/>
  <c r="AD28" i="173"/>
  <c r="AD12" i="173"/>
  <c r="AD11" i="173"/>
  <c r="AD27" i="173"/>
  <c r="AD10" i="173"/>
  <c r="AD8" i="173"/>
  <c r="AD35" i="173"/>
  <c r="AD14" i="173"/>
  <c r="AD9" i="173"/>
  <c r="AD6" i="173"/>
  <c r="AH9" i="173"/>
  <c r="AD22" i="173"/>
  <c r="AD29" i="173"/>
  <c r="S23" i="33"/>
  <c r="S13" i="33"/>
  <c r="Q31" i="33"/>
  <c r="Q25" i="33"/>
  <c r="Q20" i="33"/>
  <c r="Q26" i="33"/>
  <c r="Q34" i="33"/>
  <c r="R30" i="33"/>
  <c r="R34" i="33"/>
  <c r="R22" i="33"/>
  <c r="R27" i="33"/>
  <c r="P12" i="41"/>
  <c r="P18" i="41"/>
  <c r="Q9" i="41"/>
  <c r="O8" i="41"/>
  <c r="O26" i="41"/>
  <c r="Q31" i="41"/>
  <c r="O32" i="41"/>
  <c r="P33" i="41"/>
  <c r="P32" i="41"/>
  <c r="Q15" i="41"/>
  <c r="Q19" i="41"/>
  <c r="T19" i="41" s="1"/>
  <c r="Q26" i="41"/>
  <c r="Q8" i="41"/>
  <c r="R24" i="41"/>
  <c r="R32" i="41"/>
  <c r="T32" i="41" s="1"/>
  <c r="R26" i="41"/>
  <c r="AE11" i="59"/>
  <c r="AA17" i="59"/>
  <c r="AA8" i="59"/>
  <c r="AA7" i="59"/>
  <c r="AA23" i="59"/>
  <c r="S20" i="59"/>
  <c r="T15" i="59"/>
  <c r="R30" i="59"/>
  <c r="O31" i="59"/>
  <c r="Q32" i="59"/>
  <c r="T32" i="59" s="1"/>
  <c r="R20" i="59"/>
  <c r="Q14" i="30"/>
  <c r="T14" i="30" s="1"/>
  <c r="AC10" i="143"/>
  <c r="O8" i="59"/>
  <c r="S11" i="59"/>
  <c r="O21" i="59"/>
  <c r="R7" i="59"/>
  <c r="T7" i="59" s="1"/>
  <c r="S9" i="59"/>
  <c r="P26" i="59"/>
  <c r="P7" i="59"/>
  <c r="Q11" i="59"/>
  <c r="O20" i="64"/>
  <c r="Q23" i="64"/>
  <c r="S30" i="33"/>
  <c r="Q15" i="33"/>
  <c r="Q32" i="33"/>
  <c r="S32" i="33"/>
  <c r="P35" i="41"/>
  <c r="Q33" i="41"/>
  <c r="O28" i="41"/>
  <c r="AA30" i="59"/>
  <c r="O12" i="41"/>
  <c r="O22" i="59"/>
  <c r="O11" i="59"/>
  <c r="S26" i="59"/>
  <c r="Q24" i="30"/>
  <c r="K40" i="59"/>
  <c r="Q9" i="33"/>
  <c r="AE12" i="59"/>
  <c r="AE25" i="59"/>
  <c r="P22" i="33"/>
  <c r="R9" i="33"/>
  <c r="P11" i="33"/>
  <c r="P19" i="33"/>
  <c r="Q36" i="33"/>
  <c r="S34" i="33"/>
  <c r="O31" i="33"/>
  <c r="Q19" i="33"/>
  <c r="X23" i="33" s="1"/>
  <c r="Q21" i="33"/>
  <c r="R20" i="33"/>
  <c r="S15" i="33"/>
  <c r="S19" i="33"/>
  <c r="S12" i="33"/>
  <c r="S26" i="33"/>
  <c r="S31" i="33"/>
  <c r="S29" i="33"/>
  <c r="Q37" i="33"/>
  <c r="Q24" i="33"/>
  <c r="X24" i="33" s="1"/>
  <c r="P21" i="33"/>
  <c r="P13" i="33"/>
  <c r="P32" i="33"/>
  <c r="Q10" i="33"/>
  <c r="Q33" i="33"/>
  <c r="R29" i="33"/>
  <c r="R17" i="33"/>
  <c r="R36" i="33"/>
  <c r="R33" i="33"/>
  <c r="R32" i="33"/>
  <c r="S38" i="33"/>
  <c r="S14" i="33"/>
  <c r="S10" i="33"/>
  <c r="S36" i="33"/>
  <c r="S35" i="33"/>
  <c r="AC38" i="33"/>
  <c r="AC35" i="33"/>
  <c r="AE26" i="59"/>
  <c r="AE17" i="59"/>
  <c r="K40" i="41"/>
  <c r="AE37" i="59"/>
  <c r="AE14" i="59"/>
  <c r="O25" i="64"/>
  <c r="O9" i="64"/>
  <c r="P15" i="64"/>
  <c r="AB37" i="33"/>
  <c r="P17" i="33"/>
  <c r="P20" i="33"/>
  <c r="S17" i="33"/>
  <c r="AB36" i="33"/>
  <c r="P30" i="33"/>
  <c r="P39" i="33"/>
  <c r="P14" i="33"/>
  <c r="Q17" i="33"/>
  <c r="R21" i="33"/>
  <c r="R15" i="33"/>
  <c r="O11" i="41"/>
  <c r="O13" i="41"/>
  <c r="O9" i="41"/>
  <c r="O18" i="41"/>
  <c r="T35" i="41"/>
  <c r="S30" i="41"/>
  <c r="R30" i="41"/>
  <c r="O20" i="41"/>
  <c r="Q20" i="41"/>
  <c r="T20" i="41" s="1"/>
  <c r="O27" i="41"/>
  <c r="R16" i="41"/>
  <c r="T16" i="41" s="1"/>
  <c r="S28" i="41"/>
  <c r="P20" i="41"/>
  <c r="P10" i="41"/>
  <c r="P34" i="41"/>
  <c r="Q37" i="41"/>
  <c r="T37" i="41" s="1"/>
  <c r="Q27" i="41"/>
  <c r="R28" i="41"/>
  <c r="T28" i="41" s="1"/>
  <c r="R33" i="41"/>
  <c r="R27" i="41"/>
  <c r="R34" i="41"/>
  <c r="T34" i="41" s="1"/>
  <c r="S37" i="41"/>
  <c r="AE21" i="59"/>
  <c r="AE32" i="59"/>
  <c r="AE8" i="59"/>
  <c r="AE20" i="59"/>
  <c r="AE33" i="59"/>
  <c r="O27" i="59"/>
  <c r="Q21" i="59"/>
  <c r="R8" i="59"/>
  <c r="P10" i="59"/>
  <c r="Q26" i="59"/>
  <c r="T26" i="59" s="1"/>
  <c r="P13" i="137"/>
  <c r="O17" i="143"/>
  <c r="O24" i="59"/>
  <c r="O10" i="59"/>
  <c r="O9" i="59"/>
  <c r="R25" i="59"/>
  <c r="T25" i="59" s="1"/>
  <c r="O7" i="59"/>
  <c r="P22" i="59"/>
  <c r="Q12" i="59"/>
  <c r="Q10" i="59"/>
  <c r="R11" i="59"/>
  <c r="P21" i="59"/>
  <c r="R21" i="59"/>
  <c r="R24" i="59"/>
  <c r="S14" i="59"/>
  <c r="P14" i="41"/>
  <c r="R18" i="41"/>
  <c r="R39" i="33"/>
  <c r="R23" i="64"/>
  <c r="T23" i="64" s="1"/>
  <c r="R7" i="41"/>
  <c r="P8" i="41"/>
  <c r="R23" i="41"/>
  <c r="AE23" i="59"/>
  <c r="AE18" i="59"/>
  <c r="AE30" i="59"/>
  <c r="P23" i="64"/>
  <c r="P22" i="64"/>
  <c r="O11" i="64"/>
  <c r="T30" i="64"/>
  <c r="R11" i="64"/>
  <c r="R9" i="64"/>
  <c r="P13" i="64"/>
  <c r="R29" i="64"/>
  <c r="AK9" i="64"/>
  <c r="S23" i="64"/>
  <c r="S20" i="64"/>
  <c r="S26" i="64"/>
  <c r="P24" i="64"/>
  <c r="P29" i="64"/>
  <c r="P18" i="64"/>
  <c r="P7" i="64"/>
  <c r="Q21" i="64"/>
  <c r="T21" i="64" s="1"/>
  <c r="R26" i="64"/>
  <c r="T26" i="64" s="1"/>
  <c r="R25" i="64"/>
  <c r="T25" i="64" s="1"/>
  <c r="R7" i="64"/>
  <c r="T7" i="64" s="1"/>
  <c r="AB17" i="33"/>
  <c r="AB29" i="33"/>
  <c r="S8" i="33"/>
  <c r="Q7" i="33"/>
  <c r="R16" i="33"/>
  <c r="P26" i="33"/>
  <c r="Q13" i="33"/>
  <c r="AC11" i="33"/>
  <c r="AC12" i="33"/>
  <c r="AC30" i="33"/>
  <c r="S9" i="33"/>
  <c r="P38" i="33"/>
  <c r="O10" i="41"/>
  <c r="Q7" i="41"/>
  <c r="R9" i="41"/>
  <c r="R11" i="41"/>
  <c r="S9" i="41"/>
  <c r="P23" i="41"/>
  <c r="P15" i="41"/>
  <c r="S23" i="41"/>
  <c r="AE13" i="59"/>
  <c r="AE34" i="59"/>
  <c r="O11" i="137"/>
  <c r="K49" i="148"/>
  <c r="D49" i="148"/>
  <c r="O21" i="33"/>
  <c r="AC36" i="33"/>
  <c r="O29" i="41"/>
  <c r="O23" i="41"/>
  <c r="S31" i="41"/>
  <c r="O28" i="33"/>
  <c r="V28" i="33" s="1"/>
  <c r="AB39" i="33"/>
  <c r="O10" i="33"/>
  <c r="V10" i="33" s="1"/>
  <c r="AB35" i="33"/>
  <c r="O32" i="33"/>
  <c r="AB38" i="33"/>
  <c r="G40" i="64"/>
  <c r="J40" i="137"/>
  <c r="V26" i="136"/>
  <c r="Y26" i="136" s="1"/>
  <c r="AC37" i="33"/>
  <c r="O39" i="143"/>
  <c r="O39" i="30"/>
  <c r="O27" i="33"/>
  <c r="P23" i="33"/>
  <c r="R13" i="33"/>
  <c r="R23" i="33"/>
  <c r="O34" i="33"/>
  <c r="P16" i="33"/>
  <c r="AB7" i="33"/>
  <c r="Q8" i="33"/>
  <c r="Q16" i="33"/>
  <c r="AC29" i="33"/>
  <c r="AC15" i="33"/>
  <c r="AC28" i="33"/>
  <c r="AC7" i="33"/>
  <c r="R12" i="33"/>
  <c r="S22" i="33"/>
  <c r="R26" i="33"/>
  <c r="R18" i="33"/>
  <c r="T18" i="33" s="1"/>
  <c r="S16" i="33"/>
  <c r="S25" i="33"/>
  <c r="S20" i="33"/>
  <c r="P7" i="33"/>
  <c r="R24" i="33"/>
  <c r="Y24" i="33" s="1"/>
  <c r="P24" i="33"/>
  <c r="Q38" i="33"/>
  <c r="T38" i="33" s="1"/>
  <c r="Q29" i="33"/>
  <c r="R25" i="33"/>
  <c r="S27" i="33"/>
  <c r="G40" i="41"/>
  <c r="M40" i="41"/>
  <c r="O24" i="41"/>
  <c r="Q23" i="41"/>
  <c r="Q11" i="41"/>
  <c r="O21" i="41"/>
  <c r="S25" i="41"/>
  <c r="P7" i="41"/>
  <c r="Q14" i="41"/>
  <c r="R14" i="41"/>
  <c r="S14" i="41"/>
  <c r="S8" i="41"/>
  <c r="S29" i="41"/>
  <c r="S24" i="41"/>
  <c r="O15" i="41"/>
  <c r="P25" i="41"/>
  <c r="P30" i="41"/>
  <c r="P11" i="41"/>
  <c r="R13" i="41"/>
  <c r="T13" i="41" s="1"/>
  <c r="S26" i="41"/>
  <c r="AC31" i="33"/>
  <c r="AC8" i="33"/>
  <c r="AC9" i="33"/>
  <c r="AC32" i="33"/>
  <c r="AC27" i="33"/>
  <c r="AB20" i="33"/>
  <c r="AC14" i="33"/>
  <c r="AC19" i="33"/>
  <c r="O38" i="33"/>
  <c r="AB26" i="33"/>
  <c r="AC26" i="33"/>
  <c r="O36" i="33"/>
  <c r="V36" i="33" s="1"/>
  <c r="AB32" i="33"/>
  <c r="O17" i="33"/>
  <c r="AB28" i="33"/>
  <c r="O37" i="33"/>
  <c r="V37" i="33" s="1"/>
  <c r="AB30" i="33"/>
  <c r="O13" i="33"/>
  <c r="AB31" i="33"/>
  <c r="AC18" i="33"/>
  <c r="O22" i="33"/>
  <c r="AC33" i="33"/>
  <c r="AC24" i="33"/>
  <c r="O35" i="33"/>
  <c r="V35" i="33" s="1"/>
  <c r="AC34" i="33"/>
  <c r="AB25" i="33"/>
  <c r="AB27" i="33"/>
  <c r="AB34" i="33"/>
  <c r="P27" i="33"/>
  <c r="AB33" i="33"/>
  <c r="O24" i="33"/>
  <c r="AB24" i="33"/>
  <c r="AB18" i="33"/>
  <c r="AB10" i="33"/>
  <c r="AC20" i="33"/>
  <c r="O14" i="33"/>
  <c r="AC17" i="33"/>
  <c r="AC22" i="33"/>
  <c r="O30" i="33"/>
  <c r="AC25" i="33"/>
  <c r="AB21" i="33"/>
  <c r="O20" i="33"/>
  <c r="AB22" i="33"/>
  <c r="AB12" i="33"/>
  <c r="O29" i="33"/>
  <c r="AB23" i="33"/>
  <c r="AC13" i="33"/>
  <c r="O12" i="33"/>
  <c r="AC21" i="33"/>
  <c r="AC23" i="33"/>
  <c r="AB9" i="33"/>
  <c r="AC16" i="33"/>
  <c r="P34" i="33"/>
  <c r="AB14" i="33"/>
  <c r="P31" i="33"/>
  <c r="AB19" i="33"/>
  <c r="O18" i="33"/>
  <c r="AB16" i="33"/>
  <c r="O23" i="33"/>
  <c r="AB15" i="33"/>
  <c r="O9" i="33"/>
  <c r="AB11" i="33"/>
  <c r="O39" i="33"/>
  <c r="AB13" i="33"/>
  <c r="O19" i="33"/>
  <c r="AB8" i="33"/>
  <c r="K33" i="148"/>
  <c r="AG27" i="64"/>
  <c r="AK28" i="64"/>
  <c r="AL35" i="64"/>
  <c r="AK37" i="64"/>
  <c r="AK29" i="64"/>
  <c r="AK30" i="64"/>
  <c r="AK32" i="64"/>
  <c r="AL31" i="64"/>
  <c r="AL36" i="64"/>
  <c r="AL37" i="64"/>
  <c r="AL38" i="64"/>
  <c r="AL28" i="64"/>
  <c r="AM28" i="64" s="1"/>
  <c r="AL33" i="64"/>
  <c r="AB11" i="64"/>
  <c r="AF31" i="64"/>
  <c r="AG36" i="64"/>
  <c r="AG38" i="64"/>
  <c r="AK38" i="64"/>
  <c r="AK27" i="64"/>
  <c r="AK31" i="64"/>
  <c r="AM31" i="64" s="1"/>
  <c r="AL32" i="64"/>
  <c r="Q30" i="59"/>
  <c r="T23" i="30"/>
  <c r="Q14" i="59"/>
  <c r="T14" i="59" s="1"/>
  <c r="Q21" i="137"/>
  <c r="Q18" i="41"/>
  <c r="Q10" i="64"/>
  <c r="AG34" i="64"/>
  <c r="AH34" i="64" s="1"/>
  <c r="AG37" i="64"/>
  <c r="AG24" i="64"/>
  <c r="AG35" i="64"/>
  <c r="AG31" i="64"/>
  <c r="AC9" i="143"/>
  <c r="AC8" i="143"/>
  <c r="AC15" i="143"/>
  <c r="O11" i="33"/>
  <c r="O14" i="59"/>
  <c r="O11" i="30"/>
  <c r="AF32" i="64"/>
  <c r="AH32" i="64" s="1"/>
  <c r="AA29" i="143"/>
  <c r="AC13" i="143"/>
  <c r="AC24" i="143"/>
  <c r="O14" i="30"/>
  <c r="AE19" i="59"/>
  <c r="AF33" i="64"/>
  <c r="L40" i="143"/>
  <c r="AE15" i="59"/>
  <c r="AC31" i="143"/>
  <c r="AA14" i="143"/>
  <c r="R33" i="135"/>
  <c r="T35" i="59"/>
  <c r="D40" i="136"/>
  <c r="AB17" i="143"/>
  <c r="O21" i="30"/>
  <c r="O21" i="137"/>
  <c r="T7" i="136"/>
  <c r="O11" i="143"/>
  <c r="O27" i="143"/>
  <c r="O25" i="41"/>
  <c r="P20" i="30"/>
  <c r="O8" i="137"/>
  <c r="P18" i="143"/>
  <c r="Q34" i="136"/>
  <c r="T34" i="136" s="1"/>
  <c r="R12" i="59"/>
  <c r="R12" i="41"/>
  <c r="T12" i="41" s="1"/>
  <c r="O29" i="136"/>
  <c r="O14" i="41"/>
  <c r="O22" i="64"/>
  <c r="O12" i="64"/>
  <c r="T29" i="59"/>
  <c r="P14" i="30"/>
  <c r="P9" i="137"/>
  <c r="P8" i="33"/>
  <c r="Q11" i="64"/>
  <c r="R33" i="59"/>
  <c r="R36" i="41"/>
  <c r="R19" i="64"/>
  <c r="O10" i="136"/>
  <c r="R16" i="30"/>
  <c r="R37" i="33"/>
  <c r="Y34" i="33" s="1"/>
  <c r="S31" i="136"/>
  <c r="V31" i="136"/>
  <c r="Y31" i="136" s="1"/>
  <c r="W19" i="143"/>
  <c r="Y19" i="143" s="1"/>
  <c r="V23" i="136"/>
  <c r="Z23" i="136" s="1"/>
  <c r="V10" i="136"/>
  <c r="X10" i="136" s="1"/>
  <c r="AA16" i="136"/>
  <c r="O22" i="143"/>
  <c r="O33" i="33"/>
  <c r="P21" i="137"/>
  <c r="O39" i="137"/>
  <c r="P11" i="136"/>
  <c r="Q17" i="137"/>
  <c r="Q30" i="41"/>
  <c r="Q30" i="33"/>
  <c r="Q38" i="41"/>
  <c r="Q38" i="59"/>
  <c r="T38" i="59" s="1"/>
  <c r="T14" i="136"/>
  <c r="T21" i="136"/>
  <c r="T32" i="64"/>
  <c r="Y37" i="33"/>
  <c r="X16" i="136"/>
  <c r="Y16" i="136"/>
  <c r="Z16" i="136"/>
  <c r="S18" i="30"/>
  <c r="AC18" i="30"/>
  <c r="S11" i="30"/>
  <c r="AC11" i="30"/>
  <c r="S22" i="30"/>
  <c r="AC22" i="30"/>
  <c r="S15" i="30"/>
  <c r="AC15" i="30"/>
  <c r="F40" i="41"/>
  <c r="F40" i="143"/>
  <c r="T37" i="59"/>
  <c r="T9" i="136"/>
  <c r="O23" i="64"/>
  <c r="O19" i="64"/>
  <c r="O29" i="64"/>
  <c r="O24" i="64"/>
  <c r="P34" i="59"/>
  <c r="O8" i="33"/>
  <c r="O7" i="33"/>
  <c r="P18" i="33"/>
  <c r="P29" i="30"/>
  <c r="R7" i="33"/>
  <c r="S11" i="143"/>
  <c r="S16" i="30"/>
  <c r="S30" i="59"/>
  <c r="S37" i="33"/>
  <c r="S18" i="41"/>
  <c r="AE38" i="59"/>
  <c r="V13" i="136"/>
  <c r="Z13" i="136" s="1"/>
  <c r="S20" i="30"/>
  <c r="AC20" i="30"/>
  <c r="S8" i="30"/>
  <c r="AC8" i="30"/>
  <c r="S30" i="30"/>
  <c r="AC30" i="30"/>
  <c r="S10" i="30"/>
  <c r="AC10" i="30"/>
  <c r="S17" i="30"/>
  <c r="AC17" i="30"/>
  <c r="AA19" i="136"/>
  <c r="T28" i="30"/>
  <c r="T37" i="30"/>
  <c r="AA14" i="136"/>
  <c r="C40" i="143"/>
  <c r="AG29" i="64"/>
  <c r="AL12" i="64"/>
  <c r="AK12" i="64"/>
  <c r="AB18" i="143"/>
  <c r="AB16" i="143"/>
  <c r="T16" i="143"/>
  <c r="AB26" i="143"/>
  <c r="AF20" i="64"/>
  <c r="AK26" i="64"/>
  <c r="Q11" i="33"/>
  <c r="AF16" i="64"/>
  <c r="AG23" i="64"/>
  <c r="AG8" i="64"/>
  <c r="Z11" i="143"/>
  <c r="AL18" i="64"/>
  <c r="AK25" i="64"/>
  <c r="AF15" i="64"/>
  <c r="Z21" i="143"/>
  <c r="AG12" i="64"/>
  <c r="AL14" i="64"/>
  <c r="AK17" i="64"/>
  <c r="AL11" i="64"/>
  <c r="AF11" i="64"/>
  <c r="AF10" i="64"/>
  <c r="AB12" i="64"/>
  <c r="AB18" i="64"/>
  <c r="AG19" i="64"/>
  <c r="AG7" i="64"/>
  <c r="AG17" i="64"/>
  <c r="AG21" i="64"/>
  <c r="AK11" i="64"/>
  <c r="AK18" i="64"/>
  <c r="AK19" i="64"/>
  <c r="AK16" i="64"/>
  <c r="AK13" i="64"/>
  <c r="AL24" i="64"/>
  <c r="AL13" i="64"/>
  <c r="AF21" i="64"/>
  <c r="AH21" i="64" s="1"/>
  <c r="AK7" i="64"/>
  <c r="AB20" i="64"/>
  <c r="AG14" i="64"/>
  <c r="AG18" i="64"/>
  <c r="AK14" i="64"/>
  <c r="J40" i="33"/>
  <c r="K40" i="33"/>
  <c r="AC38" i="64"/>
  <c r="AP38" i="64"/>
  <c r="AQ38" i="64" s="1"/>
  <c r="AC14" i="64"/>
  <c r="AP13" i="64"/>
  <c r="AQ13" i="64" s="1"/>
  <c r="AC29" i="64"/>
  <c r="AP29" i="64"/>
  <c r="AQ29" i="64" s="1"/>
  <c r="AC31" i="64"/>
  <c r="AP31" i="64"/>
  <c r="AQ31" i="64" s="1"/>
  <c r="AC33" i="64"/>
  <c r="AP33" i="64"/>
  <c r="AQ33" i="64" s="1"/>
  <c r="M40" i="143"/>
  <c r="AC34" i="64"/>
  <c r="AP34" i="64"/>
  <c r="AQ34" i="64" s="1"/>
  <c r="AC35" i="64"/>
  <c r="AP35" i="64"/>
  <c r="AQ35" i="64" s="1"/>
  <c r="AC36" i="64"/>
  <c r="AP36" i="64"/>
  <c r="AQ36" i="64" s="1"/>
  <c r="AC37" i="64"/>
  <c r="AP37" i="64"/>
  <c r="AQ37" i="64" s="1"/>
  <c r="AC39" i="64"/>
  <c r="AP39" i="64"/>
  <c r="AQ39" i="64" s="1"/>
  <c r="AC28" i="64"/>
  <c r="AP28" i="64"/>
  <c r="AQ28" i="64" s="1"/>
  <c r="AC32" i="64"/>
  <c r="AP32" i="64"/>
  <c r="AQ32" i="64" s="1"/>
  <c r="T39" i="59"/>
  <c r="AA30" i="136"/>
  <c r="R15" i="30"/>
  <c r="T15" i="30" s="1"/>
  <c r="V33" i="137"/>
  <c r="Z33" i="137"/>
  <c r="V37" i="137"/>
  <c r="Z37" i="137"/>
  <c r="W37" i="143"/>
  <c r="Y37" i="143" s="1"/>
  <c r="AA37" i="143"/>
  <c r="W38" i="143"/>
  <c r="Y38" i="143" s="1"/>
  <c r="AA38" i="143"/>
  <c r="W13" i="143"/>
  <c r="Y13" i="143" s="1"/>
  <c r="AA13" i="143"/>
  <c r="W34" i="143"/>
  <c r="Y34" i="143" s="1"/>
  <c r="AA34" i="143"/>
  <c r="V31" i="137"/>
  <c r="Z31" i="137"/>
  <c r="Q13" i="30"/>
  <c r="T13" i="30" s="1"/>
  <c r="W24" i="143"/>
  <c r="Y24" i="143" s="1"/>
  <c r="AA24" i="143"/>
  <c r="V8" i="137"/>
  <c r="Z8" i="137"/>
  <c r="W8" i="143"/>
  <c r="Y8" i="143" s="1"/>
  <c r="AA8" i="143"/>
  <c r="V28" i="137"/>
  <c r="Z28" i="137"/>
  <c r="W33" i="143"/>
  <c r="Y33" i="143" s="1"/>
  <c r="AA33" i="143"/>
  <c r="V30" i="137"/>
  <c r="Z30" i="137"/>
  <c r="V34" i="137"/>
  <c r="Z34" i="137"/>
  <c r="V38" i="137"/>
  <c r="Z38" i="137"/>
  <c r="V13" i="137"/>
  <c r="Z13" i="137"/>
  <c r="W10" i="143"/>
  <c r="Y10" i="143" s="1"/>
  <c r="AA10" i="143"/>
  <c r="V20" i="137"/>
  <c r="Z20" i="137"/>
  <c r="V27" i="137"/>
  <c r="Z27" i="137"/>
  <c r="W27" i="143"/>
  <c r="Y27" i="143" s="1"/>
  <c r="AA27" i="143"/>
  <c r="V22" i="137"/>
  <c r="Z22" i="137"/>
  <c r="W20" i="143"/>
  <c r="Y20" i="143" s="1"/>
  <c r="AA20" i="143"/>
  <c r="W32" i="143"/>
  <c r="Y32" i="143" s="1"/>
  <c r="AA32" i="143"/>
  <c r="V24" i="137"/>
  <c r="Z24" i="137"/>
  <c r="W28" i="143"/>
  <c r="Y28" i="143" s="1"/>
  <c r="AA28" i="143"/>
  <c r="W30" i="143"/>
  <c r="Y30" i="143" s="1"/>
  <c r="AA30" i="143"/>
  <c r="W31" i="143"/>
  <c r="Y31" i="143" s="1"/>
  <c r="AA31" i="143"/>
  <c r="J40" i="143"/>
  <c r="P28" i="30"/>
  <c r="X33" i="136"/>
  <c r="Z33" i="136"/>
  <c r="Y33" i="136"/>
  <c r="AB19" i="64"/>
  <c r="AS25" i="64"/>
  <c r="AT25" i="64" s="1"/>
  <c r="AB26" i="64"/>
  <c r="AS21" i="64"/>
  <c r="AT21" i="64" s="1"/>
  <c r="AB23" i="64"/>
  <c r="AS17" i="64"/>
  <c r="AT17" i="64" s="1"/>
  <c r="S36" i="64"/>
  <c r="AB34" i="64"/>
  <c r="AS34" i="64"/>
  <c r="AT34" i="64" s="1"/>
  <c r="S37" i="64"/>
  <c r="AB35" i="64"/>
  <c r="S31" i="64"/>
  <c r="AB28" i="64"/>
  <c r="AS28" i="64"/>
  <c r="AT28" i="64" s="1"/>
  <c r="S34" i="64"/>
  <c r="AB32" i="64"/>
  <c r="S35" i="64"/>
  <c r="AB33" i="64"/>
  <c r="AS33" i="64"/>
  <c r="AT33" i="64" s="1"/>
  <c r="AB10" i="64"/>
  <c r="AS20" i="64"/>
  <c r="AT20" i="64" s="1"/>
  <c r="AB8" i="64"/>
  <c r="AS9" i="64"/>
  <c r="AT9" i="64" s="1"/>
  <c r="AB15" i="64"/>
  <c r="AS14" i="64"/>
  <c r="AT14" i="64" s="1"/>
  <c r="S17" i="64"/>
  <c r="AB30" i="64"/>
  <c r="AS30" i="64"/>
  <c r="AT30" i="64" s="1"/>
  <c r="S33" i="64"/>
  <c r="AB31" i="64"/>
  <c r="AS31" i="64"/>
  <c r="AT31" i="64" s="1"/>
  <c r="S7" i="64"/>
  <c r="AB38" i="64"/>
  <c r="AS38" i="64"/>
  <c r="AT38" i="64" s="1"/>
  <c r="S39" i="64"/>
  <c r="AB39" i="64"/>
  <c r="AS39" i="64"/>
  <c r="AT39" i="64" s="1"/>
  <c r="AB27" i="64"/>
  <c r="AS27" i="64"/>
  <c r="AT27" i="64" s="1"/>
  <c r="S32" i="64"/>
  <c r="AB29" i="64"/>
  <c r="AS29" i="64"/>
  <c r="AT29" i="64" s="1"/>
  <c r="S38" i="64"/>
  <c r="AB36" i="64"/>
  <c r="S21" i="64"/>
  <c r="AB37" i="64"/>
  <c r="AB9" i="143"/>
  <c r="R9" i="143"/>
  <c r="R13" i="143"/>
  <c r="AB13" i="143"/>
  <c r="R35" i="143"/>
  <c r="AB35" i="143"/>
  <c r="AB37" i="143"/>
  <c r="R37" i="143"/>
  <c r="R8" i="143"/>
  <c r="AB8" i="143"/>
  <c r="R34" i="143"/>
  <c r="AB34" i="143"/>
  <c r="R10" i="143"/>
  <c r="AB10" i="143"/>
  <c r="R32" i="143"/>
  <c r="AB32" i="143"/>
  <c r="R36" i="143"/>
  <c r="AB36" i="143"/>
  <c r="R28" i="143"/>
  <c r="AB28" i="143"/>
  <c r="R30" i="143"/>
  <c r="T30" i="143" s="1"/>
  <c r="AB30" i="143"/>
  <c r="AB20" i="143"/>
  <c r="R20" i="143"/>
  <c r="R33" i="143"/>
  <c r="AB33" i="143"/>
  <c r="R22" i="143"/>
  <c r="AB22" i="143"/>
  <c r="AB38" i="143"/>
  <c r="R38" i="143"/>
  <c r="W22" i="137"/>
  <c r="Y22" i="137"/>
  <c r="Q22" i="137"/>
  <c r="T22" i="137" s="1"/>
  <c r="Q20" i="143"/>
  <c r="T20" i="143" s="1"/>
  <c r="V20" i="143"/>
  <c r="X20" i="143" s="1"/>
  <c r="Z20" i="143"/>
  <c r="Q26" i="137"/>
  <c r="W26" i="137"/>
  <c r="Y26" i="137"/>
  <c r="Q26" i="143"/>
  <c r="V26" i="143"/>
  <c r="X26" i="143" s="1"/>
  <c r="Z26" i="143"/>
  <c r="Q33" i="143"/>
  <c r="T33" i="143" s="1"/>
  <c r="V33" i="143"/>
  <c r="X33" i="143" s="1"/>
  <c r="Z33" i="143"/>
  <c r="W34" i="137"/>
  <c r="Y34" i="137"/>
  <c r="Q34" i="137"/>
  <c r="T34" i="137" s="1"/>
  <c r="Q34" i="143"/>
  <c r="V34" i="143"/>
  <c r="X34" i="143" s="1"/>
  <c r="Z34" i="143"/>
  <c r="W23" i="137"/>
  <c r="Y23" i="137"/>
  <c r="V23" i="143"/>
  <c r="X23" i="143" s="1"/>
  <c r="Z23" i="143"/>
  <c r="W38" i="137"/>
  <c r="Y38" i="137"/>
  <c r="Q38" i="137"/>
  <c r="T38" i="137" s="1"/>
  <c r="Q38" i="143"/>
  <c r="V38" i="143"/>
  <c r="X38" i="143" s="1"/>
  <c r="Z38" i="143"/>
  <c r="W29" i="137"/>
  <c r="Y29" i="137"/>
  <c r="Q29" i="137"/>
  <c r="T29" i="137" s="1"/>
  <c r="V29" i="143"/>
  <c r="X29" i="143" s="1"/>
  <c r="Z29" i="143"/>
  <c r="Q29" i="143"/>
  <c r="W11" i="137"/>
  <c r="Y11" i="137"/>
  <c r="W10" i="137"/>
  <c r="Y10" i="137"/>
  <c r="V9" i="143"/>
  <c r="X9" i="143" s="1"/>
  <c r="Z9" i="143"/>
  <c r="Q31" i="143"/>
  <c r="Z31" i="143"/>
  <c r="Q32" i="137"/>
  <c r="T32" i="137" s="1"/>
  <c r="W32" i="137"/>
  <c r="Y32" i="137"/>
  <c r="Q32" i="143"/>
  <c r="T32" i="143" s="1"/>
  <c r="V32" i="143"/>
  <c r="X32" i="143" s="1"/>
  <c r="Z32" i="143"/>
  <c r="Q37" i="143"/>
  <c r="V37" i="143"/>
  <c r="X37" i="143" s="1"/>
  <c r="Z37" i="143"/>
  <c r="T33" i="33"/>
  <c r="Q8" i="137"/>
  <c r="W8" i="137"/>
  <c r="Y8" i="137"/>
  <c r="Q8" i="143"/>
  <c r="V8" i="143"/>
  <c r="X8" i="143" s="1"/>
  <c r="Z8" i="143"/>
  <c r="W7" i="137"/>
  <c r="Y7" i="137"/>
  <c r="Q7" i="137"/>
  <c r="Q7" i="143"/>
  <c r="V7" i="143"/>
  <c r="X7" i="143" s="1"/>
  <c r="Z7" i="143"/>
  <c r="W33" i="137"/>
  <c r="Y33" i="137"/>
  <c r="Q33" i="137"/>
  <c r="W19" i="137"/>
  <c r="Y19" i="137"/>
  <c r="V22" i="143"/>
  <c r="X22" i="143" s="1"/>
  <c r="Z22" i="143"/>
  <c r="V16" i="143"/>
  <c r="X16" i="143" s="1"/>
  <c r="Z16" i="143"/>
  <c r="Q13" i="137"/>
  <c r="T13" i="137" s="1"/>
  <c r="W13" i="137"/>
  <c r="Y13" i="137"/>
  <c r="V10" i="143"/>
  <c r="X10" i="143" s="1"/>
  <c r="Z10" i="143"/>
  <c r="Q10" i="143"/>
  <c r="Q20" i="137"/>
  <c r="W20" i="137"/>
  <c r="Y20" i="137"/>
  <c r="V13" i="143"/>
  <c r="X13" i="143" s="1"/>
  <c r="Q13" i="143"/>
  <c r="Q15" i="137"/>
  <c r="W15" i="137"/>
  <c r="Y15" i="137"/>
  <c r="Q18" i="143"/>
  <c r="V18" i="143"/>
  <c r="X18" i="143" s="1"/>
  <c r="Z18" i="143"/>
  <c r="W36" i="137"/>
  <c r="Y36" i="137"/>
  <c r="V36" i="143"/>
  <c r="X36" i="143" s="1"/>
  <c r="Z36" i="143"/>
  <c r="W37" i="137"/>
  <c r="Y37" i="137"/>
  <c r="Q37" i="137"/>
  <c r="T37" i="137" s="1"/>
  <c r="Q39" i="137"/>
  <c r="W39" i="137"/>
  <c r="Y39" i="137"/>
  <c r="Q39" i="143"/>
  <c r="T39" i="143" s="1"/>
  <c r="V39" i="143"/>
  <c r="X39" i="143" s="1"/>
  <c r="Z39" i="143"/>
  <c r="X11" i="143"/>
  <c r="Y15" i="143"/>
  <c r="AB11" i="143"/>
  <c r="Y17" i="143"/>
  <c r="Y16" i="143"/>
  <c r="R36" i="64"/>
  <c r="AL34" i="64"/>
  <c r="R23" i="143"/>
  <c r="AC23" i="143"/>
  <c r="R34" i="30"/>
  <c r="AB34" i="30"/>
  <c r="Q34" i="30"/>
  <c r="AA34" i="30"/>
  <c r="Q23" i="143"/>
  <c r="T23" i="143" s="1"/>
  <c r="W23" i="143"/>
  <c r="Y23" i="143" s="1"/>
  <c r="AA23" i="143"/>
  <c r="Q36" i="64"/>
  <c r="AK34" i="64"/>
  <c r="Q23" i="137"/>
  <c r="T23" i="137" s="1"/>
  <c r="V23" i="137"/>
  <c r="Z23" i="137"/>
  <c r="AA21" i="30"/>
  <c r="Q21" i="30"/>
  <c r="T21" i="30" s="1"/>
  <c r="V10" i="137"/>
  <c r="Z10" i="137"/>
  <c r="Q10" i="137"/>
  <c r="T10" i="137" s="1"/>
  <c r="Q9" i="143"/>
  <c r="T9" i="143" s="1"/>
  <c r="W9" i="143"/>
  <c r="Y9" i="143" s="1"/>
  <c r="AA9" i="143"/>
  <c r="Q20" i="136"/>
  <c r="T20" i="136" s="1"/>
  <c r="AA20" i="136"/>
  <c r="Q18" i="30"/>
  <c r="T18" i="30" s="1"/>
  <c r="AA18" i="30"/>
  <c r="Q28" i="64"/>
  <c r="T28" i="64" s="1"/>
  <c r="AK24" i="64"/>
  <c r="Q11" i="143"/>
  <c r="T11" i="143" s="1"/>
  <c r="AA11" i="143"/>
  <c r="Q16" i="30"/>
  <c r="T16" i="30" s="1"/>
  <c r="AA16" i="30"/>
  <c r="Q29" i="64"/>
  <c r="T29" i="64" s="1"/>
  <c r="AK15" i="64"/>
  <c r="P9" i="64"/>
  <c r="AG16" i="64"/>
  <c r="V11" i="136"/>
  <c r="P24" i="30"/>
  <c r="Z24" i="30"/>
  <c r="R39" i="64"/>
  <c r="T39" i="64" s="1"/>
  <c r="AL39" i="64"/>
  <c r="AM39" i="64" s="1"/>
  <c r="V39" i="137"/>
  <c r="Z39" i="137"/>
  <c r="R39" i="137"/>
  <c r="O39" i="136"/>
  <c r="AC27" i="64"/>
  <c r="S16" i="64"/>
  <c r="AP27" i="64"/>
  <c r="AQ27" i="64" s="1"/>
  <c r="S15" i="64"/>
  <c r="AC12" i="64"/>
  <c r="AP11" i="64"/>
  <c r="AQ11" i="64" s="1"/>
  <c r="Y18" i="136"/>
  <c r="X18" i="136"/>
  <c r="Z18" i="136"/>
  <c r="I40" i="137"/>
  <c r="O18" i="30"/>
  <c r="Y18" i="30"/>
  <c r="O16" i="64"/>
  <c r="AF30" i="64"/>
  <c r="V20" i="136"/>
  <c r="O20" i="136"/>
  <c r="O28" i="64"/>
  <c r="AF29" i="64"/>
  <c r="AH29" i="64" s="1"/>
  <c r="M40" i="137"/>
  <c r="AC23" i="64"/>
  <c r="AP17" i="64"/>
  <c r="AQ17" i="64" s="1"/>
  <c r="AC7" i="64"/>
  <c r="AP7" i="64"/>
  <c r="AQ7" i="64" s="1"/>
  <c r="P10" i="64"/>
  <c r="AG11" i="64"/>
  <c r="AA17" i="143"/>
  <c r="AC20" i="64"/>
  <c r="AP24" i="64"/>
  <c r="AQ24" i="64" s="1"/>
  <c r="AG20" i="64"/>
  <c r="AG30" i="64"/>
  <c r="AL26" i="64"/>
  <c r="AM26" i="64" s="1"/>
  <c r="AL27" i="64"/>
  <c r="AA10" i="59"/>
  <c r="M40" i="59"/>
  <c r="Q9" i="64"/>
  <c r="Q33" i="59"/>
  <c r="AC30" i="64"/>
  <c r="S14" i="64"/>
  <c r="AP30" i="64"/>
  <c r="AQ30" i="64" s="1"/>
  <c r="S16" i="137"/>
  <c r="AF19" i="64"/>
  <c r="AL9" i="64"/>
  <c r="AL10" i="64"/>
  <c r="O15" i="33"/>
  <c r="Q39" i="33"/>
  <c r="P12" i="33"/>
  <c r="S39" i="33"/>
  <c r="O16" i="33"/>
  <c r="P15" i="33"/>
  <c r="R8" i="33"/>
  <c r="R19" i="33"/>
  <c r="M40" i="33"/>
  <c r="M40" i="30"/>
  <c r="M40" i="136"/>
  <c r="J40" i="41"/>
  <c r="AA19" i="59"/>
  <c r="R35" i="136"/>
  <c r="T35" i="136" s="1"/>
  <c r="AA35" i="136"/>
  <c r="R29" i="30"/>
  <c r="T29" i="30" s="1"/>
  <c r="AB29" i="30"/>
  <c r="R26" i="143"/>
  <c r="T26" i="143" s="1"/>
  <c r="W26" i="143"/>
  <c r="Y26" i="143" s="1"/>
  <c r="AC26" i="143"/>
  <c r="R26" i="137"/>
  <c r="T26" i="137" s="1"/>
  <c r="V26" i="137"/>
  <c r="Z26" i="137"/>
  <c r="R17" i="64"/>
  <c r="T17" i="64" s="1"/>
  <c r="AL29" i="64"/>
  <c r="AM29" i="64" s="1"/>
  <c r="V21" i="137"/>
  <c r="Z21" i="137"/>
  <c r="W21" i="143"/>
  <c r="Y21" i="143" s="1"/>
  <c r="AC21" i="143"/>
  <c r="R10" i="64"/>
  <c r="AL8" i="64"/>
  <c r="Q22" i="143"/>
  <c r="W22" i="143"/>
  <c r="Y22" i="143" s="1"/>
  <c r="AA22" i="143"/>
  <c r="Q36" i="30"/>
  <c r="T36" i="30" s="1"/>
  <c r="AA36" i="30"/>
  <c r="Q38" i="64"/>
  <c r="T38" i="64" s="1"/>
  <c r="AK36" i="64"/>
  <c r="Q19" i="137"/>
  <c r="T19" i="137" s="1"/>
  <c r="V19" i="137"/>
  <c r="Z19" i="137"/>
  <c r="P33" i="64"/>
  <c r="AG33" i="64"/>
  <c r="AH33" i="64" s="1"/>
  <c r="S30" i="64"/>
  <c r="AC22" i="64"/>
  <c r="AP16" i="64"/>
  <c r="AQ16" i="64" s="1"/>
  <c r="AF28" i="64"/>
  <c r="AC18" i="64"/>
  <c r="AP22" i="64"/>
  <c r="AQ22" i="64" s="1"/>
  <c r="S25" i="64"/>
  <c r="AC21" i="64"/>
  <c r="AP26" i="64"/>
  <c r="AQ26" i="64" s="1"/>
  <c r="O38" i="136"/>
  <c r="V38" i="136"/>
  <c r="O7" i="64"/>
  <c r="AF24" i="64"/>
  <c r="O25" i="33"/>
  <c r="V25" i="33" s="1"/>
  <c r="O13" i="30"/>
  <c r="L40" i="33"/>
  <c r="AB16" i="64"/>
  <c r="AS15" i="64"/>
  <c r="AT15" i="64" s="1"/>
  <c r="AC16" i="64"/>
  <c r="AP15" i="64"/>
  <c r="AQ15" i="64" s="1"/>
  <c r="AL16" i="64"/>
  <c r="AL17" i="64"/>
  <c r="AM17" i="64" s="1"/>
  <c r="L40" i="41"/>
  <c r="S18" i="64"/>
  <c r="AC11" i="64"/>
  <c r="AP10" i="64"/>
  <c r="AQ10" i="64" s="1"/>
  <c r="AA8" i="136"/>
  <c r="R8" i="136"/>
  <c r="T8" i="136" s="1"/>
  <c r="R7" i="30"/>
  <c r="T7" i="30" s="1"/>
  <c r="AB7" i="30"/>
  <c r="W29" i="143"/>
  <c r="Y29" i="143" s="1"/>
  <c r="AC29" i="143"/>
  <c r="R29" i="143"/>
  <c r="V7" i="137"/>
  <c r="Z7" i="137"/>
  <c r="R7" i="137"/>
  <c r="T7" i="137" s="1"/>
  <c r="AB17" i="30"/>
  <c r="R17" i="30"/>
  <c r="T17" i="30" s="1"/>
  <c r="R7" i="143"/>
  <c r="W7" i="143"/>
  <c r="Y7" i="143" s="1"/>
  <c r="AC7" i="143"/>
  <c r="R13" i="136"/>
  <c r="T13" i="136" s="1"/>
  <c r="AA13" i="136"/>
  <c r="R16" i="64"/>
  <c r="T16" i="64" s="1"/>
  <c r="AL25" i="64"/>
  <c r="P16" i="64"/>
  <c r="AG15" i="64"/>
  <c r="X13" i="136"/>
  <c r="P21" i="64"/>
  <c r="AG13" i="64"/>
  <c r="P37" i="30"/>
  <c r="Z37" i="30"/>
  <c r="O21" i="64"/>
  <c r="AF13" i="64"/>
  <c r="AH13" i="64" s="1"/>
  <c r="O37" i="136"/>
  <c r="V37" i="136"/>
  <c r="O37" i="30"/>
  <c r="Y37" i="30"/>
  <c r="O17" i="136"/>
  <c r="V17" i="136"/>
  <c r="O38" i="64"/>
  <c r="AF38" i="64"/>
  <c r="AH38" i="64" s="1"/>
  <c r="O36" i="30"/>
  <c r="Y36" i="30"/>
  <c r="AF18" i="64"/>
  <c r="AK23" i="64"/>
  <c r="AK21" i="64"/>
  <c r="S22" i="64"/>
  <c r="AC26" i="64"/>
  <c r="AP21" i="64"/>
  <c r="I40" i="59"/>
  <c r="L40" i="59"/>
  <c r="Q27" i="136"/>
  <c r="T27" i="136" s="1"/>
  <c r="AA27" i="136"/>
  <c r="Q37" i="64"/>
  <c r="AK35" i="64"/>
  <c r="AM35" i="64" s="1"/>
  <c r="W36" i="143"/>
  <c r="Y36" i="143" s="1"/>
  <c r="AA36" i="143"/>
  <c r="Q36" i="143"/>
  <c r="Q36" i="137"/>
  <c r="T36" i="137" s="1"/>
  <c r="V36" i="137"/>
  <c r="Z36" i="137"/>
  <c r="Q35" i="30"/>
  <c r="T35" i="30" s="1"/>
  <c r="AA35" i="30"/>
  <c r="O27" i="136"/>
  <c r="V27" i="136"/>
  <c r="O37" i="64"/>
  <c r="AF37" i="64"/>
  <c r="I40" i="41"/>
  <c r="O35" i="30"/>
  <c r="Y35" i="30"/>
  <c r="AA12" i="143"/>
  <c r="AC12" i="143"/>
  <c r="I40" i="136"/>
  <c r="AF8" i="64"/>
  <c r="O26" i="33"/>
  <c r="AF25" i="64"/>
  <c r="AF26" i="64"/>
  <c r="AC10" i="64"/>
  <c r="AP20" i="64"/>
  <c r="O10" i="64"/>
  <c r="AG26" i="64"/>
  <c r="AG9" i="64"/>
  <c r="AL20" i="64"/>
  <c r="AM20" i="64" s="1"/>
  <c r="AL21" i="64"/>
  <c r="AM21" i="64" s="1"/>
  <c r="AC15" i="64"/>
  <c r="AP14" i="64"/>
  <c r="AQ14" i="64" s="1"/>
  <c r="S13" i="64"/>
  <c r="AC24" i="64"/>
  <c r="AP18" i="64"/>
  <c r="AQ18" i="64" s="1"/>
  <c r="O34" i="30"/>
  <c r="Y34" i="30"/>
  <c r="X30" i="136"/>
  <c r="O36" i="64"/>
  <c r="AF36" i="64"/>
  <c r="AH36" i="64" s="1"/>
  <c r="AA16" i="143"/>
  <c r="S19" i="64"/>
  <c r="AC8" i="64"/>
  <c r="AP9" i="64"/>
  <c r="AQ9" i="64" s="1"/>
  <c r="S28" i="64"/>
  <c r="AC19" i="64"/>
  <c r="AP25" i="64"/>
  <c r="AQ25" i="64" s="1"/>
  <c r="R18" i="143"/>
  <c r="W18" i="143"/>
  <c r="Y18" i="143" s="1"/>
  <c r="AC18" i="143"/>
  <c r="R30" i="30"/>
  <c r="T30" i="30" s="1"/>
  <c r="AB30" i="30"/>
  <c r="R14" i="64"/>
  <c r="AL30" i="64"/>
  <c r="AM30" i="64" s="1"/>
  <c r="V15" i="137"/>
  <c r="Z15" i="137"/>
  <c r="R15" i="137"/>
  <c r="R22" i="64"/>
  <c r="AL22" i="64"/>
  <c r="AB11" i="30"/>
  <c r="R11" i="30"/>
  <c r="AC25" i="143"/>
  <c r="W25" i="143"/>
  <c r="Y25" i="143" s="1"/>
  <c r="V25" i="137"/>
  <c r="Z25" i="137"/>
  <c r="T16" i="136"/>
  <c r="Q35" i="64"/>
  <c r="T35" i="64" s="1"/>
  <c r="AK33" i="64"/>
  <c r="AM33" i="64" s="1"/>
  <c r="W35" i="143"/>
  <c r="Y35" i="143" s="1"/>
  <c r="AA35" i="143"/>
  <c r="V35" i="137"/>
  <c r="Z35" i="137"/>
  <c r="Q33" i="30"/>
  <c r="T33" i="30" s="1"/>
  <c r="AA33" i="30"/>
  <c r="AA15" i="136"/>
  <c r="Q15" i="136"/>
  <c r="T15" i="136" s="1"/>
  <c r="Q22" i="64"/>
  <c r="AK22" i="64"/>
  <c r="AA11" i="30"/>
  <c r="Q11" i="30"/>
  <c r="Q11" i="137"/>
  <c r="T11" i="137" s="1"/>
  <c r="V11" i="137"/>
  <c r="Z11" i="137"/>
  <c r="Z10" i="136"/>
  <c r="P10" i="136"/>
  <c r="P26" i="64"/>
  <c r="AG28" i="64"/>
  <c r="O14" i="64"/>
  <c r="AF22" i="64"/>
  <c r="Y30" i="30"/>
  <c r="O30" i="30"/>
  <c r="O35" i="64"/>
  <c r="AF35" i="64"/>
  <c r="Y34" i="136"/>
  <c r="X34" i="136"/>
  <c r="Z34" i="136"/>
  <c r="O33" i="30"/>
  <c r="Y33" i="30"/>
  <c r="O18" i="64"/>
  <c r="O15" i="64"/>
  <c r="P11" i="64"/>
  <c r="O30" i="64"/>
  <c r="J40" i="59"/>
  <c r="V12" i="137"/>
  <c r="Z12" i="137"/>
  <c r="Q18" i="64"/>
  <c r="T18" i="64" s="1"/>
  <c r="AK10" i="64"/>
  <c r="V18" i="137"/>
  <c r="Z18" i="137"/>
  <c r="P14" i="64"/>
  <c r="AG22" i="64"/>
  <c r="V28" i="136"/>
  <c r="O28" i="136"/>
  <c r="X29" i="136"/>
  <c r="Y29" i="136"/>
  <c r="X32" i="136"/>
  <c r="Z32" i="136"/>
  <c r="Y32" i="136"/>
  <c r="O13" i="64"/>
  <c r="AF9" i="64"/>
  <c r="I40" i="143"/>
  <c r="AF7" i="64"/>
  <c r="AH7" i="64" s="1"/>
  <c r="O15" i="136"/>
  <c r="X15" i="136"/>
  <c r="Z15" i="136"/>
  <c r="Y15" i="136"/>
  <c r="AB25" i="64"/>
  <c r="AS19" i="64"/>
  <c r="AT19" i="64" s="1"/>
  <c r="AB13" i="64"/>
  <c r="AB9" i="64"/>
  <c r="AF27" i="64"/>
  <c r="AF23" i="64"/>
  <c r="AH23" i="64" s="1"/>
  <c r="AC9" i="64"/>
  <c r="AP8" i="64"/>
  <c r="AQ8" i="64" s="1"/>
  <c r="AF14" i="64"/>
  <c r="AH14" i="64" s="1"/>
  <c r="AF17" i="64"/>
  <c r="AL23" i="64"/>
  <c r="AL19" i="64"/>
  <c r="AC25" i="64"/>
  <c r="AP19" i="64"/>
  <c r="I40" i="33"/>
  <c r="T36" i="59"/>
  <c r="AC17" i="64"/>
  <c r="AP23" i="64"/>
  <c r="AQ23" i="64" s="1"/>
  <c r="AC13" i="64"/>
  <c r="AP12" i="64"/>
  <c r="AQ12" i="64" s="1"/>
  <c r="M40" i="64"/>
  <c r="V17" i="137"/>
  <c r="Z17" i="137"/>
  <c r="W11" i="143"/>
  <c r="Y11" i="143" s="1"/>
  <c r="AC11" i="143"/>
  <c r="W14" i="143"/>
  <c r="Y14" i="143" s="1"/>
  <c r="AC14" i="143"/>
  <c r="V14" i="137"/>
  <c r="Z14" i="137"/>
  <c r="R8" i="64"/>
  <c r="T8" i="64" s="1"/>
  <c r="AL15" i="64"/>
  <c r="V9" i="137"/>
  <c r="Z9" i="137"/>
  <c r="L40" i="137"/>
  <c r="L40" i="30"/>
  <c r="AB14" i="30"/>
  <c r="AB40" i="30" s="1"/>
  <c r="AA12" i="136"/>
  <c r="L40" i="136"/>
  <c r="AL7" i="64"/>
  <c r="AM7" i="64" s="1"/>
  <c r="L40" i="64"/>
  <c r="K40" i="136"/>
  <c r="AA7" i="136"/>
  <c r="Q19" i="64"/>
  <c r="AK8" i="64"/>
  <c r="K40" i="64"/>
  <c r="V16" i="137"/>
  <c r="Z16" i="137"/>
  <c r="K40" i="137"/>
  <c r="AA12" i="30"/>
  <c r="K40" i="30"/>
  <c r="Y14" i="136"/>
  <c r="X14" i="136"/>
  <c r="Z14" i="136"/>
  <c r="P12" i="64"/>
  <c r="AG25" i="64"/>
  <c r="Z14" i="30"/>
  <c r="J40" i="30"/>
  <c r="J40" i="136"/>
  <c r="P40" i="136" s="1"/>
  <c r="V12" i="136"/>
  <c r="AG10" i="64"/>
  <c r="J40" i="64"/>
  <c r="X36" i="136"/>
  <c r="Z36" i="136"/>
  <c r="Y36" i="136"/>
  <c r="Y25" i="136"/>
  <c r="X25" i="136"/>
  <c r="Z25" i="136"/>
  <c r="X24" i="136"/>
  <c r="Z24" i="136"/>
  <c r="Y24" i="136"/>
  <c r="X19" i="136"/>
  <c r="Z19" i="136"/>
  <c r="Y19" i="136"/>
  <c r="Z7" i="136"/>
  <c r="X9" i="136"/>
  <c r="Z9" i="136"/>
  <c r="Y9" i="136"/>
  <c r="O8" i="64"/>
  <c r="AF12" i="64"/>
  <c r="I40" i="64"/>
  <c r="X8" i="136"/>
  <c r="Y7" i="30"/>
  <c r="I40" i="30"/>
  <c r="T27" i="64"/>
  <c r="AB24" i="64"/>
  <c r="AB14" i="64"/>
  <c r="AS13" i="64"/>
  <c r="AT13" i="64" s="1"/>
  <c r="S10" i="64"/>
  <c r="AB22" i="64"/>
  <c r="R17" i="137"/>
  <c r="T17" i="137" s="1"/>
  <c r="W17" i="137"/>
  <c r="Y17" i="137"/>
  <c r="R19" i="143"/>
  <c r="T19" i="143" s="1"/>
  <c r="AB19" i="143"/>
  <c r="S29" i="64"/>
  <c r="AB17" i="64"/>
  <c r="AB25" i="143"/>
  <c r="R25" i="143"/>
  <c r="Q28" i="143"/>
  <c r="T28" i="143" s="1"/>
  <c r="V28" i="143"/>
  <c r="X28" i="143" s="1"/>
  <c r="Z28" i="143"/>
  <c r="W28" i="137"/>
  <c r="Y28" i="137"/>
  <c r="Q28" i="137"/>
  <c r="T28" i="137" s="1"/>
  <c r="Q27" i="143"/>
  <c r="Z27" i="143"/>
  <c r="S24" i="64"/>
  <c r="AB21" i="64"/>
  <c r="AS26" i="64"/>
  <c r="AT26" i="64" s="1"/>
  <c r="AR21" i="64"/>
  <c r="AR19" i="64"/>
  <c r="AD40" i="30"/>
  <c r="AR20" i="64"/>
  <c r="R14" i="143"/>
  <c r="AB14" i="143"/>
  <c r="Q35" i="143"/>
  <c r="T35" i="143" s="1"/>
  <c r="V35" i="143"/>
  <c r="X35" i="143" s="1"/>
  <c r="Z35" i="143"/>
  <c r="Q35" i="137"/>
  <c r="T35" i="137" s="1"/>
  <c r="W35" i="137"/>
  <c r="Y35" i="137"/>
  <c r="U22" i="135"/>
  <c r="U25" i="135"/>
  <c r="R25" i="135"/>
  <c r="R28" i="135"/>
  <c r="U28" i="135"/>
  <c r="U27" i="135"/>
  <c r="R27" i="135"/>
  <c r="R24" i="135"/>
  <c r="U24" i="135"/>
  <c r="R26" i="135"/>
  <c r="U26" i="135"/>
  <c r="R34" i="135"/>
  <c r="U34" i="135"/>
  <c r="AS10" i="64"/>
  <c r="AT10" i="64" s="1"/>
  <c r="AS16" i="64"/>
  <c r="AT16" i="64" s="1"/>
  <c r="AS11" i="64"/>
  <c r="AT11" i="64" s="1"/>
  <c r="AS12" i="64"/>
  <c r="AT12" i="64" s="1"/>
  <c r="R21" i="143"/>
  <c r="T21" i="143" s="1"/>
  <c r="V21" i="143"/>
  <c r="X21" i="143" s="1"/>
  <c r="AB21" i="143"/>
  <c r="W21" i="137"/>
  <c r="Y21" i="137"/>
  <c r="R21" i="137"/>
  <c r="Q17" i="143"/>
  <c r="T17" i="143" s="1"/>
  <c r="Z17" i="143"/>
  <c r="AS7" i="64"/>
  <c r="AT7" i="64" s="1"/>
  <c r="S27" i="64"/>
  <c r="AA23" i="64" s="1"/>
  <c r="X27" i="143"/>
  <c r="AB27" i="143"/>
  <c r="AB15" i="143"/>
  <c r="R27" i="137"/>
  <c r="T27" i="137" s="1"/>
  <c r="W27" i="137"/>
  <c r="Y27" i="137"/>
  <c r="Q15" i="143"/>
  <c r="T15" i="143" s="1"/>
  <c r="V15" i="143"/>
  <c r="X15" i="143" s="1"/>
  <c r="Z15" i="143"/>
  <c r="Q18" i="137"/>
  <c r="T18" i="137" s="1"/>
  <c r="W18" i="137"/>
  <c r="Y18" i="137"/>
  <c r="Q14" i="137"/>
  <c r="T14" i="137" s="1"/>
  <c r="W14" i="137"/>
  <c r="Y14" i="137"/>
  <c r="Q14" i="143"/>
  <c r="T14" i="143" s="1"/>
  <c r="V14" i="143"/>
  <c r="X14" i="143" s="1"/>
  <c r="Z14" i="143"/>
  <c r="AS35" i="64"/>
  <c r="AT35" i="64" s="1"/>
  <c r="AS32" i="64"/>
  <c r="AT32" i="64" s="1"/>
  <c r="R12" i="143"/>
  <c r="AB12" i="143"/>
  <c r="Q16" i="137"/>
  <c r="T16" i="137" s="1"/>
  <c r="W16" i="137"/>
  <c r="Y16" i="137"/>
  <c r="Q12" i="143"/>
  <c r="V12" i="143"/>
  <c r="X12" i="143" s="1"/>
  <c r="Z12" i="143"/>
  <c r="Q9" i="137"/>
  <c r="T9" i="137" s="1"/>
  <c r="W9" i="137"/>
  <c r="Y9" i="137"/>
  <c r="AS18" i="64"/>
  <c r="AT18" i="64" s="1"/>
  <c r="AS23" i="64"/>
  <c r="AT23" i="64" s="1"/>
  <c r="AS8" i="64"/>
  <c r="AT8" i="64" s="1"/>
  <c r="L33" i="148"/>
  <c r="AS24" i="64"/>
  <c r="AT24" i="64" s="1"/>
  <c r="AS36" i="64"/>
  <c r="AT36" i="64" s="1"/>
  <c r="AS22" i="64"/>
  <c r="AT22" i="64" s="1"/>
  <c r="G40" i="143"/>
  <c r="S15" i="143"/>
  <c r="S18" i="137"/>
  <c r="G40" i="137"/>
  <c r="S40" i="137" s="1"/>
  <c r="S10" i="59"/>
  <c r="G40" i="59"/>
  <c r="G40" i="136"/>
  <c r="S24" i="136"/>
  <c r="G40" i="33"/>
  <c r="S19" i="30"/>
  <c r="AC40" i="30" s="1"/>
  <c r="G40" i="30"/>
  <c r="V31" i="143"/>
  <c r="X31" i="143" s="1"/>
  <c r="AB31" i="143"/>
  <c r="R31" i="143"/>
  <c r="T31" i="143" s="1"/>
  <c r="R31" i="137"/>
  <c r="T31" i="137" s="1"/>
  <c r="W31" i="137"/>
  <c r="Y31" i="137"/>
  <c r="F40" i="136"/>
  <c r="R11" i="136"/>
  <c r="T11" i="136" s="1"/>
  <c r="F40" i="64"/>
  <c r="F40" i="30"/>
  <c r="R24" i="30"/>
  <c r="R12" i="137"/>
  <c r="W12" i="137"/>
  <c r="Y12" i="137"/>
  <c r="F40" i="137"/>
  <c r="F40" i="33"/>
  <c r="R9" i="59"/>
  <c r="F40" i="59"/>
  <c r="W30" i="137"/>
  <c r="Y30" i="137"/>
  <c r="Q30" i="137"/>
  <c r="Z24" i="143"/>
  <c r="Q24" i="143"/>
  <c r="T24" i="143" s="1"/>
  <c r="V24" i="143"/>
  <c r="X24" i="143" s="1"/>
  <c r="W24" i="137"/>
  <c r="Y24" i="137"/>
  <c r="Q24" i="137"/>
  <c r="T24" i="137" s="1"/>
  <c r="E40" i="64"/>
  <c r="E40" i="30"/>
  <c r="Q8" i="30"/>
  <c r="W25" i="137"/>
  <c r="Y25" i="137"/>
  <c r="E40" i="137"/>
  <c r="Q25" i="137"/>
  <c r="T25" i="137" s="1"/>
  <c r="E40" i="41"/>
  <c r="Q25" i="143"/>
  <c r="V25" i="143"/>
  <c r="X25" i="143" s="1"/>
  <c r="Z25" i="143"/>
  <c r="E40" i="143"/>
  <c r="Q40" i="143" s="1"/>
  <c r="E40" i="33"/>
  <c r="Q24" i="59"/>
  <c r="E40" i="59"/>
  <c r="D40" i="64"/>
  <c r="P14" i="143"/>
  <c r="D40" i="143"/>
  <c r="D40" i="41"/>
  <c r="P21" i="41"/>
  <c r="D40" i="137"/>
  <c r="P14" i="137"/>
  <c r="P9" i="30"/>
  <c r="D40" i="30"/>
  <c r="D40" i="33"/>
  <c r="D40" i="59"/>
  <c r="P12" i="59"/>
  <c r="O8" i="136"/>
  <c r="C40" i="136"/>
  <c r="C40" i="41"/>
  <c r="C40" i="137"/>
  <c r="O29" i="137"/>
  <c r="C40" i="33"/>
  <c r="O7" i="30"/>
  <c r="C40" i="30"/>
  <c r="C40" i="64"/>
  <c r="O26" i="59"/>
  <c r="C40" i="59"/>
  <c r="T20" i="137" l="1"/>
  <c r="T13" i="143"/>
  <c r="T34" i="143"/>
  <c r="Y31" i="33"/>
  <c r="T31" i="41"/>
  <c r="AE25" i="173"/>
  <c r="AI25" i="173"/>
  <c r="AJ25" i="173"/>
  <c r="AF25" i="173"/>
  <c r="AI32" i="173"/>
  <c r="AE32" i="173"/>
  <c r="AF32" i="173"/>
  <c r="AJ32" i="173"/>
  <c r="AE24" i="173"/>
  <c r="AI24" i="173"/>
  <c r="AF24" i="173"/>
  <c r="AJ24" i="173"/>
  <c r="T34" i="30"/>
  <c r="X34" i="33"/>
  <c r="AF29" i="173"/>
  <c r="AJ29" i="173"/>
  <c r="AI29" i="173"/>
  <c r="AE29" i="173"/>
  <c r="AI36" i="173"/>
  <c r="AJ36" i="173"/>
  <c r="AE36" i="173"/>
  <c r="AF36" i="173"/>
  <c r="AJ23" i="173"/>
  <c r="AE23" i="173"/>
  <c r="AF23" i="173"/>
  <c r="AF33" i="173"/>
  <c r="AJ33" i="173"/>
  <c r="AI33" i="173"/>
  <c r="AE33" i="173"/>
  <c r="T12" i="136"/>
  <c r="AE27" i="173"/>
  <c r="AI27" i="173"/>
  <c r="AF27" i="173"/>
  <c r="AJ27" i="173"/>
  <c r="AE31" i="173"/>
  <c r="AI31" i="173"/>
  <c r="AF31" i="173"/>
  <c r="AJ31" i="173"/>
  <c r="AE35" i="173"/>
  <c r="AJ35" i="173"/>
  <c r="AF35" i="173"/>
  <c r="AI35" i="173"/>
  <c r="AE30" i="173"/>
  <c r="AF30" i="173"/>
  <c r="AJ30" i="173"/>
  <c r="AI30" i="173"/>
  <c r="T9" i="30"/>
  <c r="AF26" i="173"/>
  <c r="AE26" i="173"/>
  <c r="AI26" i="173"/>
  <c r="AJ26" i="173"/>
  <c r="AF34" i="173"/>
  <c r="AE34" i="173"/>
  <c r="AI34" i="173"/>
  <c r="AJ34" i="173"/>
  <c r="AF22" i="173"/>
  <c r="AE22" i="173"/>
  <c r="AF21" i="173"/>
  <c r="AE21" i="173"/>
  <c r="X29" i="33"/>
  <c r="Y33" i="33"/>
  <c r="X33" i="33"/>
  <c r="Y32" i="33"/>
  <c r="Z22" i="136"/>
  <c r="T7" i="41"/>
  <c r="T27" i="143"/>
  <c r="T14" i="64"/>
  <c r="AI7" i="173"/>
  <c r="AF14" i="173"/>
  <c r="AE14" i="173"/>
  <c r="AE8" i="173"/>
  <c r="AF8" i="173"/>
  <c r="AF12" i="173"/>
  <c r="AE12" i="173"/>
  <c r="AF18" i="173"/>
  <c r="AE18" i="173"/>
  <c r="AE20" i="173"/>
  <c r="AF20" i="173"/>
  <c r="AE17" i="173"/>
  <c r="AF17" i="173"/>
  <c r="AI8" i="173"/>
  <c r="AF5" i="173"/>
  <c r="AE5" i="173"/>
  <c r="AE7" i="173"/>
  <c r="AF7" i="173"/>
  <c r="AF16" i="173"/>
  <c r="AE16" i="173"/>
  <c r="AF9" i="173"/>
  <c r="AE9" i="173"/>
  <c r="AF10" i="173"/>
  <c r="AE10" i="173"/>
  <c r="AJ6" i="173"/>
  <c r="AF11" i="173"/>
  <c r="AE11" i="173"/>
  <c r="AE13" i="173"/>
  <c r="AF13" i="173"/>
  <c r="AE15" i="173"/>
  <c r="AF15" i="173"/>
  <c r="AF19" i="173"/>
  <c r="AE19" i="173"/>
  <c r="AJ12" i="173"/>
  <c r="Y29" i="33"/>
  <c r="Y30" i="33"/>
  <c r="Y38" i="33"/>
  <c r="X25" i="33"/>
  <c r="Y22" i="136"/>
  <c r="Z35" i="136"/>
  <c r="AF28" i="173"/>
  <c r="AE28" i="173"/>
  <c r="Z8" i="136"/>
  <c r="AI5" i="173"/>
  <c r="AJ22" i="173"/>
  <c r="AI22" i="173"/>
  <c r="AJ15" i="173"/>
  <c r="AI15" i="173"/>
  <c r="AI10" i="173"/>
  <c r="AJ10" i="173"/>
  <c r="AJ17" i="173"/>
  <c r="AI17" i="173"/>
  <c r="AI13" i="173"/>
  <c r="AJ13" i="173"/>
  <c r="AJ5" i="173"/>
  <c r="AI12" i="173"/>
  <c r="AJ16" i="173"/>
  <c r="AI16" i="173"/>
  <c r="AI9" i="173"/>
  <c r="AJ9" i="173"/>
  <c r="AJ20" i="173"/>
  <c r="AI20" i="173"/>
  <c r="AJ19" i="173"/>
  <c r="AI19" i="173"/>
  <c r="AI14" i="173"/>
  <c r="AJ14" i="173"/>
  <c r="AI21" i="173"/>
  <c r="AJ18" i="173"/>
  <c r="AI18" i="173"/>
  <c r="AI6" i="173"/>
  <c r="AI23" i="173"/>
  <c r="AJ21" i="173"/>
  <c r="AJ8" i="173"/>
  <c r="AJ7" i="173"/>
  <c r="Y25" i="33"/>
  <c r="AJ28" i="173"/>
  <c r="AI28" i="173"/>
  <c r="AH25" i="64"/>
  <c r="X21" i="136"/>
  <c r="AI11" i="173"/>
  <c r="AJ11" i="173"/>
  <c r="Y23" i="136"/>
  <c r="Y21" i="136"/>
  <c r="T24" i="30"/>
  <c r="P40" i="30"/>
  <c r="X31" i="136"/>
  <c r="T37" i="64"/>
  <c r="Q40" i="137"/>
  <c r="Q40" i="30"/>
  <c r="AH37" i="64"/>
  <c r="X23" i="136"/>
  <c r="X26" i="136"/>
  <c r="Y13" i="136"/>
  <c r="S40" i="30"/>
  <c r="AH9" i="64"/>
  <c r="T11" i="33"/>
  <c r="T15" i="137"/>
  <c r="T17" i="41"/>
  <c r="AM15" i="64"/>
  <c r="T24" i="41"/>
  <c r="T21" i="41"/>
  <c r="T10" i="59"/>
  <c r="T8" i="59"/>
  <c r="T30" i="137"/>
  <c r="V29" i="33"/>
  <c r="T15" i="41"/>
  <c r="T18" i="143"/>
  <c r="T38" i="41"/>
  <c r="T36" i="41"/>
  <c r="X38" i="33"/>
  <c r="T22" i="33"/>
  <c r="Y39" i="33"/>
  <c r="V9" i="33"/>
  <c r="T25" i="33"/>
  <c r="T23" i="33"/>
  <c r="T9" i="59"/>
  <c r="T12" i="59"/>
  <c r="T22" i="59"/>
  <c r="T8" i="41"/>
  <c r="T10" i="33"/>
  <c r="T26" i="33"/>
  <c r="T12" i="33"/>
  <c r="T31" i="33"/>
  <c r="T30" i="59"/>
  <c r="AQ19" i="64"/>
  <c r="T25" i="41"/>
  <c r="T27" i="33"/>
  <c r="T17" i="33"/>
  <c r="X35" i="33"/>
  <c r="O40" i="137"/>
  <c r="T25" i="143"/>
  <c r="T8" i="30"/>
  <c r="T12" i="137"/>
  <c r="S40" i="136"/>
  <c r="S40" i="143"/>
  <c r="T21" i="137"/>
  <c r="Y7" i="136"/>
  <c r="Z26" i="136"/>
  <c r="Q40" i="136"/>
  <c r="O40" i="143"/>
  <c r="Y35" i="136"/>
  <c r="AH35" i="64"/>
  <c r="AH28" i="64"/>
  <c r="Z30" i="136"/>
  <c r="T36" i="143"/>
  <c r="T7" i="143"/>
  <c r="T29" i="143"/>
  <c r="AM36" i="64"/>
  <c r="T22" i="143"/>
  <c r="T39" i="137"/>
  <c r="X39" i="33"/>
  <c r="T33" i="137"/>
  <c r="T8" i="137"/>
  <c r="V33" i="33"/>
  <c r="T11" i="64"/>
  <c r="V11" i="33"/>
  <c r="AH31" i="64"/>
  <c r="AM38" i="64"/>
  <c r="V34" i="33"/>
  <c r="V30" i="33"/>
  <c r="V27" i="33"/>
  <c r="X28" i="33" s="1"/>
  <c r="V38" i="33"/>
  <c r="T32" i="33"/>
  <c r="T20" i="59"/>
  <c r="T24" i="64"/>
  <c r="T14" i="33"/>
  <c r="AF6" i="173"/>
  <c r="AE6" i="173"/>
  <c r="X36" i="33"/>
  <c r="V31" i="33"/>
  <c r="X32" i="33" s="1"/>
  <c r="T34" i="33"/>
  <c r="Z33" i="33" s="1"/>
  <c r="T20" i="33"/>
  <c r="T26" i="41"/>
  <c r="T11" i="41"/>
  <c r="T9" i="41"/>
  <c r="T33" i="59"/>
  <c r="Q40" i="41"/>
  <c r="T11" i="59"/>
  <c r="AM8" i="64"/>
  <c r="AH19" i="64"/>
  <c r="T9" i="64"/>
  <c r="AH11" i="64"/>
  <c r="AH16" i="64"/>
  <c r="V20" i="33"/>
  <c r="T29" i="33"/>
  <c r="Z26" i="33" s="1"/>
  <c r="V13" i="33"/>
  <c r="T15" i="33"/>
  <c r="V32" i="33"/>
  <c r="T36" i="33"/>
  <c r="T18" i="41"/>
  <c r="T33" i="41"/>
  <c r="T9" i="33"/>
  <c r="T39" i="33"/>
  <c r="V22" i="33"/>
  <c r="X22" i="33" s="1"/>
  <c r="V21" i="33"/>
  <c r="T21" i="33"/>
  <c r="T27" i="41"/>
  <c r="T24" i="59"/>
  <c r="T21" i="59"/>
  <c r="T37" i="33"/>
  <c r="Z34" i="33" s="1"/>
  <c r="Y35" i="33"/>
  <c r="X37" i="33"/>
  <c r="T8" i="33"/>
  <c r="V16" i="33"/>
  <c r="V12" i="33"/>
  <c r="V19" i="33"/>
  <c r="V39" i="33"/>
  <c r="V17" i="33"/>
  <c r="Y17" i="33" s="1"/>
  <c r="AH30" i="64"/>
  <c r="AQ21" i="64"/>
  <c r="T19" i="64"/>
  <c r="AM23" i="64"/>
  <c r="AH27" i="64"/>
  <c r="AH18" i="64"/>
  <c r="AM25" i="64"/>
  <c r="AM16" i="64"/>
  <c r="T10" i="64"/>
  <c r="T30" i="33"/>
  <c r="T7" i="33"/>
  <c r="V14" i="33"/>
  <c r="T30" i="41"/>
  <c r="P40" i="137"/>
  <c r="Y10" i="136"/>
  <c r="O40" i="136"/>
  <c r="Z31" i="136"/>
  <c r="R40" i="33"/>
  <c r="V26" i="33"/>
  <c r="T24" i="33"/>
  <c r="Z24" i="33" s="1"/>
  <c r="T16" i="33"/>
  <c r="T13" i="33"/>
  <c r="P40" i="64"/>
  <c r="AH10" i="64"/>
  <c r="S40" i="64"/>
  <c r="AH24" i="64"/>
  <c r="AH20" i="64"/>
  <c r="AM24" i="64"/>
  <c r="T23" i="41"/>
  <c r="T12" i="143"/>
  <c r="O40" i="64"/>
  <c r="AQ20" i="64"/>
  <c r="AH12" i="64"/>
  <c r="AM19" i="64"/>
  <c r="AH17" i="64"/>
  <c r="AM10" i="64"/>
  <c r="AH8" i="64"/>
  <c r="AH15" i="64"/>
  <c r="AM9" i="64"/>
  <c r="AM27" i="64"/>
  <c r="AM18" i="64"/>
  <c r="V7" i="33"/>
  <c r="V23" i="33"/>
  <c r="R21" i="135"/>
  <c r="V24" i="33"/>
  <c r="P40" i="143"/>
  <c r="Z40" i="30"/>
  <c r="V18" i="33"/>
  <c r="V8" i="33"/>
  <c r="Y12" i="33" s="1"/>
  <c r="U33" i="135"/>
  <c r="P40" i="33"/>
  <c r="S40" i="33"/>
  <c r="O40" i="41"/>
  <c r="S40" i="41"/>
  <c r="P40" i="41"/>
  <c r="R40" i="41"/>
  <c r="T14" i="41"/>
  <c r="K50" i="148"/>
  <c r="AA28" i="64"/>
  <c r="AM32" i="64"/>
  <c r="AM37" i="64"/>
  <c r="Q40" i="64"/>
  <c r="O40" i="59"/>
  <c r="Q40" i="59"/>
  <c r="R40" i="59"/>
  <c r="S40" i="59"/>
  <c r="T8" i="143"/>
  <c r="O40" i="30"/>
  <c r="T37" i="143"/>
  <c r="Q40" i="33"/>
  <c r="R40" i="143"/>
  <c r="T40" i="143" s="1"/>
  <c r="O40" i="33"/>
  <c r="U29" i="135"/>
  <c r="R30" i="135"/>
  <c r="R40" i="30"/>
  <c r="R40" i="137"/>
  <c r="Y40" i="30"/>
  <c r="AA40" i="30"/>
  <c r="T11" i="30"/>
  <c r="T36" i="64"/>
  <c r="T10" i="143"/>
  <c r="AM14" i="64"/>
  <c r="AM11" i="64"/>
  <c r="AM12" i="64"/>
  <c r="AA12" i="64"/>
  <c r="AM13" i="64"/>
  <c r="T19" i="33"/>
  <c r="Y36" i="33"/>
  <c r="Z36" i="33"/>
  <c r="P40" i="59"/>
  <c r="AM34" i="64"/>
  <c r="T38" i="143"/>
  <c r="Y28" i="64"/>
  <c r="AA29" i="64"/>
  <c r="Y29" i="64"/>
  <c r="Y38" i="64"/>
  <c r="AA38" i="64"/>
  <c r="Y35" i="64"/>
  <c r="AA35" i="64"/>
  <c r="Y37" i="64"/>
  <c r="AA37" i="64"/>
  <c r="Y36" i="64"/>
  <c r="AA36" i="64"/>
  <c r="Y39" i="64"/>
  <c r="AA39" i="64"/>
  <c r="Y31" i="64"/>
  <c r="AA31" i="64"/>
  <c r="Y33" i="64"/>
  <c r="AA33" i="64"/>
  <c r="Y32" i="64"/>
  <c r="AA32" i="64"/>
  <c r="Y34" i="64"/>
  <c r="AA34" i="64"/>
  <c r="R40" i="136"/>
  <c r="X11" i="136"/>
  <c r="Y11" i="136"/>
  <c r="Z11" i="136"/>
  <c r="Y12" i="64"/>
  <c r="AA27" i="64"/>
  <c r="Y27" i="64"/>
  <c r="X20" i="136"/>
  <c r="Z20" i="136"/>
  <c r="Y20" i="136"/>
  <c r="AC40" i="64"/>
  <c r="AH22" i="64"/>
  <c r="AM22" i="64"/>
  <c r="AA20" i="64"/>
  <c r="Y20" i="64"/>
  <c r="Y30" i="64"/>
  <c r="AA30" i="64"/>
  <c r="R29" i="135"/>
  <c r="V15" i="33"/>
  <c r="Y23" i="64"/>
  <c r="AA18" i="64"/>
  <c r="Y18" i="64"/>
  <c r="T22" i="64"/>
  <c r="AA11" i="64"/>
  <c r="Y11" i="64"/>
  <c r="Y37" i="136"/>
  <c r="X37" i="136"/>
  <c r="Z37" i="136"/>
  <c r="X17" i="136"/>
  <c r="Z17" i="136"/>
  <c r="Y17" i="136"/>
  <c r="Y26" i="64"/>
  <c r="AA26" i="64"/>
  <c r="X27" i="136"/>
  <c r="Z27" i="136"/>
  <c r="Y27" i="136"/>
  <c r="U30" i="135"/>
  <c r="AA16" i="64"/>
  <c r="Y16" i="64"/>
  <c r="AA10" i="64"/>
  <c r="Y10" i="64"/>
  <c r="AH26" i="64"/>
  <c r="AA8" i="64"/>
  <c r="Y8" i="64"/>
  <c r="Y19" i="64"/>
  <c r="AA19" i="64"/>
  <c r="R40" i="64"/>
  <c r="Y28" i="136"/>
  <c r="X28" i="136"/>
  <c r="Z28" i="136"/>
  <c r="AA25" i="64"/>
  <c r="Y25" i="64"/>
  <c r="Y9" i="64"/>
  <c r="AA9" i="64"/>
  <c r="Y12" i="136"/>
  <c r="X12" i="136"/>
  <c r="Z12" i="136"/>
  <c r="Y15" i="64"/>
  <c r="AA15" i="64"/>
  <c r="Y14" i="64"/>
  <c r="AA14" i="64"/>
  <c r="Y22" i="64"/>
  <c r="AA22" i="64"/>
  <c r="U23" i="135"/>
  <c r="R23" i="135"/>
  <c r="R32" i="135"/>
  <c r="U32" i="135"/>
  <c r="U31" i="135"/>
  <c r="R31" i="135"/>
  <c r="AA17" i="64"/>
  <c r="Y17" i="64"/>
  <c r="Y24" i="64"/>
  <c r="AA24" i="64"/>
  <c r="Y21" i="64"/>
  <c r="AA21" i="64"/>
  <c r="Y13" i="64"/>
  <c r="AA13" i="64"/>
  <c r="Y7" i="64"/>
  <c r="AA7" i="64"/>
  <c r="AB40" i="64"/>
  <c r="AK5" i="173" l="1"/>
  <c r="AK34" i="173"/>
  <c r="AG24" i="173"/>
  <c r="AK24" i="173"/>
  <c r="AK12" i="173"/>
  <c r="AG34" i="173"/>
  <c r="AG26" i="173"/>
  <c r="AG21" i="173"/>
  <c r="AK26" i="173"/>
  <c r="Z37" i="33"/>
  <c r="Z29" i="33"/>
  <c r="X31" i="33"/>
  <c r="X27" i="33"/>
  <c r="AG19" i="173"/>
  <c r="Z30" i="33"/>
  <c r="AG16" i="173"/>
  <c r="AG7" i="173"/>
  <c r="AG15" i="173"/>
  <c r="AK7" i="173"/>
  <c r="AK6" i="173"/>
  <c r="Y26" i="33"/>
  <c r="X26" i="33"/>
  <c r="Z39" i="33"/>
  <c r="Z25" i="33"/>
  <c r="X30" i="33"/>
  <c r="AK19" i="173"/>
  <c r="AG6" i="173"/>
  <c r="AK9" i="173"/>
  <c r="Z31" i="33"/>
  <c r="Z32" i="33"/>
  <c r="Z28" i="33"/>
  <c r="Y28" i="33"/>
  <c r="Z13" i="33"/>
  <c r="T40" i="137"/>
  <c r="Z27" i="33"/>
  <c r="Y27" i="33"/>
  <c r="Y22" i="33"/>
  <c r="Z22" i="33"/>
  <c r="Z23" i="33"/>
  <c r="Y23" i="33"/>
  <c r="Y13" i="33"/>
  <c r="AK11" i="173"/>
  <c r="AG30" i="173"/>
  <c r="AG31" i="173"/>
  <c r="AG36" i="173"/>
  <c r="AG27" i="173"/>
  <c r="AG22" i="173"/>
  <c r="AG29" i="173"/>
  <c r="X18" i="33"/>
  <c r="Y8" i="33"/>
  <c r="X21" i="33"/>
  <c r="T40" i="30"/>
  <c r="X12" i="33"/>
  <c r="X13" i="33"/>
  <c r="Y20" i="33"/>
  <c r="Y19" i="33"/>
  <c r="X17" i="33"/>
  <c r="AG5" i="173"/>
  <c r="T40" i="136"/>
  <c r="Y14" i="33"/>
  <c r="Y10" i="33"/>
  <c r="Z11" i="33"/>
  <c r="Z35" i="33"/>
  <c r="Z38" i="33"/>
  <c r="X14" i="33"/>
  <c r="Z18" i="33"/>
  <c r="AG13" i="173"/>
  <c r="AG17" i="173"/>
  <c r="AG18" i="173"/>
  <c r="AG12" i="173"/>
  <c r="AG9" i="173"/>
  <c r="Z7" i="33"/>
  <c r="AK33" i="173"/>
  <c r="AK32" i="173"/>
  <c r="AK23" i="173"/>
  <c r="AK25" i="173"/>
  <c r="AK30" i="173"/>
  <c r="AK31" i="173"/>
  <c r="AK36" i="173"/>
  <c r="AK28" i="173"/>
  <c r="AK27" i="173"/>
  <c r="AK35" i="173"/>
  <c r="AK16" i="173"/>
  <c r="AK29" i="173"/>
  <c r="Z15" i="33"/>
  <c r="X7" i="33"/>
  <c r="X15" i="33"/>
  <c r="Y7" i="33"/>
  <c r="AG33" i="173"/>
  <c r="AG32" i="173"/>
  <c r="AG23" i="173"/>
  <c r="AG25" i="173"/>
  <c r="AG20" i="173"/>
  <c r="AG28" i="173"/>
  <c r="AG11" i="173"/>
  <c r="AG10" i="173"/>
  <c r="AG8" i="173"/>
  <c r="AG35" i="173"/>
  <c r="AG14" i="173"/>
  <c r="AK21" i="173"/>
  <c r="AK13" i="173"/>
  <c r="AK20" i="173"/>
  <c r="AK14" i="173"/>
  <c r="AK15" i="173"/>
  <c r="AK17" i="173"/>
  <c r="AK8" i="173"/>
  <c r="AK22" i="173"/>
  <c r="AK18" i="173"/>
  <c r="AK10" i="173"/>
  <c r="Y11" i="33"/>
  <c r="X11" i="33"/>
  <c r="T40" i="41"/>
  <c r="Y18" i="33"/>
  <c r="T40" i="33"/>
  <c r="T40" i="64"/>
  <c r="Y21" i="33"/>
  <c r="Z12" i="33"/>
  <c r="X8" i="33"/>
  <c r="T40" i="59"/>
  <c r="X10" i="33"/>
  <c r="X9" i="33"/>
  <c r="Y9" i="33"/>
  <c r="Y15" i="33"/>
  <c r="Z9" i="33"/>
  <c r="Y16" i="33"/>
  <c r="X16" i="33"/>
  <c r="Z10" i="33"/>
  <c r="Z8" i="33"/>
  <c r="Z16" i="33"/>
  <c r="Z17" i="33"/>
  <c r="Z14" i="33"/>
  <c r="X20" i="33"/>
  <c r="Z19" i="33"/>
  <c r="X19" i="33"/>
  <c r="Z20" i="33"/>
  <c r="Y40" i="64"/>
  <c r="AA40" i="64"/>
  <c r="Z21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Kostelecký Zdeněk</author>
  </authors>
  <commentList>
    <comment ref="N35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Kostelecký Zdeněk:</t>
        </r>
        <r>
          <rPr>
            <sz val="8"/>
            <color indexed="81"/>
            <rFont val="Tahoma"/>
            <family val="2"/>
            <charset val="238"/>
          </rPr>
          <t xml:space="preserve">
Body - rozdíl jara proti podzimu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řipojení" type="4" refreshedVersion="2" background="1" saveData="1">
    <webPr sourceData="1" parsePre="1" consecutive="1" xl2000="1" url="http://vysledky.lidovky.cz/fotbal/fotbal_rozpis_v08.php?id_soutez=1138&amp;id_session=" htmlTables="1">
      <tables count="1">
        <x v="7"/>
      </tables>
    </webPr>
  </connection>
  <connection id="2" xr16:uid="{00000000-0015-0000-FFFF-FFFF01000000}" name="Připojení1" type="4" refreshedVersion="4" background="1" saveData="1">
    <webPr sourceData="1" parsePre="1" consecutive="1" xl2000="1" url="http://nv.fotbal.cz/domaci-souteze/kao/jihocesky/souteze.asp?soutez=310A3D&amp;show=Los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<sst xmlns="http://schemas.openxmlformats.org/spreadsheetml/2006/main" count="7680" uniqueCount="2056">
  <si>
    <t>Branky</t>
  </si>
  <si>
    <t>Pozn.</t>
  </si>
  <si>
    <t>J m é n o</t>
  </si>
  <si>
    <t>odehraná</t>
  </si>
  <si>
    <t>střídání</t>
  </si>
  <si>
    <t>Chvátal Jan</t>
  </si>
  <si>
    <t>Počet odehraných kol:</t>
  </si>
  <si>
    <t>:</t>
  </si>
  <si>
    <t>Body</t>
  </si>
  <si>
    <t>Nahrání</t>
  </si>
  <si>
    <t>ŽK/ČK</t>
  </si>
  <si>
    <t>Bastl Pavel</t>
  </si>
  <si>
    <t>Habr Stanislav</t>
  </si>
  <si>
    <t>Tresty</t>
  </si>
  <si>
    <t>Utkání</t>
  </si>
  <si>
    <t>vstřelené</t>
  </si>
  <si>
    <t>A</t>
  </si>
  <si>
    <t>PokornýVáclav</t>
  </si>
  <si>
    <t>od.+stř</t>
  </si>
  <si>
    <t>Suma</t>
  </si>
  <si>
    <t>Základní sestava</t>
  </si>
  <si>
    <t>Střídání</t>
  </si>
  <si>
    <t>Nahrávky</t>
  </si>
  <si>
    <t>Celkem</t>
  </si>
  <si>
    <t>Jméno/kolo</t>
  </si>
  <si>
    <t>z tohoČK</t>
  </si>
  <si>
    <t>branky</t>
  </si>
  <si>
    <t>nahrávky</t>
  </si>
  <si>
    <t>Habr Jiří</t>
  </si>
  <si>
    <t>četnost branek</t>
  </si>
  <si>
    <t>četnost nahrávek</t>
  </si>
  <si>
    <t>min/branka</t>
  </si>
  <si>
    <t>min/nahr.</t>
  </si>
  <si>
    <t>branky+ nahrávky</t>
  </si>
  <si>
    <t xml:space="preserve">branky </t>
  </si>
  <si>
    <t>min/bod</t>
  </si>
  <si>
    <t>Koupil Petr</t>
  </si>
  <si>
    <t>+</t>
  </si>
  <si>
    <t>četnost</t>
  </si>
  <si>
    <t>četnost (B+N)-bodů</t>
  </si>
  <si>
    <t>celkem</t>
  </si>
  <si>
    <t>Rekapitulace</t>
  </si>
  <si>
    <t>četnost (branky,nahrávky,branky+ nahrávky) v minutách</t>
  </si>
  <si>
    <t>Piler Tomáš</t>
  </si>
  <si>
    <t>Urbánek Pavel</t>
  </si>
  <si>
    <t>hráč</t>
  </si>
  <si>
    <t>žluté</t>
  </si>
  <si>
    <t>červené</t>
  </si>
  <si>
    <t>Šťastný Martin</t>
  </si>
  <si>
    <t>ČK</t>
  </si>
  <si>
    <t>PB</t>
  </si>
  <si>
    <t>Novák Vojta</t>
  </si>
  <si>
    <t>Habr Vojta</t>
  </si>
  <si>
    <t>ŽK</t>
  </si>
  <si>
    <t xml:space="preserve"> -</t>
  </si>
  <si>
    <t>Vychytil Jan</t>
  </si>
  <si>
    <t>1.B třída - skupina D - Jihočeský kraj</t>
  </si>
  <si>
    <t>BODY:</t>
  </si>
  <si>
    <t>KARTY :</t>
  </si>
  <si>
    <t>Střídání :</t>
  </si>
  <si>
    <t>Sestava :</t>
  </si>
  <si>
    <t>Plachý Karel</t>
  </si>
  <si>
    <t>1.</t>
  </si>
  <si>
    <t>2.</t>
  </si>
  <si>
    <t>3.</t>
  </si>
  <si>
    <t>Tým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</si>
  <si>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</si>
  <si>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</si>
  <si>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</si>
  <si>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</si>
  <si>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</si>
  <si>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</si>
  <si>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</si>
  <si>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</si>
  <si>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</si>
  <si>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</si>
  <si>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</si>
  <si>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TRENÉR:</t>
  </si>
  <si>
    <t xml:space="preserve">B </t>
  </si>
  <si>
    <t>Skóre</t>
  </si>
  <si>
    <t>Body-jaro</t>
  </si>
  <si>
    <t>Data pro Jaro</t>
  </si>
  <si>
    <t>Body-podzim</t>
  </si>
  <si>
    <t>PN</t>
  </si>
  <si>
    <t>PO</t>
  </si>
  <si>
    <t>PS</t>
  </si>
  <si>
    <t>PK</t>
  </si>
  <si>
    <t>JO</t>
  </si>
  <si>
    <t>JS</t>
  </si>
  <si>
    <t>JB</t>
  </si>
  <si>
    <t>JN</t>
  </si>
  <si>
    <t>JK</t>
  </si>
  <si>
    <t>K</t>
  </si>
  <si>
    <t xml:space="preserve">O </t>
  </si>
  <si>
    <t xml:space="preserve">S </t>
  </si>
  <si>
    <t xml:space="preserve">N </t>
  </si>
  <si>
    <t>BODY</t>
  </si>
  <si>
    <t>JMÉNO</t>
  </si>
  <si>
    <t>četnost/bod</t>
  </si>
  <si>
    <t>četnost/branka</t>
  </si>
  <si>
    <t>četnost/nahrávka</t>
  </si>
  <si>
    <t>kolo</t>
  </si>
  <si>
    <t>Stát: Česko   Kraj: Jihočeský</t>
  </si>
  <si>
    <t>skore utkání</t>
  </si>
  <si>
    <t>body</t>
  </si>
  <si>
    <t>bp</t>
  </si>
  <si>
    <t>podzim</t>
  </si>
  <si>
    <t>Slavonice-Třebětice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</si>
  <si>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</si>
  <si>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</si>
  <si>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</si>
  <si>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</si>
  <si>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</si>
  <si>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</si>
  <si>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</si>
  <si>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</si>
  <si>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</si>
  <si>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</si>
  <si>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</si>
  <si>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jaro</t>
  </si>
  <si>
    <t>dat.</t>
  </si>
  <si>
    <t>utkání</t>
  </si>
  <si>
    <t>skore</t>
  </si>
  <si>
    <t>Podzim 2010</t>
  </si>
  <si>
    <t>Jaro 2011</t>
  </si>
  <si>
    <t xml:space="preserve">  TABULKA DOMA</t>
  </si>
  <si>
    <t xml:space="preserve">Rk. </t>
  </si>
  <si>
    <t>Záp</t>
  </si>
  <si>
    <t>-</t>
  </si>
  <si>
    <t>Lomnice</t>
  </si>
  <si>
    <t>Slavonice</t>
  </si>
  <si>
    <t>Třebětice</t>
  </si>
  <si>
    <t>N. Včelnice</t>
  </si>
  <si>
    <t>K.Řečice</t>
  </si>
  <si>
    <t xml:space="preserve">  TABULKA VENKU</t>
  </si>
  <si>
    <t>B+N</t>
  </si>
  <si>
    <t>(Prav)</t>
  </si>
  <si>
    <t>Štolhof Zdeněk</t>
  </si>
  <si>
    <t>pozor ručně z AX - BG(43-56)</t>
  </si>
  <si>
    <t>kontrol</t>
  </si>
  <si>
    <t>funce na tabulku, ta je natvrdo</t>
  </si>
  <si>
    <t>překopírovat vlevo a seřadit dle H</t>
  </si>
  <si>
    <t>S vyhledat zprava  X až….AF</t>
  </si>
  <si>
    <t>funce rozdíl dole-nahoře</t>
  </si>
  <si>
    <t>Novák Bohumír</t>
  </si>
  <si>
    <t>odehráno</t>
  </si>
  <si>
    <t>Podzim 201010</t>
  </si>
  <si>
    <t>Krejčí Miroslav</t>
  </si>
  <si>
    <t>D.Bukovsko</t>
  </si>
  <si>
    <t>FC Třebětice A podzim 2011</t>
  </si>
  <si>
    <t>Příjmení, jméno</t>
  </si>
  <si>
    <t>Pokorný Václav</t>
  </si>
  <si>
    <t>Zamazal Jindřich</t>
  </si>
  <si>
    <t>Motivační program podzim 2011</t>
  </si>
  <si>
    <t>Trénink, zápas</t>
  </si>
  <si>
    <t>Omluvenky pouze telefonicky, ne SMS!!</t>
  </si>
  <si>
    <t>Neomluvená neúčast</t>
  </si>
  <si>
    <t>žlutá karta za nedisciplinovanost</t>
  </si>
  <si>
    <t>červená karta za nedisciplinovanost</t>
  </si>
  <si>
    <r>
      <t>48</t>
    </r>
    <r>
      <rPr>
        <sz val="8"/>
        <color indexed="12"/>
        <rFont val="Arial"/>
        <family val="2"/>
        <charset val="238"/>
      </rPr>
      <t xml:space="preserve"> bodů a více, prémie: </t>
    </r>
    <r>
      <rPr>
        <b/>
        <sz val="8"/>
        <color indexed="12"/>
        <rFont val="Arial"/>
        <family val="2"/>
        <charset val="238"/>
      </rPr>
      <t>večeře včetně nápojů.</t>
    </r>
  </si>
  <si>
    <r>
      <t xml:space="preserve">Před tréninkem sraz </t>
    </r>
    <r>
      <rPr>
        <b/>
        <sz val="8"/>
        <rFont val="Arial"/>
        <family val="2"/>
        <charset val="238"/>
      </rPr>
      <t>15 minut</t>
    </r>
    <r>
      <rPr>
        <sz val="8"/>
        <rFont val="Arial"/>
        <family val="2"/>
        <charset val="238"/>
      </rPr>
      <t xml:space="preserve">, v čas tréninku již budou všichni připraveni na hrací ploše. </t>
    </r>
  </si>
  <si>
    <r>
      <t xml:space="preserve">Před zápasem sraz </t>
    </r>
    <r>
      <rPr>
        <b/>
        <sz val="8"/>
        <rFont val="Arial"/>
        <family val="2"/>
        <charset val="238"/>
      </rPr>
      <t>60 minut.</t>
    </r>
  </si>
  <si>
    <t>90´</t>
  </si>
  <si>
    <t xml:space="preserve">  KŘÍŽOVÁ TABULKA</t>
  </si>
  <si>
    <t>84´</t>
  </si>
  <si>
    <t>55´</t>
  </si>
  <si>
    <t>suma</t>
  </si>
  <si>
    <t>N</t>
  </si>
  <si>
    <t>l</t>
  </si>
  <si>
    <t>Havlík Roman</t>
  </si>
  <si>
    <t>minuty</t>
  </si>
  <si>
    <t>doma</t>
  </si>
  <si>
    <t>venku</t>
  </si>
  <si>
    <t>Kelbler Marek</t>
  </si>
  <si>
    <t>Havlík Martin</t>
  </si>
  <si>
    <t>Třebětice-K.Řečice</t>
  </si>
  <si>
    <t>Jarní část</t>
  </si>
  <si>
    <t>nahrání</t>
  </si>
  <si>
    <t>A3D - I.B třída mužů sk."D"</t>
  </si>
  <si>
    <t>Rozlosování soutěže 2012/2013 - podzim</t>
  </si>
  <si>
    <t>13. kolo 19.08.2012</t>
  </si>
  <si>
    <t>1. kolo 26.08.2012</t>
  </si>
  <si>
    <t>2. kolo 02.09.2012</t>
  </si>
  <si>
    <t>3. kolo 09.09.2012</t>
  </si>
  <si>
    <t>4. kolo 16.09.2012</t>
  </si>
  <si>
    <t>5. kolo 23.09.2012</t>
  </si>
  <si>
    <t>6. kolo 30.09.2012</t>
  </si>
  <si>
    <t>7. kolo 07.10.2012</t>
  </si>
  <si>
    <t>8. kolo 14.10.2012</t>
  </si>
  <si>
    <t>9. kolo 21.10.2012</t>
  </si>
  <si>
    <t>10. kolo 28.10.2012</t>
  </si>
  <si>
    <t>11. kolo 04.11.2012</t>
  </si>
  <si>
    <t>12. kolo 11.11.2012</t>
  </si>
  <si>
    <t xml:space="preserve">Zápas </t>
  </si>
  <si>
    <t>Domácí</t>
  </si>
  <si>
    <t>Hosté</t>
  </si>
  <si>
    <t>Termín</t>
  </si>
  <si>
    <t>Den</t>
  </si>
  <si>
    <t>Hřiště</t>
  </si>
  <si>
    <t>A3D1301</t>
  </si>
  <si>
    <t>18.08. 17:00</t>
  </si>
  <si>
    <t>A3D1302</t>
  </si>
  <si>
    <t>A3D1303</t>
  </si>
  <si>
    <t>Ml.Vožice</t>
  </si>
  <si>
    <t>Řepeč/Opařany</t>
  </si>
  <si>
    <t>19.08. 17:00</t>
  </si>
  <si>
    <t>A3D1304</t>
  </si>
  <si>
    <t>Jistebnice</t>
  </si>
  <si>
    <t>. . 00:00</t>
  </si>
  <si>
    <t>A3D1305</t>
  </si>
  <si>
    <t>Borotín</t>
  </si>
  <si>
    <t>Chotoviny</t>
  </si>
  <si>
    <t>A3D1306</t>
  </si>
  <si>
    <t>Malšice</t>
  </si>
  <si>
    <t>A3D1307</t>
  </si>
  <si>
    <t>Větrovy</t>
  </si>
  <si>
    <t>Met.Tábor</t>
  </si>
  <si>
    <t>A3D0101</t>
  </si>
  <si>
    <t>25.08. 17:00</t>
  </si>
  <si>
    <t>A3D0102</t>
  </si>
  <si>
    <t>A3D0103</t>
  </si>
  <si>
    <t>A3D0104</t>
  </si>
  <si>
    <t>A3D0105</t>
  </si>
  <si>
    <t>26.08. 00:00</t>
  </si>
  <si>
    <t>A3D0106</t>
  </si>
  <si>
    <t>A3D0107</t>
  </si>
  <si>
    <t>A3D0201</t>
  </si>
  <si>
    <t>01.09. 17:00</t>
  </si>
  <si>
    <t>A3D0202</t>
  </si>
  <si>
    <t>02.09. 17:00</t>
  </si>
  <si>
    <t>A3D0203</t>
  </si>
  <si>
    <t>A3D0204</t>
  </si>
  <si>
    <t>A3D0205</t>
  </si>
  <si>
    <t>A3D0206</t>
  </si>
  <si>
    <t>A3D0207</t>
  </si>
  <si>
    <t>A3D0301</t>
  </si>
  <si>
    <t>09.09. 15:00</t>
  </si>
  <si>
    <t>A3D0302</t>
  </si>
  <si>
    <t>08.09. 17:00</t>
  </si>
  <si>
    <t>A3D0303</t>
  </si>
  <si>
    <t>A3D0304</t>
  </si>
  <si>
    <t>09.09. 00:00</t>
  </si>
  <si>
    <t>A3D0305</t>
  </si>
  <si>
    <t>A3D0306</t>
  </si>
  <si>
    <t>A3D0307</t>
  </si>
  <si>
    <t>A3D0401</t>
  </si>
  <si>
    <t>15.09. 16:30</t>
  </si>
  <si>
    <t>A3D0402</t>
  </si>
  <si>
    <t>A3D0403</t>
  </si>
  <si>
    <t>A3D0404</t>
  </si>
  <si>
    <t>A3D0405</t>
  </si>
  <si>
    <t>A3D0406</t>
  </si>
  <si>
    <t>A3D0407</t>
  </si>
  <si>
    <t>16.09. 15:00</t>
  </si>
  <si>
    <t>A3D0501</t>
  </si>
  <si>
    <t>22.09. 16:30</t>
  </si>
  <si>
    <t>A3D0502</t>
  </si>
  <si>
    <t>A3D0503</t>
  </si>
  <si>
    <t>23.09. 00:00</t>
  </si>
  <si>
    <t>A3D0504</t>
  </si>
  <si>
    <t>A3D0505</t>
  </si>
  <si>
    <t>A3D0506</t>
  </si>
  <si>
    <t>A3D0507</t>
  </si>
  <si>
    <t>23.09. 16:30</t>
  </si>
  <si>
    <t>A3D0601</t>
  </si>
  <si>
    <t>29.09. 16:30</t>
  </si>
  <si>
    <t>A3D0602</t>
  </si>
  <si>
    <t>A3D0603</t>
  </si>
  <si>
    <t>A3D0604</t>
  </si>
  <si>
    <t>A3D0605</t>
  </si>
  <si>
    <t>A3D0606</t>
  </si>
  <si>
    <t>30.09. 15:00</t>
  </si>
  <si>
    <t>A3D0607</t>
  </si>
  <si>
    <t>A3D0701</t>
  </si>
  <si>
    <t>06.10. 16:00</t>
  </si>
  <si>
    <t>A3D0702</t>
  </si>
  <si>
    <t>07.10. 00:00</t>
  </si>
  <si>
    <t>A3D0703</t>
  </si>
  <si>
    <t>A3D0704</t>
  </si>
  <si>
    <t>A3D0705</t>
  </si>
  <si>
    <t>A3D0706</t>
  </si>
  <si>
    <t>07.10. 16:00</t>
  </si>
  <si>
    <t>A3D0707</t>
  </si>
  <si>
    <t>A3D0801</t>
  </si>
  <si>
    <t>13.10. 16:00</t>
  </si>
  <si>
    <t>A3D0802</t>
  </si>
  <si>
    <t>A3D0803</t>
  </si>
  <si>
    <t>A3D0804</t>
  </si>
  <si>
    <t>A3D0805</t>
  </si>
  <si>
    <t>14.10. 15:00</t>
  </si>
  <si>
    <t>A3D0806</t>
  </si>
  <si>
    <t>A3D0807</t>
  </si>
  <si>
    <t>A3D0901</t>
  </si>
  <si>
    <t>21.10. 00:00</t>
  </si>
  <si>
    <t>A3D0902</t>
  </si>
  <si>
    <t>20.10. 15:30</t>
  </si>
  <si>
    <t>A3D0903</t>
  </si>
  <si>
    <t>A3D0904</t>
  </si>
  <si>
    <t>A3D0905</t>
  </si>
  <si>
    <t>21.10. 15:30</t>
  </si>
  <si>
    <t>A3D0906</t>
  </si>
  <si>
    <t>A3D0907</t>
  </si>
  <si>
    <t>A3D1001</t>
  </si>
  <si>
    <t>27.10. 14:30</t>
  </si>
  <si>
    <t>A3D1002</t>
  </si>
  <si>
    <t>A3D1003</t>
  </si>
  <si>
    <t>A3D1004</t>
  </si>
  <si>
    <t>28.10. 14:30</t>
  </si>
  <si>
    <t>A3D1005</t>
  </si>
  <si>
    <t>A3D1006</t>
  </si>
  <si>
    <t>A3D1007</t>
  </si>
  <si>
    <t>28.10. 00:00</t>
  </si>
  <si>
    <t>A3D1101</t>
  </si>
  <si>
    <t>03.11. 14:00</t>
  </si>
  <si>
    <t>A3D1102</t>
  </si>
  <si>
    <t>A3D1103</t>
  </si>
  <si>
    <t>A3D1104</t>
  </si>
  <si>
    <t>04.11. 14:00</t>
  </si>
  <si>
    <t>A3D1105</t>
  </si>
  <si>
    <t>A3D1106</t>
  </si>
  <si>
    <t>A3D1107</t>
  </si>
  <si>
    <t>A3D1201</t>
  </si>
  <si>
    <t>10.11. 14:00</t>
  </si>
  <si>
    <t>A3D1202</t>
  </si>
  <si>
    <t>A3D1203</t>
  </si>
  <si>
    <t>11.11. 14:00</t>
  </si>
  <si>
    <t>A3D1204</t>
  </si>
  <si>
    <t>A3D1205</t>
  </si>
  <si>
    <t>A3D1206</t>
  </si>
  <si>
    <t>11.11. 00:00</t>
  </si>
  <si>
    <t>A3D1207</t>
  </si>
  <si>
    <t>25.08.</t>
  </si>
  <si>
    <t>09.09.</t>
  </si>
  <si>
    <t>16.09.</t>
  </si>
  <si>
    <t>30.09.</t>
  </si>
  <si>
    <t>14.10.</t>
  </si>
  <si>
    <t>28.10.</t>
  </si>
  <si>
    <t>11.11.</t>
  </si>
  <si>
    <t>18.08.</t>
  </si>
  <si>
    <t>01.09.</t>
  </si>
  <si>
    <t>22.09.</t>
  </si>
  <si>
    <t>06.10.</t>
  </si>
  <si>
    <t>20.10.</t>
  </si>
  <si>
    <t>04.11.</t>
  </si>
  <si>
    <t>Třebětice-Lomnice</t>
  </si>
  <si>
    <t>Lomnice-Třebětice</t>
  </si>
  <si>
    <t>Třebětice-Slavonice</t>
  </si>
  <si>
    <t>K.Řečice-Třebětice</t>
  </si>
  <si>
    <t>Chvátal Tomáš</t>
  </si>
  <si>
    <t>nehráno</t>
  </si>
  <si>
    <t>A3D1403</t>
  </si>
  <si>
    <t>SO</t>
  </si>
  <si>
    <t>A3D1506</t>
  </si>
  <si>
    <t>NE</t>
  </si>
  <si>
    <t>A3D1707</t>
  </si>
  <si>
    <t>A3D1602</t>
  </si>
  <si>
    <t>A3D1801</t>
  </si>
  <si>
    <t>A3D1907</t>
  </si>
  <si>
    <t>A3D2002</t>
  </si>
  <si>
    <t>VB</t>
  </si>
  <si>
    <t>NA</t>
  </si>
  <si>
    <t>Jméno</t>
  </si>
  <si>
    <t>hra</t>
  </si>
  <si>
    <t>stř.jméno</t>
  </si>
  <si>
    <t>jméno</t>
  </si>
  <si>
    <t>celk.</t>
  </si>
  <si>
    <t>Branky a nahrávky</t>
  </si>
  <si>
    <t>Karty</t>
  </si>
  <si>
    <t>základní sestava a střídání</t>
  </si>
  <si>
    <t>A3D2106</t>
  </si>
  <si>
    <t>A3D2203</t>
  </si>
  <si>
    <t>A3D2305</t>
  </si>
  <si>
    <t>A3D2404</t>
  </si>
  <si>
    <t>A3D2501</t>
  </si>
  <si>
    <t>A3D2502</t>
  </si>
  <si>
    <t>A3D2503</t>
  </si>
  <si>
    <t>A3D2504</t>
  </si>
  <si>
    <t>A3D2505</t>
  </si>
  <si>
    <t>A3D2506</t>
  </si>
  <si>
    <t>A3D2507</t>
  </si>
  <si>
    <t>A3D2601</t>
  </si>
  <si>
    <t>A3D2602</t>
  </si>
  <si>
    <t>A3D2603</t>
  </si>
  <si>
    <t>A3D2604</t>
  </si>
  <si>
    <t>A3D2605</t>
  </si>
  <si>
    <t>A3D2606</t>
  </si>
  <si>
    <t>A3D2607</t>
  </si>
  <si>
    <t>Bastl Vojta</t>
  </si>
  <si>
    <t>N.Včelnice-Třebětice</t>
  </si>
  <si>
    <t>Třebětice-Č.Velenice</t>
  </si>
  <si>
    <t>Soběslav-Třebětice</t>
  </si>
  <si>
    <t>Třebětice-Ledenice</t>
  </si>
  <si>
    <t>N.Bystřice-Třebětice</t>
  </si>
  <si>
    <t>Lišov-Třebětice</t>
  </si>
  <si>
    <t>J. Hradec"B-Třebětice</t>
  </si>
  <si>
    <t>Klikov-Třebětice</t>
  </si>
  <si>
    <t>Třebětice-Temelín</t>
  </si>
  <si>
    <t>Myslkovice</t>
  </si>
  <si>
    <t>Ledenice</t>
  </si>
  <si>
    <t>Č.Velenice</t>
  </si>
  <si>
    <t>24.08. 17:00</t>
  </si>
  <si>
    <t>N.Včelnice</t>
  </si>
  <si>
    <t>N.Bystřice</t>
  </si>
  <si>
    <t>Temelín</t>
  </si>
  <si>
    <t>Klikov</t>
  </si>
  <si>
    <t>Lišov</t>
  </si>
  <si>
    <t>Suchdol</t>
  </si>
  <si>
    <t>J. Hradec"B</t>
  </si>
  <si>
    <t>31.08. 17:00</t>
  </si>
  <si>
    <t>07.09. 17:00</t>
  </si>
  <si>
    <t>21.09. 16:30</t>
  </si>
  <si>
    <t>28.09. 16:30</t>
  </si>
  <si>
    <t>05.10. 16:00</t>
  </si>
  <si>
    <t>12.10. 16:00</t>
  </si>
  <si>
    <t>19.10. 15:30</t>
  </si>
  <si>
    <t>26.10. 14:30</t>
  </si>
  <si>
    <t>02.11. 14:00</t>
  </si>
  <si>
    <t>09.11. 14:00</t>
  </si>
  <si>
    <t>17.08. 17:00</t>
  </si>
  <si>
    <t>Temelín-Třebětice</t>
  </si>
  <si>
    <t>Třebětice-N.Včelnice</t>
  </si>
  <si>
    <t>Č.Velenice-Třebětice</t>
  </si>
  <si>
    <t>Třebětice-Soběslav</t>
  </si>
  <si>
    <t>Ledenice-Třebětice</t>
  </si>
  <si>
    <t>Třebětice-N.Bystřice</t>
  </si>
  <si>
    <t>Třebětice-Lišov</t>
  </si>
  <si>
    <t>Třebětice-J. Hradec"B</t>
  </si>
  <si>
    <t>Suchdol-Třebětice</t>
  </si>
  <si>
    <t>Třebětice-Klikov</t>
  </si>
  <si>
    <t>Třebětice-Suchdo</t>
  </si>
  <si>
    <t>PODZIM 2013</t>
  </si>
  <si>
    <t>JARO 2014</t>
  </si>
  <si>
    <t>ročník 2013/14</t>
  </si>
  <si>
    <t>Soběslav"B</t>
  </si>
  <si>
    <t>Švarc Petr</t>
  </si>
  <si>
    <t>75´</t>
  </si>
  <si>
    <t>23:23</t>
  </si>
  <si>
    <t>44:15</t>
  </si>
  <si>
    <t>32:33</t>
  </si>
  <si>
    <t>25:26</t>
  </si>
  <si>
    <t>28:15</t>
  </si>
  <si>
    <t>33:25</t>
  </si>
  <si>
    <t>26:27</t>
  </si>
  <si>
    <t>20:20</t>
  </si>
  <si>
    <t>24:41</t>
  </si>
  <si>
    <t>25:25</t>
  </si>
  <si>
    <t>21:26</t>
  </si>
  <si>
    <t>20:27</t>
  </si>
  <si>
    <t>12:26</t>
  </si>
  <si>
    <t>25:23</t>
  </si>
  <si>
    <t>A3D1401</t>
  </si>
  <si>
    <t>A3D1402</t>
  </si>
  <si>
    <t>A3D1404</t>
  </si>
  <si>
    <t>A3D1405</t>
  </si>
  <si>
    <t>A3D1406</t>
  </si>
  <si>
    <t>A3D1407</t>
  </si>
  <si>
    <t>A3D1501</t>
  </si>
  <si>
    <t>A3D1502</t>
  </si>
  <si>
    <t>A3D1503</t>
  </si>
  <si>
    <t>A3D1504</t>
  </si>
  <si>
    <t>A3D1505</t>
  </si>
  <si>
    <t>A3D1507</t>
  </si>
  <si>
    <t>z</t>
  </si>
  <si>
    <t>v</t>
  </si>
  <si>
    <t>r</t>
  </si>
  <si>
    <t>p</t>
  </si>
  <si>
    <t>bv</t>
  </si>
  <si>
    <t>bo</t>
  </si>
  <si>
    <t>b</t>
  </si>
  <si>
    <t>skutečnost jaro</t>
  </si>
  <si>
    <t>"SVYHLEDAT"</t>
  </si>
  <si>
    <t>ROZDÍL skutečnost - podzim</t>
  </si>
  <si>
    <t>kopírovat natvrdo "JARO 2014" a seřadit dle H(body) sestupně</t>
  </si>
  <si>
    <t>A3D1601</t>
  </si>
  <si>
    <t>A3D1603</t>
  </si>
  <si>
    <t>A3D1604</t>
  </si>
  <si>
    <t>A3D1605</t>
  </si>
  <si>
    <t>A3D1606</t>
  </si>
  <si>
    <t>A3D1607</t>
  </si>
  <si>
    <t>A3D1701</t>
  </si>
  <si>
    <t>A3D1702</t>
  </si>
  <si>
    <t>A3D1703</t>
  </si>
  <si>
    <t>A3D1704</t>
  </si>
  <si>
    <t>A3D1705</t>
  </si>
  <si>
    <t>A3D1706</t>
  </si>
  <si>
    <t>stř.</t>
  </si>
  <si>
    <t>BV</t>
  </si>
  <si>
    <t>ck</t>
  </si>
  <si>
    <t>z toho ČK</t>
  </si>
  <si>
    <t>z toho:</t>
  </si>
  <si>
    <t>Data pro graf</t>
  </si>
  <si>
    <t>Karty žluté a červené</t>
  </si>
  <si>
    <t>Body-branky a nahrávky</t>
  </si>
  <si>
    <t>čk</t>
  </si>
  <si>
    <t>A3D1802</t>
  </si>
  <si>
    <t>A3D1803</t>
  </si>
  <si>
    <t>A3D1804</t>
  </si>
  <si>
    <t>A3D1805</t>
  </si>
  <si>
    <t>A3D1806</t>
  </si>
  <si>
    <t>A3D1807</t>
  </si>
  <si>
    <t>A3D1901</t>
  </si>
  <si>
    <t>A3D1902</t>
  </si>
  <si>
    <t>A3D1903</t>
  </si>
  <si>
    <t>A3D1904</t>
  </si>
  <si>
    <t>A3D1905</t>
  </si>
  <si>
    <t>A3D1906</t>
  </si>
  <si>
    <t>A3D2001</t>
  </si>
  <si>
    <t>A3D2003</t>
  </si>
  <si>
    <t>A3D2004</t>
  </si>
  <si>
    <t>A3D2005</t>
  </si>
  <si>
    <t>A3D2006</t>
  </si>
  <si>
    <t>A3D2007</t>
  </si>
  <si>
    <t>A3D2101</t>
  </si>
  <si>
    <t>A3D2102</t>
  </si>
  <si>
    <t>A3D2103</t>
  </si>
  <si>
    <t>A3D2104</t>
  </si>
  <si>
    <t>A3D2105</t>
  </si>
  <si>
    <t>A3D2107</t>
  </si>
  <si>
    <t>A3D2201</t>
  </si>
  <si>
    <t>A3D2202</t>
  </si>
  <si>
    <t>A3D2204</t>
  </si>
  <si>
    <t>A3D2205</t>
  </si>
  <si>
    <t>A3D2206</t>
  </si>
  <si>
    <t>A3D2207</t>
  </si>
  <si>
    <t>51´</t>
  </si>
  <si>
    <t>počet utkání</t>
  </si>
  <si>
    <t>zákl.sestava,střídání</t>
  </si>
  <si>
    <t>zs</t>
  </si>
  <si>
    <t>A3D2301</t>
  </si>
  <si>
    <t>A3D2302</t>
  </si>
  <si>
    <t>A3D2303</t>
  </si>
  <si>
    <t>A3D2304</t>
  </si>
  <si>
    <t>A3D2306</t>
  </si>
  <si>
    <t>A3D2307</t>
  </si>
  <si>
    <t>A3D2401</t>
  </si>
  <si>
    <t>A3D2402</t>
  </si>
  <si>
    <t>A3D2403</t>
  </si>
  <si>
    <t>A3D2405</t>
  </si>
  <si>
    <t>A3D2406</t>
  </si>
  <si>
    <t xml:space="preserve"> </t>
  </si>
  <si>
    <t>A3D2407</t>
  </si>
  <si>
    <t>domácí utkání:</t>
  </si>
  <si>
    <r>
      <rPr>
        <b/>
        <sz val="8"/>
        <rFont val="Arial CE"/>
        <charset val="238"/>
      </rPr>
      <t>Bastl Jose</t>
    </r>
    <r>
      <rPr>
        <sz val="8"/>
        <rFont val="Arial CE"/>
        <family val="2"/>
        <charset val="238"/>
      </rPr>
      <t>f - manažer,vedoucí družstva</t>
    </r>
  </si>
  <si>
    <r>
      <rPr>
        <b/>
        <sz val="8"/>
        <rFont val="Arial CE"/>
        <charset val="238"/>
      </rPr>
      <t>Fehérpataky Milan</t>
    </r>
    <r>
      <rPr>
        <sz val="8"/>
        <rFont val="Arial CE"/>
        <family val="2"/>
        <charset val="238"/>
      </rPr>
      <t xml:space="preserve"> - správce hřiště,zdravotník,časomíra ……..</t>
    </r>
  </si>
  <si>
    <r>
      <rPr>
        <b/>
        <sz val="8"/>
        <rFont val="Arial CE"/>
        <charset val="238"/>
      </rPr>
      <t>Koutný Jan st</t>
    </r>
    <r>
      <rPr>
        <sz val="8"/>
        <rFont val="Arial CE"/>
        <family val="2"/>
        <charset val="238"/>
      </rPr>
      <t xml:space="preserve">. - uvátací hlášení </t>
    </r>
  </si>
  <si>
    <r>
      <rPr>
        <b/>
        <sz val="8"/>
        <rFont val="Arial CE"/>
        <charset val="238"/>
      </rPr>
      <t>Habr Stanislav st</t>
    </r>
    <r>
      <rPr>
        <sz val="8"/>
        <rFont val="Arial CE"/>
        <family val="2"/>
        <charset val="238"/>
      </rPr>
      <t>. - hlavní pořadatel</t>
    </r>
  </si>
  <si>
    <r>
      <rPr>
        <b/>
        <sz val="8"/>
        <rFont val="Arial CE"/>
        <charset val="238"/>
      </rPr>
      <t>Kelbler Miloš</t>
    </r>
    <r>
      <rPr>
        <sz val="8"/>
        <rFont val="Arial CE"/>
        <charset val="238"/>
      </rPr>
      <t xml:space="preserve"> - hlavní pořadatel</t>
    </r>
  </si>
  <si>
    <r>
      <rPr>
        <b/>
        <sz val="8"/>
        <rFont val="Arial CE"/>
        <charset val="238"/>
      </rPr>
      <t>Koutný Jan ml</t>
    </r>
    <r>
      <rPr>
        <sz val="8"/>
        <rFont val="Arial CE"/>
        <charset val="238"/>
      </rPr>
      <t>. - předseda oddílu, psaní zápisů</t>
    </r>
  </si>
  <si>
    <t>30.08.</t>
  </si>
  <si>
    <t>27.09.</t>
  </si>
  <si>
    <t>16.08.</t>
  </si>
  <si>
    <t>01.11.</t>
  </si>
  <si>
    <t>26.</t>
  </si>
  <si>
    <t>29´</t>
  </si>
  <si>
    <t>62´</t>
  </si>
  <si>
    <t>Kelbler Petr</t>
  </si>
  <si>
    <t>Dolák Jan</t>
  </si>
  <si>
    <t>Chlum</t>
  </si>
  <si>
    <t>Ševětín</t>
  </si>
  <si>
    <t>Kapinus Radek</t>
  </si>
  <si>
    <t>18.10.</t>
  </si>
  <si>
    <t>Domácí soutěže</t>
  </si>
  <si>
    <t>Fotbalová národní liga</t>
  </si>
  <si>
    <t>1. liga staršího dorostu</t>
  </si>
  <si>
    <t>ČFL + Divize A, B, C</t>
  </si>
  <si>
    <t>MSFL + Divize D, E</t>
  </si>
  <si>
    <t>Soutěže mládeže</t>
  </si>
  <si>
    <t>Kraje a okresy</t>
  </si>
  <si>
    <t>Řídící komise pro Čechy</t>
  </si>
  <si>
    <t>Řídící komise pro Moravu</t>
  </si>
  <si>
    <t>Praha</t>
  </si>
  <si>
    <t>Středočeský kraj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</si>
  <si>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</si>
  <si>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</si>
  <si>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</si>
  <si>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</si>
  <si>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</si>
  <si>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</si>
  <si>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</si>
  <si>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</si>
  <si>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</si>
  <si>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</si>
  <si>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</si>
  <si>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</si>
  <si>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</si>
  <si>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</si>
  <si>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</si>
  <si>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</si>
  <si>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</si>
  <si>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</si>
  <si>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</si>
  <si>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Juniorská liga</t>
  </si>
  <si>
    <t>reklama</t>
  </si>
  <si>
    <t>13. kolo 17.08.2014</t>
  </si>
  <si>
    <t>16.08. 17:00</t>
  </si>
  <si>
    <t>/změna pořadatelství/</t>
  </si>
  <si>
    <t>16.08. 13:30</t>
  </si>
  <si>
    <t>Číměř !</t>
  </si>
  <si>
    <t>1. kolo 24.08.2014</t>
  </si>
  <si>
    <t>23.08. 17:00</t>
  </si>
  <si>
    <t>23.08. 13:30</t>
  </si>
  <si>
    <t>změna pořadatelství</t>
  </si>
  <si>
    <t>2. kolo 31.08.2014</t>
  </si>
  <si>
    <t>30.08. 17:00</t>
  </si>
  <si>
    <t>30.08. 13:30</t>
  </si>
  <si>
    <t>3. kolo 07.09.2014</t>
  </si>
  <si>
    <t>06.09. 17:00</t>
  </si>
  <si>
    <t>07.09. 15:00</t>
  </si>
  <si>
    <t>06.09. 10:15</t>
  </si>
  <si>
    <t>4. kolo 14.09.2014</t>
  </si>
  <si>
    <t>13.09. 17:00</t>
  </si>
  <si>
    <t>13.09. 13:30</t>
  </si>
  <si>
    <t>27.09. 13:00</t>
  </si>
  <si>
    <t>nehráno - nový termín</t>
  </si>
  <si>
    <t>5. kolo 21.09.2014</t>
  </si>
  <si>
    <t>20.09. 16:30</t>
  </si>
  <si>
    <t>21.09. 15:00</t>
  </si>
  <si>
    <t>20.09. 15:00</t>
  </si>
  <si>
    <t>21.09. 10:15</t>
  </si>
  <si>
    <t>20.09. 13:00</t>
  </si>
  <si>
    <t>6. kolo 28.09.2014</t>
  </si>
  <si>
    <t>27.09. 16:30</t>
  </si>
  <si>
    <t>28.09. 15:00</t>
  </si>
  <si>
    <t>změna pořadatelstvé</t>
  </si>
  <si>
    <t>7. kolo 05.10.2014</t>
  </si>
  <si>
    <t>04.10. 16:00</t>
  </si>
  <si>
    <t>04.10. 10:15</t>
  </si>
  <si>
    <t>04.10. 12:30</t>
  </si>
  <si>
    <t>8. kolo 12.10.2014</t>
  </si>
  <si>
    <t>11.10. 16:00</t>
  </si>
  <si>
    <t>12.10. 15:00</t>
  </si>
  <si>
    <t>9. kolo 19.10.2014</t>
  </si>
  <si>
    <t>18.10. 15:30</t>
  </si>
  <si>
    <t>19.10. 15:00</t>
  </si>
  <si>
    <t>(oprava času)</t>
  </si>
  <si>
    <t>18.10. 10:15</t>
  </si>
  <si>
    <t>18.10. 12:00</t>
  </si>
  <si>
    <t>10. kolo 26.10.2014</t>
  </si>
  <si>
    <t>25.10. 14:30</t>
  </si>
  <si>
    <t>11. kolo 02.11.2014</t>
  </si>
  <si>
    <t>01.11. 10:15</t>
  </si>
  <si>
    <t>01.11. 14:00</t>
  </si>
  <si>
    <t>01.11. 10:30</t>
  </si>
  <si>
    <t>12. kolo 09.11.2014</t>
  </si>
  <si>
    <t>08.11. 14:00</t>
  </si>
  <si>
    <t>14. kolo 16.11.2014</t>
  </si>
  <si>
    <t>15.11. 13:30</t>
  </si>
  <si>
    <t>16.11. 13:30</t>
  </si>
  <si>
    <t>15.11. 10:15</t>
  </si>
  <si>
    <t>16.11. 00:00</t>
  </si>
  <si>
    <t>15. kolo 29.03.2015</t>
  </si>
  <si>
    <t>28.03. 11:30</t>
  </si>
  <si>
    <t>29.03. 00:00</t>
  </si>
  <si>
    <t>28.03. 15:00</t>
  </si>
  <si>
    <t>29.03. 15:00</t>
  </si>
  <si>
    <t>16. kolo 05.04.2015</t>
  </si>
  <si>
    <t>04.04. 16:30</t>
  </si>
  <si>
    <t>05.04. 00:00</t>
  </si>
  <si>
    <t>05.04. 16:30</t>
  </si>
  <si>
    <t>17. kolo 12.04.2015</t>
  </si>
  <si>
    <t>11.04. 16:30</t>
  </si>
  <si>
    <t>11.04. 13:00</t>
  </si>
  <si>
    <t>12.04. 00:00</t>
  </si>
  <si>
    <t>12.04. 15:00</t>
  </si>
  <si>
    <t>18. kolo 19.04.2015</t>
  </si>
  <si>
    <t>18.04. 17:00</t>
  </si>
  <si>
    <t>19.04. 17:00</t>
  </si>
  <si>
    <t>19.04. 00:00</t>
  </si>
  <si>
    <t>19. kolo 26.04.2015</t>
  </si>
  <si>
    <t>26.04. 00:00</t>
  </si>
  <si>
    <t>25.04. 17:00</t>
  </si>
  <si>
    <t>25.04. 13:30</t>
  </si>
  <si>
    <t>26.04. 15:00</t>
  </si>
  <si>
    <t>20. kolo 03.05.2015</t>
  </si>
  <si>
    <t>02.05. 17:00</t>
  </si>
  <si>
    <t>03.05. 17:00</t>
  </si>
  <si>
    <t>03.05. 00:00</t>
  </si>
  <si>
    <t>21. kolo 10.05.2015</t>
  </si>
  <si>
    <t>09.05. 17:00</t>
  </si>
  <si>
    <t>10.05. 00:00</t>
  </si>
  <si>
    <t>09.05. 13:30</t>
  </si>
  <si>
    <t>22. kolo 17.05.2015</t>
  </si>
  <si>
    <t>16.05. 17:00</t>
  </si>
  <si>
    <t>17.05. 15:00</t>
  </si>
  <si>
    <t>17.05. 17:00</t>
  </si>
  <si>
    <t>17.05. 00:00</t>
  </si>
  <si>
    <t>23. kolo 24.05.2015</t>
  </si>
  <si>
    <t>23.05. 17:00</t>
  </si>
  <si>
    <t>24.05. 00:00</t>
  </si>
  <si>
    <t>23.05. 13:30</t>
  </si>
  <si>
    <t>24. kolo 31.05.2015</t>
  </si>
  <si>
    <t>30.05. 17:00</t>
  </si>
  <si>
    <t>31.05. 15:00</t>
  </si>
  <si>
    <t>31.05. 17:00</t>
  </si>
  <si>
    <t>31.05. 00:00</t>
  </si>
  <si>
    <t>25. kolo 07.06.2015</t>
  </si>
  <si>
    <t>07.06. 17:00</t>
  </si>
  <si>
    <t>06.06. 17:00</t>
  </si>
  <si>
    <t>07.06. 00:00</t>
  </si>
  <si>
    <t>06.06. 13:30</t>
  </si>
  <si>
    <t>26. kolo 14.06.2015</t>
  </si>
  <si>
    <t>13.06. 17:00</t>
  </si>
  <si>
    <t>14.06. 00:00</t>
  </si>
  <si>
    <t>14.06. 15:00</t>
  </si>
  <si>
    <t>14.06. 17:00</t>
  </si>
  <si>
    <t xml:space="preserve">  KFS Jihočeský</t>
  </si>
  <si>
    <t>Skuherského 14, PS 52,</t>
  </si>
  <si>
    <t>370 04 České Budějovice</t>
  </si>
  <si>
    <t>Tel: 387 316 065, 777 268 713, 602 962 864</t>
  </si>
  <si>
    <t>Fax: 387 316 092</t>
  </si>
  <si>
    <t xml:space="preserve">  Adresáře</t>
  </si>
  <si>
    <t>Výkonný výbor</t>
  </si>
  <si>
    <t>Komise</t>
  </si>
  <si>
    <t>Sekretariát</t>
  </si>
  <si>
    <t>Adresář rozhodčích</t>
  </si>
  <si>
    <t>Adresář delegátů</t>
  </si>
  <si>
    <t>Adresář soutěží</t>
  </si>
  <si>
    <t>Archiv soutěží</t>
  </si>
  <si>
    <t xml:space="preserve">  Informace k soutěžím</t>
  </si>
  <si>
    <t>Vyhledávání v obsazení</t>
  </si>
  <si>
    <t>Obsazení soutěží</t>
  </si>
  <si>
    <t>Udělené tresty</t>
  </si>
  <si>
    <t>Další informace</t>
  </si>
  <si>
    <t>» Aktuální výsledky</t>
  </si>
  <si>
    <t>» Termíny soutěže</t>
  </si>
  <si>
    <t>» Los soutěže</t>
  </si>
  <si>
    <t>» Obsazení rozhodčími a delegáty</t>
  </si>
  <si>
    <t>» Oddíly soutěže</t>
  </si>
  <si>
    <t>» Střelci</t>
  </si>
  <si>
    <t>» Statistiky</t>
  </si>
  <si>
    <t>» Obdržené karty</t>
  </si>
  <si>
    <t>» Tabulky celkem, ...</t>
  </si>
  <si>
    <t>» Všechny výsledky</t>
  </si>
  <si>
    <t>Informace FS</t>
  </si>
  <si>
    <t>Informace o krajské Škole mladých rozhodčích</t>
  </si>
  <si>
    <t>Definitivní TL soutěží KFS na podzim 2014</t>
  </si>
  <si>
    <t>Vzor dohody ohledně "Společenství" družstev mládeže</t>
  </si>
  <si>
    <t>Schválená "Směrnice KFS ohledně zřizování farem" + Protokol</t>
  </si>
  <si>
    <t>Informace z VH KFS Jč. kraje</t>
  </si>
  <si>
    <t>Soubory ke stažení III. (soupiska)</t>
  </si>
  <si>
    <t>Nejnovější tiskopis zápisu o utkání (s ID čísly)</t>
  </si>
  <si>
    <t>Soubory ke stažení II.</t>
  </si>
  <si>
    <t>Plánky uspořádání hřišť pro malé formy fotbalu</t>
  </si>
  <si>
    <t>Soubory ke stažení I.</t>
  </si>
  <si>
    <t>Nadační fond na podporu fotbalové mládeže Jč.kraje</t>
  </si>
  <si>
    <t>Usnesení z VH KFS ze dne 23.3.2013</t>
  </si>
  <si>
    <t>Disciplinární komise</t>
  </si>
  <si>
    <t>Zápis DK č. 12 ze dne 16.10.2014</t>
  </si>
  <si>
    <t>Zápis DK č.11 ze dne 9.10.2014</t>
  </si>
  <si>
    <t>Zápis DK č. 10 ze dne 2.10.2014</t>
  </si>
  <si>
    <t>Zápis DK č.9 ze dne 25.9.2014</t>
  </si>
  <si>
    <t>Zápis DK č.8 ze dne 18.9.2014</t>
  </si>
  <si>
    <t>Zápis DK č.7 ze dne 11.9.2014</t>
  </si>
  <si>
    <t>Zápis DK č.6 ze dne 4.9.2014</t>
  </si>
  <si>
    <t>Zápis DK č.5 ze dne 28.8.2014</t>
  </si>
  <si>
    <t>Zápis DK č.4 ze dne 21.8.2014</t>
  </si>
  <si>
    <t>Zápis DK č.3 ze dne 14.8.2014</t>
  </si>
  <si>
    <t>STK</t>
  </si>
  <si>
    <t>Zápis STK č.13 ze dne 15.10.2014</t>
  </si>
  <si>
    <t>Zápis STK č.12 ze dne 8.10.2014</t>
  </si>
  <si>
    <t>Zápis STK č.11 ze dne 1.10.2014</t>
  </si>
  <si>
    <t>Zápis STK č.10 ze dne 24.9.2014</t>
  </si>
  <si>
    <t>Zápis STK č.9 ze dne 17.9.2014</t>
  </si>
  <si>
    <t>Zápis STK č.8 ze dne 10.9.2014</t>
  </si>
  <si>
    <t>Zápis STK č.7 ze dne 3.9.2014</t>
  </si>
  <si>
    <t>Zápis STK č.6 ze dne 27.8.2014</t>
  </si>
  <si>
    <t>Zápis STK č.5 ze dne 20.8.2014</t>
  </si>
  <si>
    <t>Zápis STK č.4 ze dne 13.8.2014</t>
  </si>
  <si>
    <t>Komise rozhodčích</t>
  </si>
  <si>
    <t>Obsazení "Vyšších a ostatních soutěží" na 25.- 26.10.2014</t>
  </si>
  <si>
    <t>Zápis KRaD č.12 ze dne 14.10.2014</t>
  </si>
  <si>
    <t>Obsazení "Vyšších a ostatních soutěží" na 18.- 19.10.2014</t>
  </si>
  <si>
    <t>Zápis KRaD č.11 ze dne 7.10.2014</t>
  </si>
  <si>
    <t>Zápis KRaD č.10 ze dne 29.9.2014</t>
  </si>
  <si>
    <t>Nominační listina rozhodčích KFS na podzim - změna č. 1</t>
  </si>
  <si>
    <t>Zápis KRaD č.9 ze dne 23.9.2014</t>
  </si>
  <si>
    <t>Zápis KRaD č.8 ze dne 16.9.2014</t>
  </si>
  <si>
    <t>Zápis KRaD č.7 ze dne 8.9.2014</t>
  </si>
  <si>
    <t>Komise mládeže</t>
  </si>
  <si>
    <t>Dlouhodobá soutěž výběrů OFS - výsledky a tabulky po I.kole</t>
  </si>
  <si>
    <t>Nominace výběrů na MKS na utkání 30.9.2014 s Ústeckým KFS</t>
  </si>
  <si>
    <t>Zápisy KM - jaro 2014</t>
  </si>
  <si>
    <t>Zápisy KM - 2013</t>
  </si>
  <si>
    <t>Dlouhodobá soutěž výběrů OFS - konečné výsledky a tabulky</t>
  </si>
  <si>
    <t>Výsledky halových turnajů VV - Třeboň 2013</t>
  </si>
  <si>
    <t>Konečné výsledky a tabulky soutěže výběrů OFS 2012/2013</t>
  </si>
  <si>
    <t>Výsledky finálového turnaje ČP žáků 2013</t>
  </si>
  <si>
    <t>Zápisy KM - 2012</t>
  </si>
  <si>
    <t>Výsledky halových turnajů VV - Třeboň 2012</t>
  </si>
  <si>
    <t>TMK</t>
  </si>
  <si>
    <t>Informace o doškolení trenérů licence "B"</t>
  </si>
  <si>
    <t>Vzdělávání trenérů na KFS (nové souhrnné informace)</t>
  </si>
  <si>
    <t>z trestů</t>
  </si>
  <si>
    <t>08.11.</t>
  </si>
  <si>
    <t>ŽK storno</t>
  </si>
  <si>
    <t>ˇČK storno</t>
  </si>
  <si>
    <t xml:space="preserve">TRENÉR: </t>
  </si>
  <si>
    <t>TRENER: HAVLÍK Roman</t>
  </si>
  <si>
    <t>Nedoma Václav</t>
  </si>
  <si>
    <t>BODY ja-po</t>
  </si>
  <si>
    <t>C</t>
  </si>
  <si>
    <t>23.08.</t>
  </si>
  <si>
    <t>06.09.</t>
  </si>
  <si>
    <t>13.09.</t>
  </si>
  <si>
    <t>20.09.</t>
  </si>
  <si>
    <t>04.10.</t>
  </si>
  <si>
    <t>11.10.</t>
  </si>
  <si>
    <t>25.10.</t>
  </si>
  <si>
    <t>Břilice</t>
  </si>
  <si>
    <t>Borovany</t>
  </si>
  <si>
    <t>H.Stropnice</t>
  </si>
  <si>
    <t>A3D</t>
  </si>
  <si>
    <t>Olešnice</t>
  </si>
  <si>
    <t xml:space="preserve">Sezona: </t>
  </si>
  <si>
    <t>Kod:</t>
  </si>
  <si>
    <t>Lomnice n.L.</t>
  </si>
  <si>
    <t>Chlum u Tř.</t>
  </si>
  <si>
    <t>Suchdol n.L.</t>
  </si>
  <si>
    <t>01</t>
  </si>
  <si>
    <t>02</t>
  </si>
  <si>
    <t>03</t>
  </si>
  <si>
    <t>04</t>
  </si>
  <si>
    <t>05</t>
  </si>
  <si>
    <t>06</t>
  </si>
  <si>
    <t>07</t>
  </si>
  <si>
    <t>56´</t>
  </si>
  <si>
    <t>77´</t>
  </si>
  <si>
    <t>18´</t>
  </si>
  <si>
    <t>Rozhodčí:</t>
  </si>
  <si>
    <t>  TJ Nová Včelnice</t>
  </si>
  <si>
    <t>  Tatran Lomnice nad Lužnicí</t>
  </si>
  <si>
    <t>  SK Lišov</t>
  </si>
  <si>
    <t>  TJ Jiskra Nová Bystřice</t>
  </si>
  <si>
    <t>  Lokomotiva České Velenice</t>
  </si>
  <si>
    <t>  TJ Sokol Kardašova Řečice</t>
  </si>
  <si>
    <t>  FK Sokol Třebětice</t>
  </si>
  <si>
    <t>  TJ Slovan Břilice</t>
  </si>
  <si>
    <t>  Sokol Olešnice</t>
  </si>
  <si>
    <t>  Sokol Suchdol nad Lužnicí</t>
  </si>
  <si>
    <t>  Jiskra Chlum u Třeboně</t>
  </si>
  <si>
    <t>  TJ Dolní Bukovsko</t>
  </si>
  <si>
    <t>  Hraničář Horní Stropnice</t>
  </si>
  <si>
    <t>  Calofrig Borovany</t>
  </si>
  <si>
    <t>N. Bystřice</t>
  </si>
  <si>
    <t>Lomnice/Luž.</t>
  </si>
  <si>
    <t>Č. Velenice</t>
  </si>
  <si>
    <t>K. Řečice</t>
  </si>
  <si>
    <t>Suchdol/Luž.</t>
  </si>
  <si>
    <t>D. Bukovsko</t>
  </si>
  <si>
    <t>H. Stropnice</t>
  </si>
  <si>
    <t>Oddíl A</t>
  </si>
  <si>
    <t>Oddíl A1</t>
  </si>
  <si>
    <t>1.B třída - skupina D - Jihočeský kraj;Fotbal &gt; muži &gt; Jihočeský kraj;ročník :2015/16</t>
  </si>
  <si>
    <t>68´</t>
  </si>
  <si>
    <t>73´</t>
  </si>
  <si>
    <t>89´</t>
  </si>
  <si>
    <t>Pořadí</t>
  </si>
  <si>
    <t>69´</t>
  </si>
  <si>
    <t>78´</t>
  </si>
  <si>
    <t>87´</t>
  </si>
  <si>
    <t>64´</t>
  </si>
  <si>
    <t>50´</t>
  </si>
  <si>
    <t>76´</t>
  </si>
  <si>
    <t>83´</t>
  </si>
  <si>
    <t>70´</t>
  </si>
  <si>
    <t>65´</t>
  </si>
  <si>
    <t>žk</t>
  </si>
  <si>
    <t>c.</t>
  </si>
  <si>
    <r>
      <rPr>
        <b/>
        <sz val="8"/>
        <rFont val="Arial CE"/>
        <charset val="238"/>
      </rPr>
      <t>Havlík Roman</t>
    </r>
    <r>
      <rPr>
        <sz val="8"/>
        <rFont val="Arial CE"/>
        <family val="2"/>
        <charset val="238"/>
      </rPr>
      <t xml:space="preserve"> - trenér družstva</t>
    </r>
  </si>
  <si>
    <t>46´</t>
  </si>
  <si>
    <t>53´</t>
  </si>
  <si>
    <r>
      <rPr>
        <b/>
        <sz val="8"/>
        <rFont val="Arial CE"/>
        <charset val="238"/>
      </rPr>
      <t>Kostelecký Zdeněk</t>
    </r>
    <r>
      <rPr>
        <sz val="8"/>
        <rFont val="Arial CE"/>
        <family val="2"/>
        <charset val="238"/>
      </rPr>
      <t xml:space="preserve"> - statistika,hlášení,masér,</t>
    </r>
    <r>
      <rPr>
        <i/>
        <sz val="8"/>
        <rFont val="Arial CE"/>
        <charset val="238"/>
      </rPr>
      <t>vedoucí družstva</t>
    </r>
  </si>
  <si>
    <t>10.04.</t>
  </si>
  <si>
    <t>17.04.</t>
  </si>
  <si>
    <t>24.04.</t>
  </si>
  <si>
    <t>01.05.</t>
  </si>
  <si>
    <t>08.05.</t>
  </si>
  <si>
    <t>15.05.</t>
  </si>
  <si>
    <t>22.05.</t>
  </si>
  <si>
    <t>29.05.</t>
  </si>
  <si>
    <t>05.05.</t>
  </si>
  <si>
    <t>12.05.</t>
  </si>
  <si>
    <t>19.05.</t>
  </si>
  <si>
    <t>39´</t>
  </si>
  <si>
    <t>80´</t>
  </si>
  <si>
    <t>86´</t>
  </si>
  <si>
    <t>30´</t>
  </si>
  <si>
    <t>43´</t>
  </si>
  <si>
    <t>p.č.</t>
  </si>
  <si>
    <t>20´</t>
  </si>
  <si>
    <t>66´</t>
  </si>
  <si>
    <t xml:space="preserve"> 14. 8. </t>
  </si>
  <si>
    <t>hlavní-čároví-delegát</t>
  </si>
  <si>
    <t>Jaro 2017</t>
  </si>
  <si>
    <t>Podzim 2016</t>
  </si>
  <si>
    <t xml:space="preserve">Třebětice - Lomnice </t>
  </si>
  <si>
    <t xml:space="preserve"> 21. 8. </t>
  </si>
  <si>
    <t xml:space="preserve"> 27. 8. </t>
  </si>
  <si>
    <t>Třeboň"B - Třebětice</t>
  </si>
  <si>
    <t>Třebětice - Ml. Vožice</t>
  </si>
  <si>
    <t xml:space="preserve"> 11. 9. </t>
  </si>
  <si>
    <t xml:space="preserve"> 18. 9. </t>
  </si>
  <si>
    <t xml:space="preserve"> 24. 9. </t>
  </si>
  <si>
    <t xml:space="preserve"> 2. 10. </t>
  </si>
  <si>
    <t xml:space="preserve"> 8. 10. </t>
  </si>
  <si>
    <t>Slavonice - Třebětice</t>
  </si>
  <si>
    <t xml:space="preserve"> 16. 10.</t>
  </si>
  <si>
    <t xml:space="preserve"> 22. 10.</t>
  </si>
  <si>
    <t xml:space="preserve"> 30. 10.</t>
  </si>
  <si>
    <t xml:space="preserve"> 5. 11. </t>
  </si>
  <si>
    <t xml:space="preserve"> 4. 9.</t>
  </si>
  <si>
    <t>Bastl P.</t>
  </si>
  <si>
    <t>Novák B.</t>
  </si>
  <si>
    <t>Bastl V.</t>
  </si>
  <si>
    <t>Kelbler P.</t>
  </si>
  <si>
    <t>Habr V.</t>
  </si>
  <si>
    <t>Švarc</t>
  </si>
  <si>
    <t>Dolák</t>
  </si>
  <si>
    <t>Šťastný</t>
  </si>
  <si>
    <t>Kelbler M.</t>
  </si>
  <si>
    <t>Třeboň"B</t>
  </si>
  <si>
    <t>Lom u Tá.</t>
  </si>
  <si>
    <t>Ml. Vožice</t>
  </si>
  <si>
    <t>Březnice</t>
  </si>
  <si>
    <t>Řepeč-Opařany</t>
  </si>
  <si>
    <t>Rat. Hory</t>
  </si>
  <si>
    <t xml:space="preserve"> Třeboň"B - Malšice </t>
  </si>
  <si>
    <t>Chvátal T.</t>
  </si>
  <si>
    <t>Havlík M.</t>
  </si>
  <si>
    <t>42´</t>
  </si>
  <si>
    <t>Tříletý Radim</t>
  </si>
  <si>
    <t>Černý</t>
  </si>
  <si>
    <t>9´</t>
  </si>
  <si>
    <t xml:space="preserve">Lomnice - Slavonice </t>
  </si>
  <si>
    <t>Černý Jiří</t>
  </si>
  <si>
    <t>Aipldauer Rostislav</t>
  </si>
  <si>
    <t>Habr S.</t>
  </si>
  <si>
    <t>Kapinus</t>
  </si>
  <si>
    <t>odehráno podzim</t>
  </si>
  <si>
    <t>odehráno jaro</t>
  </si>
  <si>
    <t>čas</t>
  </si>
  <si>
    <t>Podzim</t>
  </si>
  <si>
    <t>Podzim 16</t>
  </si>
  <si>
    <t>Jaro 17</t>
  </si>
  <si>
    <t>Odehraný čas-minuty</t>
  </si>
  <si>
    <t>OČP</t>
  </si>
  <si>
    <t>OČJ</t>
  </si>
  <si>
    <t>Třebětice - Jistebnice</t>
  </si>
  <si>
    <t xml:space="preserve">Lomnice - K. Řečice </t>
  </si>
  <si>
    <t xml:space="preserve">Malšice - Slavonice </t>
  </si>
  <si>
    <t>44´</t>
  </si>
  <si>
    <t>82´</t>
  </si>
  <si>
    <t xml:space="preserve">Novák Roman - Bezpalec Martin, Cigáň Roman. </t>
  </si>
  <si>
    <t>Pokorný</t>
  </si>
  <si>
    <t>79´</t>
  </si>
  <si>
    <t xml:space="preserve"> Malšice - K. Řečice</t>
  </si>
  <si>
    <t xml:space="preserve">Trčka Dominik - Landík Filip, Smažík Jiří. </t>
  </si>
  <si>
    <t xml:space="preserve">Pravda Luboš - Žurek Roman, Třešňák Karel. </t>
  </si>
  <si>
    <t>Plaček Tomáš - Toucha Matěj, Přikryl Aleš. D: Hanzal</t>
  </si>
  <si>
    <t xml:space="preserve">Průchová Nikola - Ryneš Vladimír, Hanzal ing. Jiří. D: Bicek </t>
  </si>
  <si>
    <t>Klimeš Jiří - Průchová Nikola, Švec Bohumil. D: Krčín</t>
  </si>
  <si>
    <t>Kocina Martin - Picka Pavel, Brož Miroslav</t>
  </si>
  <si>
    <t xml:space="preserve">Mráz Marek - Brych Jiří, Formánek , D: Janíček </t>
  </si>
  <si>
    <t xml:space="preserve">Svoboda Jan - Havlík Vojtěch, Blažek Vladislav. </t>
  </si>
  <si>
    <t xml:space="preserve">Křížovský Jiří - Šplíchal David, Fiala Milan. </t>
  </si>
  <si>
    <t xml:space="preserve">Picka Pavel - Devera Radek, Havlík Zdeněk. </t>
  </si>
  <si>
    <t xml:space="preserve">Ondřej Adam - Novák Matěj, Fiala Pavel. </t>
  </si>
  <si>
    <t xml:space="preserve">Landík Filip - Lepič Jiří, Novotný Jiří. </t>
  </si>
  <si>
    <t>Tříletý</t>
  </si>
  <si>
    <t>ČK podzim 2016</t>
  </si>
  <si>
    <t>ČK jaro 2017</t>
  </si>
  <si>
    <t>Jarní kolo  2017</t>
  </si>
  <si>
    <t>47:15</t>
  </si>
  <si>
    <t>31:19</t>
  </si>
  <si>
    <t>36:20</t>
  </si>
  <si>
    <t>26:20</t>
  </si>
  <si>
    <t>26:21</t>
  </si>
  <si>
    <t>31:29</t>
  </si>
  <si>
    <t>19:17</t>
  </si>
  <si>
    <t>27:27</t>
  </si>
  <si>
    <t>19:23</t>
  </si>
  <si>
    <t>14:24</t>
  </si>
  <si>
    <t>20:34</t>
  </si>
  <si>
    <t>19:32</t>
  </si>
  <si>
    <t>26:34</t>
  </si>
  <si>
    <t>08:34</t>
  </si>
  <si>
    <t>Tříletý R.</t>
  </si>
  <si>
    <t>01.04.</t>
  </si>
  <si>
    <t>19´</t>
  </si>
  <si>
    <t>36´</t>
  </si>
  <si>
    <t>60´</t>
  </si>
  <si>
    <t>Urbánek</t>
  </si>
  <si>
    <t>13´</t>
  </si>
  <si>
    <t>24´</t>
  </si>
  <si>
    <t>61´</t>
  </si>
  <si>
    <t xml:space="preserve"> Svoboda Jan - Blažek Vladislav, Janák Pavel. </t>
  </si>
  <si>
    <t>81´</t>
  </si>
  <si>
    <t>Zejda Vojtěch</t>
  </si>
  <si>
    <t>Zejda T.</t>
  </si>
  <si>
    <t>Zejda Tomáš</t>
  </si>
  <si>
    <t>Chvátal Patrik</t>
  </si>
  <si>
    <t>34:29</t>
  </si>
  <si>
    <t>34:56</t>
  </si>
  <si>
    <t>41:42</t>
  </si>
  <si>
    <t>27:48</t>
  </si>
  <si>
    <t>75:27</t>
  </si>
  <si>
    <t>65:38</t>
  </si>
  <si>
    <t>45:34</t>
  </si>
  <si>
    <t>39:32</t>
  </si>
  <si>
    <t>60:47</t>
  </si>
  <si>
    <t>42:44</t>
  </si>
  <si>
    <t>38:42</t>
  </si>
  <si>
    <t>42:39</t>
  </si>
  <si>
    <t>33:54</t>
  </si>
  <si>
    <t>24:5</t>
  </si>
  <si>
    <t>25:47</t>
  </si>
  <si>
    <t>43:60</t>
  </si>
  <si>
    <t>41´</t>
  </si>
  <si>
    <t>Novák V.</t>
  </si>
  <si>
    <t>23´</t>
  </si>
  <si>
    <t>25´</t>
  </si>
  <si>
    <t>26´</t>
  </si>
  <si>
    <t>OČ</t>
  </si>
  <si>
    <t xml:space="preserve"> 28. 9.</t>
  </si>
  <si>
    <t xml:space="preserve">Malšice - Třebětice </t>
  </si>
  <si>
    <t>19. 8.</t>
  </si>
  <si>
    <t>27. 8.</t>
  </si>
  <si>
    <t xml:space="preserve"> 3. 9. </t>
  </si>
  <si>
    <t>10. 9.</t>
  </si>
  <si>
    <t>Třebětice - N. Bystřice</t>
  </si>
  <si>
    <t>17. 9.</t>
  </si>
  <si>
    <t>23. 9.</t>
  </si>
  <si>
    <t xml:space="preserve">Třebětice - Lišov </t>
  </si>
  <si>
    <t>1. 10.</t>
  </si>
  <si>
    <t>Rat. Hory - Třebětice</t>
  </si>
  <si>
    <t>7. 10.</t>
  </si>
  <si>
    <t>15. 10.</t>
  </si>
  <si>
    <t>21. 10.</t>
  </si>
  <si>
    <t>29. 10.</t>
  </si>
  <si>
    <t>K. Řečice - Třebětice</t>
  </si>
  <si>
    <t>4. 11.</t>
  </si>
  <si>
    <t xml:space="preserve">Třeboň"B - Třebětice </t>
  </si>
  <si>
    <t>Řepeč-Opařany-Třebětice</t>
  </si>
  <si>
    <t>Třebětice - Chotoviny</t>
  </si>
  <si>
    <t>Třebětice - D. Bukovsko</t>
  </si>
  <si>
    <t>Podzim 2017</t>
  </si>
  <si>
    <t>Jaro 2018</t>
  </si>
  <si>
    <t>2017/2018</t>
  </si>
  <si>
    <t>Realizační tým "A" …..2017/2018</t>
  </si>
  <si>
    <t>Havlík Roman - trenér "A" družstva podzim 2017</t>
  </si>
  <si>
    <t>Havlík Roman - trenér "A" družstva jaro 2018</t>
  </si>
  <si>
    <t>2. kolo</t>
  </si>
  <si>
    <t>Sobota 19. 8. 2017 15:00 Malšice - Třebětice Malšice 2017310A3D0206</t>
  </si>
  <si>
    <t>Sobota 19. 8. 2017 16:00 Jistebnice - Třeboň"B Jistebnice 2017310A3D0207</t>
  </si>
  <si>
    <t>Jistebnice - Třeboň"</t>
  </si>
  <si>
    <t>Sobota 19. 8. 2017 17:00 Lomnice - Chotoviny Lomnice 2017310A3D0201</t>
  </si>
  <si>
    <t xml:space="preserve">Lomnice - Chotoviny </t>
  </si>
  <si>
    <t>Sobota 19. 8. 2017 17:00 Slavonice - Rat. Hory Slavonice 2017310A3D0202</t>
  </si>
  <si>
    <t>Slavonice - Rat. Hor</t>
  </si>
  <si>
    <t>Sobota 19. 8. 2017 17:00 D. Bukovsko - Lišov D. Bukovsko 2017310A3D0203</t>
  </si>
  <si>
    <t xml:space="preserve">D. Bukovsko - Lišov </t>
  </si>
  <si>
    <t>Sobota 19. 8. 2017 17:00 K. Řečice - Řepeč-Opařany K. Řečice 2017310A3D0204</t>
  </si>
  <si>
    <t>K. Řečice - Řepeč-Op</t>
  </si>
  <si>
    <t>Neděle 20. 8. 2017 17:00 Ml. Vožice - N. Bystřice Ml. Vožice 2017310A3D0205</t>
  </si>
  <si>
    <t>Ml. Vožice - N. Byst</t>
  </si>
  <si>
    <t>20. 8.</t>
  </si>
  <si>
    <t>3. kolo</t>
  </si>
  <si>
    <t>Sobota 26. 8. 2017 10:30 Řepeč-Opařany - Ml. Vožice Řepeč 2017310A3D0304</t>
  </si>
  <si>
    <t xml:space="preserve">Řepeč-Opařany - Ml. </t>
  </si>
  <si>
    <t>26. 8.</t>
  </si>
  <si>
    <t>Sobota 26. 8. 2017 13:30 Chotoviny - Slavonice Chotoviny 2017310A3D0307</t>
  </si>
  <si>
    <t>Chotoviny - Slavonic</t>
  </si>
  <si>
    <t>Sobota 26. 8. 2017 17:00 Lišov - K. Řečice Lišov 2017310A3D0305</t>
  </si>
  <si>
    <t>Lišov - K. Řečice Li</t>
  </si>
  <si>
    <t>Sobota 26. 8. 2017 17:00 Rat. Hory - D. Bukovsko Rat. Hory 2017310A3D0306</t>
  </si>
  <si>
    <t>Rat. Hory - D. Bukov</t>
  </si>
  <si>
    <t>Neděle 27. 8. 2017 14:30 Třeboň"B - Lomnice Břilice 2017310A3D0301</t>
  </si>
  <si>
    <t>Třeboň"B - Lomnice B</t>
  </si>
  <si>
    <t>Neděle 27. 8. 2017 15:00 Třebětice - Jistebnice Třebětice 2017310A3D0302</t>
  </si>
  <si>
    <t>Třebětice - Jistebni</t>
  </si>
  <si>
    <t>Neděle 27. 8. 2017 17:00 N. Bystřice - Malšice N. Bystřice 2017310A3D0303</t>
  </si>
  <si>
    <t>N. Bystřice - Malšic</t>
  </si>
  <si>
    <t>4. kolo</t>
  </si>
  <si>
    <t>Sobota 2. 9. 2017 16:00 Jistebnice - N. Bystřice Jistebnice 2017310A3D0406</t>
  </si>
  <si>
    <t>Jistebnice - N. Byst</t>
  </si>
  <si>
    <t xml:space="preserve">2. 9. </t>
  </si>
  <si>
    <t>Sobota 2. 9. 2017 17:00 Lomnice - Slavonice Lomnice 2017310A3D0401</t>
  </si>
  <si>
    <t>Sobota 2. 9. 2017 17:00 D. Bukovsko - Chotoviny D. Bukovsko 2017310A3D0402</t>
  </si>
  <si>
    <t>D. Bukovsko - Chotov</t>
  </si>
  <si>
    <t>Sobota 2. 9. 2017 17:00 K. Řečice - Rat. Hory K. Řečice 2017310A3D0403</t>
  </si>
  <si>
    <t>K. Řečice - Rat. Hor</t>
  </si>
  <si>
    <t>Neděle 3. 9. 2017 14:30 Třeboň"B - Třebětice Břilice 2017310A3D0407</t>
  </si>
  <si>
    <t xml:space="preserve">3. 9. </t>
  </si>
  <si>
    <t>Neděle 3. 9. 2017 15:00 Malšice - Řepeč-Opařany Malšice 2017310A3D0405</t>
  </si>
  <si>
    <t>Malšice - Řepeč-Opař</t>
  </si>
  <si>
    <t>Neděle 3. 9. 2017 17:00 Ml. Vožice - Lišov Ml. Vožice 2017310A3D0404</t>
  </si>
  <si>
    <t>Ml. Vožice - Lišov M</t>
  </si>
  <si>
    <t>5. kolo</t>
  </si>
  <si>
    <t>Sobota 9. 9. 2017 10:30 Řepeč-Opařany - Jistebnice Řepeč 2017310A3D0503</t>
  </si>
  <si>
    <t>Řepeč-Opařany - Jist</t>
  </si>
  <si>
    <t xml:space="preserve">9. 9. </t>
  </si>
  <si>
    <t>Sobota 9. 9. 2017 13:30 Chotoviny - K. Řečice Chotoviny 2017310A3D0506</t>
  </si>
  <si>
    <t>Chotoviny - K. Řečic</t>
  </si>
  <si>
    <t>Sobota 9. 9. 2017 17:00 Slavonice - D. Bukovsko Slavonice 2017310A3D0507</t>
  </si>
  <si>
    <t>Slavonice - D. Bukov</t>
  </si>
  <si>
    <t>Sobota 9. 9. 2017 17:00 Rat. Hory - Ml. Vožice Rat. Hory 2017310A3D0505</t>
  </si>
  <si>
    <t>Rat. Hory - Ml. Voži</t>
  </si>
  <si>
    <t>Neděle 10. 9. 2017 15:00 Třebětice - Lomnice Třebětice 2017310A3D0501</t>
  </si>
  <si>
    <t xml:space="preserve"> Třebětice - Lomnice</t>
  </si>
  <si>
    <t>Neděle 10. 9. 2017 17:00 N. Bystřice - Třeboň"B N. Bystřice 2017310A3D0502</t>
  </si>
  <si>
    <t xml:space="preserve"> N. Bystřice - Třebo</t>
  </si>
  <si>
    <t>Neděle 10. 9. 2017 17:00 Lišov - Malšice Lišov 2017310A3D0504</t>
  </si>
  <si>
    <t xml:space="preserve"> Lišov - Malšice Liš</t>
  </si>
  <si>
    <t>6. kolo</t>
  </si>
  <si>
    <t>Sobota 16. 9. 2017 14:30 Malšice - Rat. Hory Malšice 2017310A3D0604</t>
  </si>
  <si>
    <t xml:space="preserve">Malšice - Rat. Hory </t>
  </si>
  <si>
    <t>16. 9.</t>
  </si>
  <si>
    <t>Sobota 16. 9. 2017 16:00 Jistebnice - Lišov Jistebnice 2017310A3D0605</t>
  </si>
  <si>
    <t>Jistebnice - Lišov J</t>
  </si>
  <si>
    <t>Sobota 16. 9. 2017 16:30 Lomnice - D. Bukovsko Lomnice 2017310A3D0601</t>
  </si>
  <si>
    <t>Lomnice - D. Bukovsk</t>
  </si>
  <si>
    <t>Sobota 16. 9. 2017 16:30 K. Řečice - Slavonice K. Řečice 2017310A3D0602</t>
  </si>
  <si>
    <t>K. Řečice - Slavonic</t>
  </si>
  <si>
    <t>Neděle 17. 9. 2017 14:30 Třeboň"B - Řepeč-Opařany Břilice 2017310A3D0606</t>
  </si>
  <si>
    <t>Třeboň"B - Řepeč-Opa</t>
  </si>
  <si>
    <t>Neděle 17. 9. 2017 15:00 Třebětice - N. Bystřice Třebětice 2017310A3D0607</t>
  </si>
  <si>
    <t>Třebětice - N. Bystř</t>
  </si>
  <si>
    <t>Neděle 17. 9. 2017 16:30 Ml. Vožice - Chotoviny Ml. Vožice 2017310A3D0603</t>
  </si>
  <si>
    <t>Ml. Vožice - Chotovi</t>
  </si>
  <si>
    <t>7. kolo</t>
  </si>
  <si>
    <t>Sobota 23. 9. 2017 10:30 Řepeč-Opařany - Třebětice Řepeč 2017310A3D0702</t>
  </si>
  <si>
    <t>Řepeč-Opařany - Třeb</t>
  </si>
  <si>
    <t>Sobota 23. 9. 2017 13:00 Chotoviny - Malšice Chotoviny 2017310A3D0705</t>
  </si>
  <si>
    <t xml:space="preserve">Chotoviny - Malšice </t>
  </si>
  <si>
    <t>Sobota 23. 9. 2017 16:30 Slavonice - Ml. Vožice Slavonice 2017310A3D0706</t>
  </si>
  <si>
    <t>Slavonice - Ml. Voži</t>
  </si>
  <si>
    <t>Sobota 23. 9. 2017 16:30 D. Bukovsko - K. Řečice D. Bukovsko 2017310A3D0707</t>
  </si>
  <si>
    <t>D. Bukovsko - K. Řeč</t>
  </si>
  <si>
    <t>Sobota 23. 9. 2017 16:30 Lišov - Třeboň"B Lišov 2017310A3D0703</t>
  </si>
  <si>
    <t>Lišov - Třeboň"B Liš</t>
  </si>
  <si>
    <t>Sobota 23. 9. 2017 16:30 Rat. Hory - Jistebnice Rat. Hory 2017310A3D0704</t>
  </si>
  <si>
    <t>Rat. Hory - Jistebni</t>
  </si>
  <si>
    <t>Neděle 24. 9. 2017 16:30 N. Bystřice - Lomnice N. Bystřice 2017310A3D0701</t>
  </si>
  <si>
    <t>N. Bystřice - Lomnic</t>
  </si>
  <si>
    <t>24. 9.</t>
  </si>
  <si>
    <t>1. kolo</t>
  </si>
  <si>
    <t>Čtvrtek 28. 9. 2017 10:30 Řepeč-Opařany - D. Bukovsko Řepeč 2017310A3D0105</t>
  </si>
  <si>
    <t xml:space="preserve"> Řepeč-Opařany - D. </t>
  </si>
  <si>
    <t xml:space="preserve"> 28. 9</t>
  </si>
  <si>
    <t>Čtvrtek 28. 9. 2017 14:30 Třeboň"B - Malšice Břilice 2017310A3D0102</t>
  </si>
  <si>
    <t>Čtvrtek 28. 9. 2017 15:00 Třebětice - Ml. Vožice Třebětice 2017310A3D0103</t>
  </si>
  <si>
    <t xml:space="preserve"> Třebětice - Ml. Vož</t>
  </si>
  <si>
    <t>Čtvrtek 28. 9. 2017 16:00 Jistebnice - Lomnice Jistebnice 2017310A3D0101</t>
  </si>
  <si>
    <t xml:space="preserve"> Jistebnice - Lomnic</t>
  </si>
  <si>
    <t>Čtvrtek 28. 9. 2017 16:30 N. Bystřice - K. Řečice N. Bystřice 2017310A3D0104</t>
  </si>
  <si>
    <t xml:space="preserve"> N. Bystřice - K. Ře</t>
  </si>
  <si>
    <t>Čtvrtek 28. 9. 2017 16:30 Lišov - Slavonice Lišov 2017310A3D0106</t>
  </si>
  <si>
    <t xml:space="preserve"> Lišov - Slavonice L</t>
  </si>
  <si>
    <t>Čtvrtek 28. 9. 2017 16:30 Rat. Hory - Chotoviny Rat. Hory 2017310A3D0107</t>
  </si>
  <si>
    <t xml:space="preserve"> Rat. Hory - Chotovi</t>
  </si>
  <si>
    <t>8. kolo</t>
  </si>
  <si>
    <t>Sobota 30. 9. 2017 14:00 Malšice - Slavonice Malšice 2017310A3D0803</t>
  </si>
  <si>
    <t>30. 9.</t>
  </si>
  <si>
    <t>Sobota 30. 9. 2017 16:00 Jistebnice - Chotoviny Jistebnice 2017310A3D0804</t>
  </si>
  <si>
    <t>Jistebnice - Chotovi</t>
  </si>
  <si>
    <t>Sobota 30. 9. 2017 16:00 Lomnice - K. Řečice Lomnice 2017310A3D0801</t>
  </si>
  <si>
    <t>Neděle 1. 10. 2017 14:30 Třeboň"B - Rat. Hory Břilice 2017310A3D0805</t>
  </si>
  <si>
    <t>Třeboň"B - Rat. Hory</t>
  </si>
  <si>
    <t>Neděle 1. 10. 2017 15:00 Třebětice - Lišov Třebětice 2017310A3D0806</t>
  </si>
  <si>
    <t>Třebětice - Lišov Tř</t>
  </si>
  <si>
    <t>Neděle 1. 10. 2017 16:00 N. Bystřice - Řepeč-Opařany N. Bystřice 2017310A3D0807</t>
  </si>
  <si>
    <t>N. Bystřice - Řepeč-</t>
  </si>
  <si>
    <t>Neděle 1. 10. 2017 16:00 Ml. Vožice - D. Bukovsko Ml. Vožice 2017310A3D0802</t>
  </si>
  <si>
    <t>Ml. Vožice - D. Buko</t>
  </si>
  <si>
    <t>9. kolo</t>
  </si>
  <si>
    <t>Sobota 7. 10. 2017 10:30 Řepeč-Opařany - Lomnice Řepeč 2017310A3D0901</t>
  </si>
  <si>
    <t>Řepeč-Opařany - Lomn</t>
  </si>
  <si>
    <t>Sobota 7. 10. 2017 12:30 Chotoviny - Třeboň"B Chotoviny 2017310A3D0904</t>
  </si>
  <si>
    <t>Chotoviny - Třeboň"B</t>
  </si>
  <si>
    <t>Sobota 7. 10. 2017 16:00 Slavonice - Jistebnice Slavonice 2017310A3D0905</t>
  </si>
  <si>
    <t>Slavonice - Jistebni</t>
  </si>
  <si>
    <t>Sobota 7. 10. 2017 16:00 D. Bukovsko - Malšice D. Bukovsko 2017310A3D0906</t>
  </si>
  <si>
    <t>D. Bukovsko - Malšic</t>
  </si>
  <si>
    <t>Sobota 7. 10. 2017 16:00 K. Řečice - Ml. Vožice K. Řečice 2017310A3D0907</t>
  </si>
  <si>
    <t>K. Řečice - Ml. Voži</t>
  </si>
  <si>
    <t>Sobota 7. 10. 2017 16:00 Rat. Hory - Třebětice Rat. Hory 2017310A3D0903</t>
  </si>
  <si>
    <t>Rat. Hory - Třebětic</t>
  </si>
  <si>
    <t>Neděle 8. 10. 2017 16:00 Lišov - N. Bystřice Lišov 2017310A3D0902</t>
  </si>
  <si>
    <t xml:space="preserve">Lišov - N. Bystřice </t>
  </si>
  <si>
    <t>8. 10.</t>
  </si>
  <si>
    <t>10. kolo</t>
  </si>
  <si>
    <t>Sobota 14. 10. 2017 10:30 Řepeč-Opařany - Lišov Řepeč 2017310A3D1007</t>
  </si>
  <si>
    <t xml:space="preserve"> Řepeč-Opařany - Liš</t>
  </si>
  <si>
    <t>14. 10</t>
  </si>
  <si>
    <t>Sobota 14. 10. 2017 15:30 Jistebnice - D. Bukovsko Jistebnice 2017310A3D1003</t>
  </si>
  <si>
    <t xml:space="preserve"> Jistebnice - D. Buk</t>
  </si>
  <si>
    <t>Sobota 14. 10. 2017 15:30 Lomnice - Ml. Vožice Lomnice 2017310A3D1001</t>
  </si>
  <si>
    <t xml:space="preserve"> Lomnice - Ml. Vožic</t>
  </si>
  <si>
    <t>Neděle 15. 10. 2017 14:30 Třeboň"B - Slavonice Břilice 2017310A3D1004</t>
  </si>
  <si>
    <t xml:space="preserve"> Třeboň"B - Slavonic</t>
  </si>
  <si>
    <t>15. 10</t>
  </si>
  <si>
    <t>Neděle 15. 10. 2017 15:00 Třebětice - Chotoviny Třebětice 2017310A3D1005</t>
  </si>
  <si>
    <t xml:space="preserve"> Třebětice - Chotovi</t>
  </si>
  <si>
    <t>Neděle 15. 10. 2017 15:00 Malšice - K. Řečice Malšice 2017310A3D1002</t>
  </si>
  <si>
    <t>Neděle 15. 10. 2017 15:30 N. Bystřice - Rat. Hory N. Bystřice 2017310A3D1006</t>
  </si>
  <si>
    <t xml:space="preserve"> N. Bystřice - Rat. </t>
  </si>
  <si>
    <t>11. kolo</t>
  </si>
  <si>
    <t>Sobota 21. 10. 2017 12:00 Chotoviny - N. Bystřice Chotoviny 2017310A3D1103</t>
  </si>
  <si>
    <t xml:space="preserve"> Chotoviny - N. Byst</t>
  </si>
  <si>
    <t>21. 10</t>
  </si>
  <si>
    <t>Sobota 21. 10. 2017 15:30 Slavonice - Třebětice Slavonice 2017310A3D1104</t>
  </si>
  <si>
    <t xml:space="preserve"> Slavonice - Třeběti</t>
  </si>
  <si>
    <t>Sobota 21. 10. 2017 15:30 D. Bukovsko - Třeboň"B D. Bukovsko 2017310A3D1105</t>
  </si>
  <si>
    <t xml:space="preserve"> D. Bukovsko - Třebo</t>
  </si>
  <si>
    <t>Sobota 21. 10. 2017 15:30 K. Řečice - Jistebnice K. Řečice 2017310A3D1106</t>
  </si>
  <si>
    <t xml:space="preserve"> K. Řečice - Jistebn</t>
  </si>
  <si>
    <t>Sobota 21. 10. 2017 15:30 Lišov - Lomnice Lišov 2017310A3D1101</t>
  </si>
  <si>
    <t xml:space="preserve"> Lišov - Lomnice Liš</t>
  </si>
  <si>
    <t>Sobota 21. 10. 2017 15:30 Rat. Hory - Řepeč-Opařany Rat. Hory 2017310A3D1102</t>
  </si>
  <si>
    <t xml:space="preserve"> Rat. Hory - Řepeč-O</t>
  </si>
  <si>
    <t>Neděle 22. 10. 2017 15:30 Ml. Vožice - Malšice Ml. Vožice 2017310A3D1107</t>
  </si>
  <si>
    <t xml:space="preserve"> Ml. Vožice - Malšic</t>
  </si>
  <si>
    <t>22. 10</t>
  </si>
  <si>
    <t>12. kolo</t>
  </si>
  <si>
    <t>Sobota 28. 10. 2017 10:30 Řepeč-Opařany - Chotoviny Řepeč 2017310A3D1206</t>
  </si>
  <si>
    <t xml:space="preserve"> Řepeč-Opařany - Cho</t>
  </si>
  <si>
    <t>28. 10</t>
  </si>
  <si>
    <t>Sobota 28. 10. 2017 14:30 Lomnice - Malšice Lomnice 2017310A3D1201</t>
  </si>
  <si>
    <t xml:space="preserve"> Lomnice - Malšice L</t>
  </si>
  <si>
    <t>Sobota 28. 10. 2017 14:30 Jistebnice - Ml. Vožice Jistebnice 2017310A3D1202</t>
  </si>
  <si>
    <t xml:space="preserve"> Jistebnice - Ml. Vo</t>
  </si>
  <si>
    <t>Neděle 29. 10. 2017 14:30 Třeboň"B - K. Řečice Břilice 2017310A3D1203</t>
  </si>
  <si>
    <t xml:space="preserve"> Třeboň"B - K. Řečic</t>
  </si>
  <si>
    <t>29. 10</t>
  </si>
  <si>
    <t>Neděle 29. 10. 2017 14:30 Lišov - Rat. Hory Lišov 2017310A3D1207</t>
  </si>
  <si>
    <t xml:space="preserve"> Lišov - Rat. Hory L</t>
  </si>
  <si>
    <t>Neděle 29. 10. 2017 14:30 N. Bystřice - Slavonice N. Bystřice 2017310A3D1205</t>
  </si>
  <si>
    <t xml:space="preserve"> N. Bystřice - Slavo</t>
  </si>
  <si>
    <t>Neděle 29. 10. 2017 15:00 Třebětice - D. Bukovsko Třebětice 2017310A3D1204</t>
  </si>
  <si>
    <t xml:space="preserve"> Třebětice - D. Buko</t>
  </si>
  <si>
    <t>13. kolo</t>
  </si>
  <si>
    <t>Sobota 4. 11. 2017 10:30 Chotoviny - Lišov Chotoviny 2017310A3D1302</t>
  </si>
  <si>
    <t>Chotoviny - Lišov Ch</t>
  </si>
  <si>
    <t>Sobota 4. 11. 2017 14:00 Slavonice - Řepeč-Opařany Slavonice 2017310A3D1303</t>
  </si>
  <si>
    <t>Slavonice - Řepeč-Op</t>
  </si>
  <si>
    <t>Sobota 4. 11. 2017 14:00 D. Bukovsko - N. Bystřice D. Bukovsko 2017310A3D1304</t>
  </si>
  <si>
    <t>D. Bukovsko - N. Bys</t>
  </si>
  <si>
    <t>Sobota 4. 11. 2017 14:00 K. Řečice - Třebětice K. Řečice 2017310A3D1305</t>
  </si>
  <si>
    <t>K. Řečice - Třebětic</t>
  </si>
  <si>
    <t>Sobota 4. 11. 2017 14:00 Ml. Vožice - Třeboň"B Ml. Vožice 2017310A3D1306</t>
  </si>
  <si>
    <t>Ml. Vožice - Třeboň"</t>
  </si>
  <si>
    <t>Sobota 4. 11. 2017 14:00 Malšice - Jistebnice Malšice 2017310A3D1307</t>
  </si>
  <si>
    <t>Malšice - Jistebnice</t>
  </si>
  <si>
    <t>Sobota 4. 11. 2017 14:00 Rat. Hory - Lomnice Rat. Hory 2017310A3D1301</t>
  </si>
  <si>
    <t xml:space="preserve">Rat. Hory - Lomnice </t>
  </si>
  <si>
    <t>Třeboň"B - Lomnice 2:2 (1:0)</t>
  </si>
  <si>
    <t xml:space="preserve"> Svoboda Jan - Picka Pavel, Filo Zdeněk. Delegát: Krčín Zdeněk. </t>
  </si>
  <si>
    <t>Třebětice - Jistebnice 3:1 (0:0)</t>
  </si>
  <si>
    <t xml:space="preserve"> Bartůněk Pavel - Studený Josef, Havlík Zdeněk. </t>
  </si>
  <si>
    <t>N. Bystřice - Malšice 2:0 (0:0)</t>
  </si>
  <si>
    <t xml:space="preserve"> Zavadil Petr - Brom Josef, Boček Petr. Delegát: Hanzal Jan. </t>
  </si>
  <si>
    <t>Řepeč-Opařany - Ml. Vožice 2:3 (1:2</t>
  </si>
  <si>
    <t xml:space="preserve"> Ondra Milan - Kovařík Zdeněk, Ursacher František. </t>
  </si>
  <si>
    <t>Lišov - K. Řečice 3:0</t>
  </si>
  <si>
    <t xml:space="preserve"> Křížek Danek - Hladík Pavel, Feitl Jaroslav. </t>
  </si>
  <si>
    <t>Rat. Hory - D. Bukovsko 2:1 (1:0)</t>
  </si>
  <si>
    <t xml:space="preserve"> Dimitrov Nikolaj - Novotný Ctibor, Mraček Pavel. Delegát: Bumba František. </t>
  </si>
  <si>
    <t>Chotoviny - Slavonice 3:0 (2:0) 69</t>
  </si>
  <si>
    <t xml:space="preserve"> Kovařík Zdeněk - Ondra Milan, Třešňák Karel. </t>
  </si>
  <si>
    <t xml:space="preserve"> Lomnice - Chotoviny 2:0 (1:0) 1</t>
  </si>
  <si>
    <t xml:space="preserve"> Studený Josef - Bartůněk Pavel, Brož Miroslav. </t>
  </si>
  <si>
    <t xml:space="preserve"> Slavonice - Rat. Hory 3:1 (1:0)</t>
  </si>
  <si>
    <t xml:space="preserve"> Šíma Václav - Blažek Vladislav, Havlík Zdeněk. Delegát: Hanzal Jan. </t>
  </si>
  <si>
    <t>D. Bukovsko - Lišov 3:6 (2:1)</t>
  </si>
  <si>
    <t xml:space="preserve">K. Řečice - Řepeč-Opařany 6:0 (5:0) </t>
  </si>
  <si>
    <t xml:space="preserve"> Zabilka Luboš - Novák Roman, Švec Bohumil. </t>
  </si>
  <si>
    <t>Ml. Vožice - N. Bystřice 4:0 (1:0)</t>
  </si>
  <si>
    <t xml:space="preserve"> Ambrožová Hana - Škuthan Jaroslav, Pinc Jaroslav. </t>
  </si>
  <si>
    <t xml:space="preserve"> Malšice - Třebětice 2:2 (1:2)</t>
  </si>
  <si>
    <t xml:space="preserve"> Trkovský Tomáš - Landík Filip, Jůza Jindřich. </t>
  </si>
  <si>
    <t>Jistebnice - Třeboň"B 2:2 (0:0)</t>
  </si>
  <si>
    <t xml:space="preserve"> Novotný Ctibor - Slepička Vít, Smetana Jaroslav. </t>
  </si>
  <si>
    <t>6:0</t>
  </si>
  <si>
    <t>4:0</t>
  </si>
  <si>
    <t>6:3</t>
  </si>
  <si>
    <t>3:1</t>
  </si>
  <si>
    <t>2:0</t>
  </si>
  <si>
    <t>2:2</t>
  </si>
  <si>
    <t>1:3</t>
  </si>
  <si>
    <t>0:2</t>
  </si>
  <si>
    <t>3:6</t>
  </si>
  <si>
    <t>0:4</t>
  </si>
  <si>
    <t>0:6</t>
  </si>
  <si>
    <t>Koupil</t>
  </si>
  <si>
    <t>Alda</t>
  </si>
  <si>
    <t xml:space="preserve"> Pícha Vojtěch - Vanýsek Vladislav, Hora Karel. Delegát: Šafránek</t>
  </si>
  <si>
    <t>Lomnice - Slavonice 0:0 (0:0)</t>
  </si>
  <si>
    <t xml:space="preserve"> Šťastný Radek - Pícha Vojtěch, Ernst Martin. Delegát: Kučera Luděk. </t>
  </si>
  <si>
    <t xml:space="preserve"> D. Bukovsko - Chotoviny 1:2 (1:1)</t>
  </si>
  <si>
    <t xml:space="preserve"> Pravda Luboš - Landík Filip, Feitl Jaroslav. </t>
  </si>
  <si>
    <t>K. Řečice - Rat. Hory 3:2 (0:1)</t>
  </si>
  <si>
    <t xml:space="preserve">Ml. Vožice - Lišov 4:1 (1:1) </t>
  </si>
  <si>
    <t xml:space="preserve"> Cigáň Roman - Ernst Martin, Přikryl Aleš. </t>
  </si>
  <si>
    <t>Malšice - Řepeč-Opařany 7:3 (3:2)</t>
  </si>
  <si>
    <t xml:space="preserve"> Křížovský Jiří - Novák Matěj, Třešňák Karel. </t>
  </si>
  <si>
    <t>Jistebnice - N. Bystřice 1:3 (0:2)</t>
  </si>
  <si>
    <t xml:space="preserve"> Studený Josef - Bartůněk Pavel, Váňa Vladimír. </t>
  </si>
  <si>
    <t>Třeboň"B - Třebětice 0:5 (0:2)</t>
  </si>
  <si>
    <t xml:space="preserve"> Brom Josef - Kovařík Zdeněk, Filo Zdeněk. Delegát: Szücs Gejza. </t>
  </si>
  <si>
    <t>Zejda V.</t>
  </si>
  <si>
    <t xml:space="preserve">Černý </t>
  </si>
  <si>
    <t>74´</t>
  </si>
  <si>
    <t>57´</t>
  </si>
  <si>
    <t>"solo"</t>
  </si>
  <si>
    <t>52´</t>
  </si>
  <si>
    <t xml:space="preserve"> Devera Radek - Ernst Martin, Náprava Miroslav. </t>
  </si>
  <si>
    <t xml:space="preserve"> Vejčík Vít - Ryneš Vladimír, Dvořák Jan. </t>
  </si>
  <si>
    <t xml:space="preserve"> Svoboda Jan - Blažek Vladislav, Feitl Jaroslav. </t>
  </si>
  <si>
    <t xml:space="preserve"> Řehoř Petr - Brom Josef, Šalát Radek. </t>
  </si>
  <si>
    <t xml:space="preserve"> Ryneš Vladimír - Vejčík Vít, Prchlík Michal. </t>
  </si>
  <si>
    <t xml:space="preserve"> Škuthan Jaroslav - Bumba František, Blažek Vladislav. </t>
  </si>
  <si>
    <t>11:3</t>
  </si>
  <si>
    <t>10:3</t>
  </si>
  <si>
    <t>9:5</t>
  </si>
  <si>
    <t>10:7</t>
  </si>
  <si>
    <t>5:3</t>
  </si>
  <si>
    <t>5:5</t>
  </si>
  <si>
    <t>4:2</t>
  </si>
  <si>
    <t>9:7</t>
  </si>
  <si>
    <t>3:4</t>
  </si>
  <si>
    <t>5:7</t>
  </si>
  <si>
    <t>4:9</t>
  </si>
  <si>
    <t>4:8</t>
  </si>
  <si>
    <t>5:10</t>
  </si>
  <si>
    <t>5:16</t>
  </si>
  <si>
    <t>8:1</t>
  </si>
  <si>
    <t>3:0</t>
  </si>
  <si>
    <t>2:1</t>
  </si>
  <si>
    <t>2:3</t>
  </si>
  <si>
    <t>3:2</t>
  </si>
  <si>
    <t>0:3</t>
  </si>
  <si>
    <t>1:2</t>
  </si>
  <si>
    <t>7:3</t>
  </si>
  <si>
    <t>10:4</t>
  </si>
  <si>
    <t>5:1</t>
  </si>
  <si>
    <t>3:3</t>
  </si>
  <si>
    <t>5:4</t>
  </si>
  <si>
    <t>4:7</t>
  </si>
  <si>
    <t>4:6</t>
  </si>
  <si>
    <t>Třebětice - Lomnice 3:1 (1:1)</t>
  </si>
  <si>
    <t>N. Bystřice - Třeboň"B 2:4 (2:1)</t>
  </si>
  <si>
    <t xml:space="preserve"> Kovařík Zdeněk - Rous Zdeněk, Brož Miroslav. </t>
  </si>
  <si>
    <t>Řepeč-Opařany - Jistebnice 0:2 (0:0)</t>
  </si>
  <si>
    <t>Lišov - Malšice 4:2 (2:1)</t>
  </si>
  <si>
    <t xml:space="preserve"> Rat. Hory - Ml. Vožice 1:2 (1:1)</t>
  </si>
  <si>
    <t>Chotoviny - K. Řečice 1:1 (0:0)</t>
  </si>
  <si>
    <t>Slavonice - D. Bukovsko 2:1 (2:1)</t>
  </si>
  <si>
    <t>13:4</t>
  </si>
  <si>
    <t>14:9</t>
  </si>
  <si>
    <t>10:6</t>
  </si>
  <si>
    <t>6:4</t>
  </si>
  <si>
    <t>7:9</t>
  </si>
  <si>
    <t>8:11</t>
  </si>
  <si>
    <t>11:11</t>
  </si>
  <si>
    <t>6:8</t>
  </si>
  <si>
    <t>6:9</t>
  </si>
  <si>
    <t>6:12</t>
  </si>
  <si>
    <t>5:18</t>
  </si>
  <si>
    <t>sezona 2017/2018</t>
  </si>
  <si>
    <t>z toho : jaro 2018</t>
  </si>
  <si>
    <t>Jarní část 2018</t>
  </si>
  <si>
    <t>ročník 2017/18</t>
  </si>
  <si>
    <t>0:0</t>
  </si>
  <si>
    <t>4:1</t>
  </si>
  <si>
    <t>0:5</t>
  </si>
  <si>
    <t>2:4</t>
  </si>
  <si>
    <t>Lomnice - D. Bukovsko 1:2 (1:0)</t>
  </si>
  <si>
    <t xml:space="preserve"> Studený Josef - Křížek Danek, Brož Miroslav. </t>
  </si>
  <si>
    <t>K. Řečice - Slavonice 2:5 (2:1)</t>
  </si>
  <si>
    <t xml:space="preserve"> Ondřej Adam - Novák Matěj, Saidl Radek. </t>
  </si>
  <si>
    <t>Ml. Vožice - Chotoviny 1:1 (1:0)</t>
  </si>
  <si>
    <t xml:space="preserve"> Křížovský Jiří - Panský Michal, Smažík Jiří. </t>
  </si>
  <si>
    <t>Malšice - Rat. Hory 2:3 (1:2)</t>
  </si>
  <si>
    <t>Jistebnice - Lišov 0:4 (0:1)</t>
  </si>
  <si>
    <t xml:space="preserve"> Devera Radek - Blažek Vladislav, Šitner Radek. </t>
  </si>
  <si>
    <t>Třeboň"B - Řepeč-Opařany 1:2 (0:1)</t>
  </si>
  <si>
    <t>Třebětice - N. Bystřice 6:1 (2:0)</t>
  </si>
  <si>
    <t xml:space="preserve"> Šíma Václav - Škuthan Jaroslav, Fiala Pavel. D: Albrecht  </t>
  </si>
  <si>
    <t xml:space="preserve"> Ovčáček Josef - Dimitrov Nikolaj, Boček Petr. D: Bumba  </t>
  </si>
  <si>
    <t xml:space="preserve"> Syrovátka Jan - Svoboda Jan, Filo Zdeněk. D: Bicek  </t>
  </si>
  <si>
    <t xml:space="preserve"> Zabilka Luboš - Ovčáček Josef, Hanzal ing. Jiří. </t>
  </si>
  <si>
    <t xml:space="preserve"> Škuthan Jaroslav - Křížovský Jiří, Šalát Radek. </t>
  </si>
  <si>
    <t xml:space="preserve"> Hladík Pavel - Křížek Danek, Pileček Josef. </t>
  </si>
  <si>
    <t xml:space="preserve"> Vanýsek Vladislav - Ondřej Adam, Jindrle Karel. D: Chlaň  </t>
  </si>
  <si>
    <t xml:space="preserve"> Novák Matěj - Křížovský Jiří, Třešňák Karel. D: Šafránek  </t>
  </si>
  <si>
    <t xml:space="preserve"> Bartůněk Pavel - Studený Josef, Havlík Zdeněk. D: Brož  </t>
  </si>
  <si>
    <t>Aipldauer</t>
  </si>
  <si>
    <t>Krejčí M.</t>
  </si>
  <si>
    <t>31´</t>
  </si>
  <si>
    <t>Tříletý M.</t>
  </si>
  <si>
    <t>Novál V.</t>
  </si>
  <si>
    <t>"odraz"</t>
  </si>
  <si>
    <t>21´</t>
  </si>
  <si>
    <t>59´</t>
  </si>
  <si>
    <t xml:space="preserve"> Cigáň Roman - Blažek Vladislav, Bicek Roman. D: Chlaň  </t>
  </si>
  <si>
    <t>19:5</t>
  </si>
  <si>
    <t>14:5</t>
  </si>
  <si>
    <t>18:9</t>
  </si>
  <si>
    <t>7:5</t>
  </si>
  <si>
    <t>12:11</t>
  </si>
  <si>
    <t>9:11</t>
  </si>
  <si>
    <t>8:15</t>
  </si>
  <si>
    <t>6:7</t>
  </si>
  <si>
    <t>9:13</t>
  </si>
  <si>
    <t>13:14</t>
  </si>
  <si>
    <t>8:12</t>
  </si>
  <si>
    <t>7:19</t>
  </si>
  <si>
    <t>N. Bystřice - Lomnice 0:3 (0:2)</t>
  </si>
  <si>
    <t>Lišov - Třeboň"B 8:2 (2:1)</t>
  </si>
  <si>
    <t>Rat. Hory - Jistebnice 1:0 (0:0)</t>
  </si>
  <si>
    <t>Chotoviny - Malšice 3:2 (2:1)</t>
  </si>
  <si>
    <t>Slavonice - Ml. Vožice 1:0 (0:0)</t>
  </si>
  <si>
    <t>D. Bukovsko - K. Řečice 1:1 (0:0)</t>
  </si>
  <si>
    <t>23:7</t>
  </si>
  <si>
    <t>26:11</t>
  </si>
  <si>
    <t>14:6</t>
  </si>
  <si>
    <t>11:7</t>
  </si>
  <si>
    <t>10:11</t>
  </si>
  <si>
    <t>13:12</t>
  </si>
  <si>
    <t>8:18</t>
  </si>
  <si>
    <t>11:21</t>
  </si>
  <si>
    <t>15:17</t>
  </si>
  <si>
    <t>9:14</t>
  </si>
  <si>
    <t>6:13</t>
  </si>
  <si>
    <t>9:23</t>
  </si>
  <si>
    <t xml:space="preserve"> Šťastný Petr - Rous Zdeněk, Bartyzal Vlastimil. </t>
  </si>
  <si>
    <t xml:space="preserve"> Ondřej Adam - Pícha Vojtěch, Bouchal Jiří. </t>
  </si>
  <si>
    <t xml:space="preserve"> Landík Filip - Trkovský Tomáš, Pinc Jaroslav. D: Pípal  </t>
  </si>
  <si>
    <t xml:space="preserve"> Průchová Nikola - Havlík Zdeněk, Vican Miroslav. D: Krčín  </t>
  </si>
  <si>
    <t xml:space="preserve"> Trkovský Tomáš - Landík Filip, Třešňák Karel. D: Bumba  </t>
  </si>
  <si>
    <t xml:space="preserve"> Zabilka Luboš - Hanzal ing. Jiří, Mraček Pavel. D: Tupý  </t>
  </si>
  <si>
    <t>11:8</t>
  </si>
  <si>
    <t>2:5</t>
  </si>
  <si>
    <t>1:1</t>
  </si>
  <si>
    <t>6:1</t>
  </si>
  <si>
    <t>8:2</t>
  </si>
  <si>
    <t>1:0</t>
  </si>
  <si>
    <t>Řepeč-Opařany - Třebětice 2:4 (2:2)</t>
  </si>
  <si>
    <t>Havlík R.</t>
  </si>
  <si>
    <t>Kelbler</t>
  </si>
  <si>
    <t>27:7</t>
  </si>
  <si>
    <t>31:11</t>
  </si>
  <si>
    <t>14:10</t>
  </si>
  <si>
    <t>11:12</t>
  </si>
  <si>
    <t>9:18</t>
  </si>
  <si>
    <t>13:13</t>
  </si>
  <si>
    <t>13:22</t>
  </si>
  <si>
    <t>11:24</t>
  </si>
  <si>
    <t>16:19</t>
  </si>
  <si>
    <t>10:16</t>
  </si>
  <si>
    <t>7:15</t>
  </si>
  <si>
    <t>Jistebnice - Lomnice 1:2 (0:0)</t>
  </si>
  <si>
    <t>Třeboň"B - Malšice 2:1 (0:0)</t>
  </si>
  <si>
    <t>Třebětice - Ml. Vožice 4:0 (2:0)</t>
  </si>
  <si>
    <t xml:space="preserve"> Ovčáček Josef - Saidl Radek, Chvála Jan. Delegát: Szücs Gejza. </t>
  </si>
  <si>
    <t xml:space="preserve">N. Bystřice - K. Řečice 1:0 (0:0) </t>
  </si>
  <si>
    <t>Řepeč-Opařany - D. Bukovsko 2:1 (1:1)</t>
  </si>
  <si>
    <t>Lišov - Slavonice 5:0 (2:0)</t>
  </si>
  <si>
    <t xml:space="preserve"> Rat. Hory - Chotoviny 0:0 (0:0)</t>
  </si>
  <si>
    <t xml:space="preserve"> Devera Radek - Blažek Vladislav, Saidl Radek. </t>
  </si>
  <si>
    <t xml:space="preserve"> Svoboda Jan - Blažek Vladislav, Makovička Milan. </t>
  </si>
  <si>
    <t xml:space="preserve"> Trkovský Tomáš - Třeštík Petr, Bartůněk Josef. </t>
  </si>
  <si>
    <t xml:space="preserve"> Svoboda Jan - Havlík Martin, Náprava Miroslav. </t>
  </si>
  <si>
    <t xml:space="preserve"> Novotný Ctibor - Leiš Filip, Bicek Roman. </t>
  </si>
  <si>
    <t xml:space="preserve"> Dimitrov Nikolaj - Zabilka Luboš, Kořínek Luboš. D: Szücs  </t>
  </si>
  <si>
    <t xml:space="preserve"> Leiš Filip - Novotný Ctibor, Devera Radek. D: Chlaň  </t>
  </si>
  <si>
    <t>5:0</t>
  </si>
  <si>
    <t>Lomnice - K. Řečice 2:1 (2:1)</t>
  </si>
  <si>
    <t>Ml. Vožice - D. Bukovsko 2:1 (2:0)</t>
  </si>
  <si>
    <t>Malšice - Slavonice 0:1 (0:1)</t>
  </si>
  <si>
    <t>Jistebnice - Chotoviny 0:4 (0:2)</t>
  </si>
  <si>
    <t>Třeboň"B - Rat. Hory 2:3 (0:2)</t>
  </si>
  <si>
    <t>Třebětice - Lišov 1:3 (1:1) 150</t>
  </si>
  <si>
    <t>N.Bystřice - Řepeč-Opařany 1:0 (1:0)</t>
  </si>
  <si>
    <t>34:12</t>
  </si>
  <si>
    <t>28:10</t>
  </si>
  <si>
    <t>16:11</t>
  </si>
  <si>
    <t>12:12</t>
  </si>
  <si>
    <t>14:7</t>
  </si>
  <si>
    <t>13:9</t>
  </si>
  <si>
    <t>10:18</t>
  </si>
  <si>
    <t>14:15</t>
  </si>
  <si>
    <t>15:25</t>
  </si>
  <si>
    <t>11:25</t>
  </si>
  <si>
    <t>16:20</t>
  </si>
  <si>
    <t>11:18</t>
  </si>
  <si>
    <t>0:1</t>
  </si>
  <si>
    <t>35´</t>
  </si>
  <si>
    <t>Řepeč-Opařany - Lomnice 2:1 (0:1)</t>
  </si>
  <si>
    <t xml:space="preserve"> Novák Roman - Zabilka Luboš, Ursacher František. </t>
  </si>
  <si>
    <t>Lišov - N. Bystřice 5:2 (2:0)</t>
  </si>
  <si>
    <t>Rat. Hory - Třebětice 0:3 (0:2)</t>
  </si>
  <si>
    <t>Chotoviny - Třeboň"B 1:3 (0:2)</t>
  </si>
  <si>
    <t xml:space="preserve"> Šťastný Petr - Novák Matěj, Mraček Pavel. </t>
  </si>
  <si>
    <t>Slavonice - Jistebnice 1:0 (1:0</t>
  </si>
  <si>
    <t xml:space="preserve"> Bukovsko - Malšice 2:1 (2:1)</t>
  </si>
  <si>
    <t xml:space="preserve">K. Řečice - Ml. Vožice 1:1 (1:0) </t>
  </si>
  <si>
    <t xml:space="preserve"> Škuthan Jaroslav - Kocina Martin, Bartyzal Vlastimil. </t>
  </si>
  <si>
    <t xml:space="preserve"> Křížovský Jiří - Vanýsek Vladislav, Kubeša Erik. D: Albrecht  </t>
  </si>
  <si>
    <t xml:space="preserve"> Klimeš Jiří - Brom Josef, Šitner Radek. D: Kučera  </t>
  </si>
  <si>
    <t xml:space="preserve"> Šíma Václav - Devera Radek, Saidl Radek. D: Šafránek  </t>
  </si>
  <si>
    <t xml:space="preserve"> Cigáň Roman - Bumba František, Hora Karel. D: Kučera  </t>
  </si>
  <si>
    <t xml:space="preserve"> Lomnice - Ml. Vožice 3:2 (2:0)</t>
  </si>
  <si>
    <t>Malšice - K. Řečice 3:2 (1:0)</t>
  </si>
  <si>
    <t xml:space="preserve"> Jistebnice - D. Bukovsko 4:0 (3:0) </t>
  </si>
  <si>
    <t xml:space="preserve"> Picka Pavel - Svoboda Jan, Třešňák Karel. </t>
  </si>
  <si>
    <t xml:space="preserve">Třeboň"B - Slavonice 3:2 (1:1) </t>
  </si>
  <si>
    <t xml:space="preserve"> Šťastný Radek - Makovička Milan, Devera Radek. </t>
  </si>
  <si>
    <t>Třebětice - Chotoviny 6:3 (4:1)</t>
  </si>
  <si>
    <t xml:space="preserve"> Šíma Václav - Blažek Vladislav, Havlík Martin. </t>
  </si>
  <si>
    <t>N. Bystřice - Rat. Hory 3:0 (3:0)</t>
  </si>
  <si>
    <t>č-Opařany - Lišov 0:4 (0:2)</t>
  </si>
  <si>
    <t xml:space="preserve"> Svoboda Jan - Picka Pavel, Třešňák Karel. </t>
  </si>
  <si>
    <t xml:space="preserve"> Dimitrov Nikolaj - Hnilička Jaroslav, Filo Zdeněk. D: Eibl  </t>
  </si>
  <si>
    <t xml:space="preserve"> Klíma Denis - Novotný Ctibor, Mraček Pavel. D: Řezáč  </t>
  </si>
  <si>
    <t xml:space="preserve"> Bartůněk Pavel - Kocina Martin, Náprava Miroslav. Dt: Šnajder  </t>
  </si>
  <si>
    <t xml:space="preserve"> Hladík Pavel - Křížek Danek, Smažík Jiří. </t>
  </si>
  <si>
    <t xml:space="preserve"> Zabilka Luboš - Vejčík Vít, Pinc Jaroslav. </t>
  </si>
  <si>
    <t xml:space="preserve"> Devera Radek - Blažek Vladislav, Saidl Radek. Delegát: Chlaň Jaromír. </t>
  </si>
  <si>
    <t xml:space="preserve"> Vejčík Vít - Zabilka Luboš, Brož Miroslav. </t>
  </si>
  <si>
    <t xml:space="preserve"> Cigáň Roman - Rous Zdeněk, Smetana Jaroslav. </t>
  </si>
  <si>
    <t>17:13</t>
  </si>
  <si>
    <t>13:16</t>
  </si>
  <si>
    <t>16:18</t>
  </si>
  <si>
    <t>43:14</t>
  </si>
  <si>
    <t>37:13</t>
  </si>
  <si>
    <t>15:15</t>
  </si>
  <si>
    <t>19:15</t>
  </si>
  <si>
    <t>18:16</t>
  </si>
  <si>
    <t>15:23</t>
  </si>
  <si>
    <t>21:28</t>
  </si>
  <si>
    <t>13:19</t>
  </si>
  <si>
    <t>17:19</t>
  </si>
  <si>
    <t>13:30</t>
  </si>
  <si>
    <t>20:24</t>
  </si>
  <si>
    <t>11:20</t>
  </si>
  <si>
    <t>13:23</t>
  </si>
  <si>
    <t>14:11</t>
  </si>
  <si>
    <t>Šmahel</t>
  </si>
  <si>
    <t>Habr V.-PK</t>
  </si>
  <si>
    <t>72´</t>
  </si>
  <si>
    <t>4´</t>
  </si>
  <si>
    <t>5:2</t>
  </si>
  <si>
    <t>39:14</t>
  </si>
  <si>
    <t>31:10</t>
  </si>
  <si>
    <t>17:12</t>
  </si>
  <si>
    <t>15:10</t>
  </si>
  <si>
    <t>12:23</t>
  </si>
  <si>
    <t>18:26</t>
  </si>
  <si>
    <t>13:26</t>
  </si>
  <si>
    <t>17:22</t>
  </si>
  <si>
    <t>7:20</t>
  </si>
  <si>
    <t>Chvátal P.</t>
  </si>
  <si>
    <t>Plachý</t>
  </si>
  <si>
    <t>85´</t>
  </si>
  <si>
    <t>47:14</t>
  </si>
  <si>
    <t>41:13</t>
  </si>
  <si>
    <t>15:19</t>
  </si>
  <si>
    <t>21:16</t>
  </si>
  <si>
    <t>21:17</t>
  </si>
  <si>
    <t>17:17</t>
  </si>
  <si>
    <t>15:26</t>
  </si>
  <si>
    <t>22:31</t>
  </si>
  <si>
    <t>14:22</t>
  </si>
  <si>
    <t>19:20</t>
  </si>
  <si>
    <t>16:31</t>
  </si>
  <si>
    <t>16:24</t>
  </si>
  <si>
    <t>22:26</t>
  </si>
  <si>
    <t>12:22</t>
  </si>
  <si>
    <t>Rat. Hory - Řepeč-Opařany 1:3 (0:1)</t>
  </si>
  <si>
    <t>Slavonice - Třebětice 0:4 (0:3)</t>
  </si>
  <si>
    <t>D. Bukovsko - Třeboň"B 3:1 (2:1)</t>
  </si>
  <si>
    <t xml:space="preserve"> Křížovský Jiří - Vanýsek Vladislav. Delegát: Tupý Miroslav. </t>
  </si>
  <si>
    <t>K. Řečice - Jistebnice 2:1 (0:0)</t>
  </si>
  <si>
    <t>Ml. Vožice - Malšice 2:2 (2:0)</t>
  </si>
  <si>
    <t xml:space="preserve"> Bartůněk Pavel - Studený Josef, Filo Zdeněk. </t>
  </si>
  <si>
    <t xml:space="preserve"> Devera Radek - Zabilka Luboš, Náprava Miroslav. </t>
  </si>
  <si>
    <t xml:space="preserve">N. Bystřice - Slavonice </t>
  </si>
  <si>
    <t xml:space="preserve"> Landík Filip - Plaček Tomáš, Hora Karel. </t>
  </si>
  <si>
    <t>Lomnice - Malšice 4:1 (1:1)</t>
  </si>
  <si>
    <t>Jistebnice - Ml. Vožice 0:6 (0:4)</t>
  </si>
  <si>
    <t>Třeboň"B - K. Řečice 3:3 (1:1)</t>
  </si>
  <si>
    <t xml:space="preserve">Řepeč-Opařany - Chotoviny 1:3 (0:1) </t>
  </si>
  <si>
    <t xml:space="preserve"> Kovařík Zdeněk - Řehoř Petr, Třešňák Karel. </t>
  </si>
  <si>
    <t>Lišov - Rat. Hory 3:0 (0:0)</t>
  </si>
  <si>
    <t>Třebětice - D. Bukovsko 0:0 (0:0)</t>
  </si>
  <si>
    <t>5. 11.</t>
  </si>
  <si>
    <t>Rat. Hory - Lomnice 2:4 (2:2) 60</t>
  </si>
  <si>
    <t xml:space="preserve"> Ambrožová Hana - Zavadil Petr, Šitner Radek. </t>
  </si>
  <si>
    <t>Slavonice - Řepeč-Opařany 4:0 (1:0)</t>
  </si>
  <si>
    <t>D. Bukovsko - N. Bystřice 0:1 (0:0)</t>
  </si>
  <si>
    <t xml:space="preserve"> Křížovský Jiří - Šíma Václav, Špelina Miloslav. </t>
  </si>
  <si>
    <t>K. Řečice - Třebětice 3:3 (2:2)</t>
  </si>
  <si>
    <t xml:space="preserve"> Svoboda Jan - Koranda Zdeněk, Vican Miroslav. </t>
  </si>
  <si>
    <t>Ml. Vožice - Třeboň"B 3:1 (0:1)</t>
  </si>
  <si>
    <t xml:space="preserve"> Plaček Tomáš - Petričák Daniel, Pinc Jaroslav. </t>
  </si>
  <si>
    <t xml:space="preserve"> Malšice - Jistebnice 1:2 (1:1</t>
  </si>
  <si>
    <t xml:space="preserve"> Řehoř Petr - Kovařík Zdeněk, Třešňák Karel. D: Němeček  </t>
  </si>
  <si>
    <t xml:space="preserve"> Bartůněk Pavel - Studený Josef, Janák Pavel. D: Brož  </t>
  </si>
  <si>
    <t xml:space="preserve"> Brom Josef - Bumba František, Koranda Zdeněk. D: Bicek  </t>
  </si>
  <si>
    <t>63´</t>
  </si>
  <si>
    <t>17´</t>
  </si>
  <si>
    <t>ZejdaT.V.</t>
  </si>
  <si>
    <t xml:space="preserve"> Novák Matěj - Devera Radek, Makovička Milan. D: Kučera  </t>
  </si>
  <si>
    <t>34´</t>
  </si>
  <si>
    <t>45´</t>
  </si>
  <si>
    <t>12´</t>
  </si>
  <si>
    <t>51:14</t>
  </si>
  <si>
    <t>44:16</t>
  </si>
  <si>
    <t>30:18</t>
  </si>
  <si>
    <t>25:20</t>
  </si>
  <si>
    <t>24:18</t>
  </si>
  <si>
    <t>26:37</t>
  </si>
  <si>
    <t>16:29</t>
  </si>
  <si>
    <t>17:38</t>
  </si>
  <si>
    <t>16:25</t>
  </si>
  <si>
    <t>14:29</t>
  </si>
  <si>
    <t>24:32</t>
  </si>
  <si>
    <t>50:14</t>
  </si>
  <si>
    <t>41:17</t>
  </si>
  <si>
    <t>27:17</t>
  </si>
  <si>
    <t>21:19</t>
  </si>
  <si>
    <t>25:34</t>
  </si>
  <si>
    <t>22:23</t>
  </si>
  <si>
    <t>14:25</t>
  </si>
  <si>
    <t>17:34</t>
  </si>
  <si>
    <t>23:30</t>
  </si>
  <si>
    <t>12:28</t>
  </si>
  <si>
    <t xml:space="preserve"> Novák Roman - Blažek Vladislav, Havlík Zdeněk. D: Szücs  </t>
  </si>
  <si>
    <t>Chotoviny - Lišo v0:1</t>
  </si>
  <si>
    <t xml:space="preserve"> Petričák Daniel - Plaček Tomáš, Třešňák Karel. D: Kučera  </t>
  </si>
  <si>
    <t>Lomnice - Jistebnice 4:1 (1:1)</t>
  </si>
  <si>
    <t xml:space="preserve"> 11. 11</t>
  </si>
  <si>
    <t xml:space="preserve"> Bezpalec Martin - Hnilička Jaroslav, Šťastný Jiří. D: Bumba Fra</t>
  </si>
  <si>
    <t>Malšice - Třeboň"B 2:2 (1:2)</t>
  </si>
  <si>
    <t xml:space="preserve"> Křížovský Jiří - Ondřej Adam, Mraček Pavel.</t>
  </si>
  <si>
    <t>Ml. Vožice - Třebětice 1:1 (1:0)</t>
  </si>
  <si>
    <t xml:space="preserve"> Vejčík Vít - Fiala Pavel, Šalát Radek.</t>
  </si>
  <si>
    <t>K. Řečice - N. Bystřice 1:2 (1:1)</t>
  </si>
  <si>
    <t xml:space="preserve"> Dimitrov Nikolaj - Maňhal ing. Jan, Loula Vladimír.</t>
  </si>
  <si>
    <t>D. Bukovsko - Řepeč-Opařany 2:1 (0:0)</t>
  </si>
  <si>
    <t xml:space="preserve"> Bumba František - Cigáň Roman, Lafata Martin.</t>
  </si>
  <si>
    <t>Slavonice - Lišov 0:1 (0:0)</t>
  </si>
  <si>
    <t xml:space="preserve"> Ovčáček Josef - Havlík Zdeněk, Vican Miroslav. D: Bicek Roman. </t>
  </si>
  <si>
    <t>Chotoviny - Rat. Hory 2:2 (1:1)</t>
  </si>
  <si>
    <t xml:space="preserve"> Ondřej Adam - Křížovský Jiří, Mraček Pavel.</t>
  </si>
  <si>
    <t>Chotoviny - Lomnice 1:1 (0:0)</t>
  </si>
  <si>
    <t xml:space="preserve"> 31. 3.</t>
  </si>
  <si>
    <t xml:space="preserve"> Hnilička Jaroslav - Novák Roman, Pinc Jaroslav.</t>
  </si>
  <si>
    <t>Rat. Hory - Slavonice 1:2 (0:0)</t>
  </si>
  <si>
    <t xml:space="preserve"> Novák Roman - Hnilička Jaroslav, Pinc Jaroslav.</t>
  </si>
  <si>
    <t>Lišov - D. Bukovsko 4:2 (1:1)</t>
  </si>
  <si>
    <t xml:space="preserve"> 1. 4. </t>
  </si>
  <si>
    <t xml:space="preserve"> Novotný Ctibor - Ovčáček Josef, Bezpalec Martin. D: Urban Jiří.</t>
  </si>
  <si>
    <t>Řepeč-Opařany - K. Řečice 2:1 (0:1)</t>
  </si>
  <si>
    <t xml:space="preserve"> Klimeš Jiří - Talíř Milan, Třešňák Karel.</t>
  </si>
  <si>
    <t>N. Bystřice - Ml. Vožice 0:0 (0:0)</t>
  </si>
  <si>
    <t xml:space="preserve"> Ondra Milan - Hučík Michal, Blažek Vladislav. D: Bicek Roman.</t>
  </si>
  <si>
    <t>Třebětice - Malšice 0:3 (0:2)</t>
  </si>
  <si>
    <t xml:space="preserve"> Dimitrov Nikolaj - Kocina Martin, Devera Radek. D: Brož Mirosla</t>
  </si>
  <si>
    <t>Třeboň"B - Jistebnice 1:0 (0:0)</t>
  </si>
  <si>
    <t xml:space="preserve"> Ovčáček Josef - Pečenka Miroslav, Bartyzal Vlastimil.</t>
  </si>
  <si>
    <t>Lomnice - Třeboň"B 2:1 (1:0)</t>
  </si>
  <si>
    <t xml:space="preserve"> 7. 4. </t>
  </si>
  <si>
    <t xml:space="preserve"> Šťastný Petr - Ryneš Vladimír, Rous Zdeněk.</t>
  </si>
  <si>
    <t>Jistebnice - Třebětice 0:3 (0:1)</t>
  </si>
  <si>
    <t xml:space="preserve"> Vejčík Vít - Tauber Lukáš, Izugrafov Svyatoslav. D: Bumba Frant</t>
  </si>
  <si>
    <t>Malšice - N. Bystřice 1:1 (1:0)</t>
  </si>
  <si>
    <t xml:space="preserve"> Slepička Vít - Ondra Milan, Bartůněk Josef.</t>
  </si>
  <si>
    <t>Ml. Vožice - Řepeč-Opařany 1:0 (0:0)</t>
  </si>
  <si>
    <t xml:space="preserve"> Devera Radek - Blažek Vladislav, Smažík Jiří.</t>
  </si>
  <si>
    <t>K. Řečice - Lišov 0:0 (0:0)</t>
  </si>
  <si>
    <t xml:space="preserve"> Svoboda Jan - Vican Miroslav, Šťastný Jiří.</t>
  </si>
  <si>
    <t>D. Bukovsko - Rat. Hory 4:2 (2:1)</t>
  </si>
  <si>
    <t xml:space="preserve"> 8. 4. </t>
  </si>
  <si>
    <t xml:space="preserve"> Vican Miroslav - Vican Miroslav, Knotek Václav. D: Pípal Pavel.</t>
  </si>
  <si>
    <t>Slavonice - Chotoviny 1:2 (0:1)</t>
  </si>
  <si>
    <t xml:space="preserve"> Talíř Milan - Škuthan Jaroslav, Havlík Zdeněk.</t>
  </si>
  <si>
    <t>Slavonice - Lomnice 0:2 (0:0)</t>
  </si>
  <si>
    <t xml:space="preserve"> 14. 4.</t>
  </si>
  <si>
    <t xml:space="preserve"> Bartůněk Pavel - Studený Josef, Vican Miroslav.</t>
  </si>
  <si>
    <t>Chotoviny - D. Bukovsko 6:1 (1:1)</t>
  </si>
  <si>
    <t xml:space="preserve"> Hladík Pavel - Křížek Danek, Fiala Pavel.</t>
  </si>
  <si>
    <t>Rat. Hory - K. Řečice 1:5 (1:1)</t>
  </si>
  <si>
    <t xml:space="preserve"> Křížek Danek - Hladík Pavel, Prchlík Michal. D: Chlaň Jaromír.</t>
  </si>
  <si>
    <t xml:space="preserve"> 15. 4.</t>
  </si>
  <si>
    <t xml:space="preserve"> Picka Pavel - Ernst Martin, Rous Zdeněk.</t>
  </si>
  <si>
    <t>Řepeč-Opařany - Malšice 3:1 (1:0)</t>
  </si>
  <si>
    <t xml:space="preserve"> Cigáň Roman - Kollmann Jaroslav, Hanzal ing. Jiří. D: Šnajder V</t>
  </si>
  <si>
    <t xml:space="preserve"> Brom Josef - Krejník Petr, Blažek Vladislav.</t>
  </si>
  <si>
    <t xml:space="preserve"> Devera Radek - Svoboda Jan, Vican Miroslav.</t>
  </si>
  <si>
    <t>Kelkbler</t>
  </si>
  <si>
    <t>vlastní</t>
  </si>
  <si>
    <t>28´</t>
  </si>
  <si>
    <t xml:space="preserve">Bastl. </t>
  </si>
  <si>
    <t>ZejdaT.</t>
  </si>
  <si>
    <t>HabrS.</t>
  </si>
  <si>
    <t>Tříletý M</t>
  </si>
  <si>
    <t>ZejdaV.</t>
  </si>
  <si>
    <t>Bastl. V.</t>
  </si>
  <si>
    <t>Šmahel Michal</t>
  </si>
  <si>
    <t>Lišov - Ml. Vožice 2:1 (1:1)</t>
  </si>
  <si>
    <t>N. Bystřice - Jistebnice 0:1 (0:0)</t>
  </si>
  <si>
    <t>Třebětice - Třeboň"B 2:6 (1:0)</t>
  </si>
  <si>
    <t>Lomnice - Třebětice</t>
  </si>
  <si>
    <t xml:space="preserve"> 21. 4.</t>
  </si>
  <si>
    <t xml:space="preserve"> Ondřej Adam - Panský Michal, Bartyzal Vlastimil.</t>
  </si>
  <si>
    <t xml:space="preserve"> 22. 4.</t>
  </si>
  <si>
    <t xml:space="preserve"> Vican Miroslav - Vican Miroslav, Šťastný Jiří.</t>
  </si>
  <si>
    <t xml:space="preserve"> Pánek Milan - Klíma Petr, Brom Josef.</t>
  </si>
  <si>
    <t xml:space="preserve">Lišov </t>
  </si>
  <si>
    <t>58:17</t>
  </si>
  <si>
    <t xml:space="preserve">Třebětice </t>
  </si>
  <si>
    <t>50:26</t>
  </si>
  <si>
    <t xml:space="preserve">Lomnice </t>
  </si>
  <si>
    <t>34:23</t>
  </si>
  <si>
    <t xml:space="preserve">Chotoviny </t>
  </si>
  <si>
    <t>35:23</t>
  </si>
  <si>
    <t xml:space="preserve">Ml. Vožice </t>
  </si>
  <si>
    <t>33:21</t>
  </si>
  <si>
    <t xml:space="preserve">Slavonice </t>
  </si>
  <si>
    <t>27:28</t>
  </si>
  <si>
    <t xml:space="preserve">N. Bystřice </t>
  </si>
  <si>
    <t>22:34</t>
  </si>
  <si>
    <t xml:space="preserve">Třeboň"B </t>
  </si>
  <si>
    <t>36:43</t>
  </si>
  <si>
    <t xml:space="preserve">K. Řečice </t>
  </si>
  <si>
    <t>32:31</t>
  </si>
  <si>
    <t xml:space="preserve">Řepeč-Opařany </t>
  </si>
  <si>
    <t>23:43</t>
  </si>
  <si>
    <t xml:space="preserve">D. Bukovsko </t>
  </si>
  <si>
    <t>25:38</t>
  </si>
  <si>
    <t xml:space="preserve">Rat. Hory </t>
  </si>
  <si>
    <t>22:22</t>
  </si>
  <si>
    <t xml:space="preserve">Malšice </t>
  </si>
  <si>
    <t>31:38</t>
  </si>
  <si>
    <t xml:space="preserve">Jistebnice </t>
  </si>
  <si>
    <t>16:37</t>
  </si>
  <si>
    <t>Lomnice - Třebětice 0:0 (0:0)</t>
  </si>
  <si>
    <t>Třeboň"B - N. Bystřice 2:1 (2:1)</t>
  </si>
  <si>
    <t>Jistebnice - Řepeč-Opařany 1:1 (0:0)</t>
  </si>
  <si>
    <t xml:space="preserve"> Šťastný Petr - Průchová Nikola, Mraček Pavel. D:: Urban Jiří.</t>
  </si>
  <si>
    <t>Malšice - Lišov 1:3 (0:0)</t>
  </si>
  <si>
    <t xml:space="preserve"> Trkovský Tomáš - Petričák Daniel, Třeštík Petr.</t>
  </si>
  <si>
    <t>Ml. Vožice - Rat. Hory 6:3 (4:1)</t>
  </si>
  <si>
    <t xml:space="preserve"> Svoboda Jan - Blažek Vladislav, Smažík Jiří. D:: Vrzal Josef.</t>
  </si>
  <si>
    <t>K. Řečice - Chotoviny 0:2 (0:1)</t>
  </si>
  <si>
    <t xml:space="preserve"> Bezpalec Martin - Studený Josef, Loula Vladimír. D:: Štuk Jaromí</t>
  </si>
  <si>
    <t>D. Bukovsko - Slavonice 4:0 (2:0)</t>
  </si>
  <si>
    <t xml:space="preserve"> 28. 4.</t>
  </si>
  <si>
    <t xml:space="preserve"> Pícha Vojtěch - Šťastný Radek, Škuthan Jaroslav.</t>
  </si>
  <si>
    <t xml:space="preserve"> Kocina Martin - Devera Radek, Havlík Zdeněk.</t>
  </si>
  <si>
    <t xml:space="preserve"> Mráz Marek - Pánek Milan, Brom Josef.</t>
  </si>
  <si>
    <t xml:space="preserve"> 29. 4.</t>
  </si>
  <si>
    <t xml:space="preserve"> Brom Josef - Vejčík Vít, Třešňák Karel.</t>
  </si>
  <si>
    <t>N. Bystřice - Třebětice</t>
  </si>
  <si>
    <t>Chvátal T,</t>
  </si>
  <si>
    <t>Kelbler D.</t>
  </si>
  <si>
    <t>Havlík M-</t>
  </si>
  <si>
    <t>61:18</t>
  </si>
  <si>
    <t>39:24</t>
  </si>
  <si>
    <t>37:23</t>
  </si>
  <si>
    <t>27:32</t>
  </si>
  <si>
    <t>38:44</t>
  </si>
  <si>
    <t>23:36</t>
  </si>
  <si>
    <t>29:38</t>
  </si>
  <si>
    <t>24:44</t>
  </si>
  <si>
    <t>25:48</t>
  </si>
  <si>
    <t>32:41</t>
  </si>
  <si>
    <t>Kelbler David</t>
  </si>
  <si>
    <t xml:space="preserve"> 11. 11. </t>
  </si>
  <si>
    <t>M.Vožice - Třebětice</t>
  </si>
  <si>
    <t>Třebětice - Malšice</t>
  </si>
  <si>
    <t>Jistebnice - Třebětice</t>
  </si>
  <si>
    <t>1.4.</t>
  </si>
  <si>
    <t>7.4.</t>
  </si>
  <si>
    <t>Třebětice - Třeboň"B</t>
  </si>
  <si>
    <t>15.4.</t>
  </si>
  <si>
    <t>21.4.</t>
  </si>
  <si>
    <t>29.4.</t>
  </si>
  <si>
    <t>6_1</t>
  </si>
  <si>
    <t>1:5</t>
  </si>
  <si>
    <t>2:6</t>
  </si>
  <si>
    <t>D. Bukovsko - Lomnice 0:1 (0:0)</t>
  </si>
  <si>
    <t>Slavonice - K. Řečice 2:0 (2:0)</t>
  </si>
  <si>
    <t>Chotoviny - Ml. Vožice 1:0 (0:0)</t>
  </si>
  <si>
    <t>Rat. Hory - Malšice 0:2 (0:1)</t>
  </si>
  <si>
    <t>Lišov - Jistebnice 7:0 (3:0)</t>
  </si>
  <si>
    <t>Řepeč-Opařany - Třeboň"B 0:0 (0:0)</t>
  </si>
  <si>
    <t>N. Bystřice - Třebětice 2:2 (1:0)</t>
  </si>
  <si>
    <t xml:space="preserve"> Novotný Ctibor - Blažek Vladislav, Filo Zdeněk.</t>
  </si>
  <si>
    <t xml:space="preserve"> 5. 5. </t>
  </si>
  <si>
    <t xml:space="preserve"> Vican Miroslav - Svoboda Jan, Blažek Vladislav.</t>
  </si>
  <si>
    <t xml:space="preserve"> 6. 5. </t>
  </si>
  <si>
    <t xml:space="preserve"> Kovařík Zdeněk - Řehoř Petr, Brož Miroslav.</t>
  </si>
  <si>
    <t xml:space="preserve"> Křížovský Jiří - Pícha Vojtěch, Pinc Jaroslav.</t>
  </si>
  <si>
    <t xml:space="preserve"> Zabilka Luboš - Syrovátka Jan, Třešňák Karel.</t>
  </si>
  <si>
    <t xml:space="preserve"> 12. 5.</t>
  </si>
  <si>
    <t>68:18</t>
  </si>
  <si>
    <t>52:28</t>
  </si>
  <si>
    <t>38:23</t>
  </si>
  <si>
    <t>39:25</t>
  </si>
  <si>
    <t>29:32</t>
  </si>
  <si>
    <t>25:39</t>
  </si>
  <si>
    <t>29:39</t>
  </si>
  <si>
    <t>32:35</t>
  </si>
  <si>
    <t>34:41</t>
  </si>
  <si>
    <t>25:50</t>
  </si>
  <si>
    <t>17:45</t>
  </si>
  <si>
    <t>Jahoda M.</t>
  </si>
  <si>
    <t xml:space="preserve"> Novák Roman - Dimitrov Nikolaj, Jůza Jindřich. D: Chlaň </t>
  </si>
  <si>
    <t xml:space="preserve"> Dimitrov Nikolaj - Novák Roman, Fiala Milan. D: Bumba </t>
  </si>
  <si>
    <t>6.5.</t>
  </si>
  <si>
    <t>Třebětice-Řepeč-Opařany</t>
  </si>
  <si>
    <t>7:0</t>
  </si>
  <si>
    <t>Lomnice - N. Bystřice 2:0 (0:0)</t>
  </si>
  <si>
    <t>Třebětice - Řepeč-Opařany 3:1 (1:1)</t>
  </si>
  <si>
    <t>Třeboň"B - Lišov 0:4 (0:2)</t>
  </si>
  <si>
    <t>Jistebnice - Rat. Hory 2:2 (1:0)</t>
  </si>
  <si>
    <t>Malšice - Chotoviny 2:2 (2:1)</t>
  </si>
  <si>
    <t>4. 5. 2</t>
  </si>
  <si>
    <t>Ml. Vožice - Slavonice 3:2 (1:1)</t>
  </si>
  <si>
    <t>K. Řečice - D. Bukovsko 5:3 (3:0)</t>
  </si>
  <si>
    <t xml:space="preserve"> Šťastný Radek - Makovička Milan, Janák Pavel.</t>
  </si>
  <si>
    <t xml:space="preserve"> Bumba František - Ernst Martin, Rous Zdeněk.</t>
  </si>
  <si>
    <t xml:space="preserve"> Svoboda Jan - Blažek Vladislav, Pileček Josef.</t>
  </si>
  <si>
    <t xml:space="preserve"> 13. 5.</t>
  </si>
  <si>
    <t xml:space="preserve"> Bezpalec Martin - Devera Radek, Saidl Radek. D: Brož Miroslav.</t>
  </si>
  <si>
    <t xml:space="preserve"> Novotný Ctibor - Křížovský Jiří, Smažík Jiří.</t>
  </si>
  <si>
    <t xml:space="preserve"> Pravda Luboš - Panský Michal, Prchlík Michal. D: Šafránek Josef</t>
  </si>
  <si>
    <t xml:space="preserve"> Pánek Milan - Klíma Petr, Zevl Karel.</t>
  </si>
  <si>
    <t xml:space="preserve"> Průchová Nikola - Řehoř Petr, Třešňák Karel.</t>
  </si>
  <si>
    <t>72:18</t>
  </si>
  <si>
    <t>55:29</t>
  </si>
  <si>
    <t>40:25</t>
  </si>
  <si>
    <t>42:27</t>
  </si>
  <si>
    <t>31:35</t>
  </si>
  <si>
    <t>38:48</t>
  </si>
  <si>
    <t>25:40</t>
  </si>
  <si>
    <t>37:38</t>
  </si>
  <si>
    <t>32:44</t>
  </si>
  <si>
    <t>27:52</t>
  </si>
  <si>
    <t>19:47</t>
  </si>
  <si>
    <t>12.5.</t>
  </si>
  <si>
    <t>Lišov -Třebětice</t>
  </si>
  <si>
    <t>Nehyba F.</t>
  </si>
  <si>
    <t>Kelbler D</t>
  </si>
  <si>
    <t xml:space="preserve"> Panský Michal - Ondřej Adam, Koudelka Jiří. D: Janíček</t>
  </si>
  <si>
    <t xml:space="preserve"> Ryneš Vladimír - Ovčáček Josef, Dvořák Jan. D: Bumba</t>
  </si>
  <si>
    <t>91´</t>
  </si>
  <si>
    <t>Nehyba Filip</t>
  </si>
  <si>
    <t>K. Řečice - Lomnice 0:0 (0:0)</t>
  </si>
  <si>
    <t>D. Bukovsko - Ml. Vožice 2:0 (1:0)</t>
  </si>
  <si>
    <t>Slavonice - Malšice 7:3 (3:0)</t>
  </si>
  <si>
    <t>Chotoviny - Jistebnice 2:1 (0:0)</t>
  </si>
  <si>
    <t>Rat. Hory - Třeboň"B 4:1 (3:1)</t>
  </si>
  <si>
    <t>Lišov - Třebětice 4:0 (2:0)</t>
  </si>
  <si>
    <t>Řepeč-Opařany - N. Bystřice 2:1 (0:0)</t>
  </si>
  <si>
    <t>76:18</t>
  </si>
  <si>
    <t>55:33</t>
  </si>
  <si>
    <t>42:26</t>
  </si>
  <si>
    <t>42:29</t>
  </si>
  <si>
    <t>38:38</t>
  </si>
  <si>
    <t>39:52</t>
  </si>
  <si>
    <t>26:42</t>
  </si>
  <si>
    <t>34:44</t>
  </si>
  <si>
    <t>31:53</t>
  </si>
  <si>
    <t>39:50</t>
  </si>
  <si>
    <t>20:49</t>
  </si>
  <si>
    <t xml:space="preserve"> 19. 5.</t>
  </si>
  <si>
    <t xml:space="preserve"> Zabilka Luboš - Mráz Marek, Blažek Vladislav.</t>
  </si>
  <si>
    <t xml:space="preserve"> 20. 5.</t>
  </si>
  <si>
    <t xml:space="preserve"> Pánek Milan - Žurek Roman, Brož Miroslav.</t>
  </si>
  <si>
    <t xml:space="preserve">Třebětice-Rat. Hory </t>
  </si>
  <si>
    <t>20.5.</t>
  </si>
  <si>
    <t>Havlík R</t>
  </si>
  <si>
    <t>Krejčí</t>
  </si>
  <si>
    <t>Pospíchal</t>
  </si>
  <si>
    <t>Nehyba F</t>
  </si>
  <si>
    <t>do 15.4.2018</t>
  </si>
  <si>
    <t>Jahoda Martin</t>
  </si>
  <si>
    <t>Pospíchal Tomáš</t>
  </si>
  <si>
    <t>26.5.</t>
  </si>
  <si>
    <t>Chotoviny-Třebětice</t>
  </si>
  <si>
    <t>82:21</t>
  </si>
  <si>
    <t>41:25</t>
  </si>
  <si>
    <t>49:30</t>
  </si>
  <si>
    <t>63:36</t>
  </si>
  <si>
    <t>46:38</t>
  </si>
  <si>
    <t>46:32</t>
  </si>
  <si>
    <t>43:59</t>
  </si>
  <si>
    <t>31:47</t>
  </si>
  <si>
    <t>35:46</t>
  </si>
  <si>
    <t>29:55</t>
  </si>
  <si>
    <t>42:52</t>
  </si>
  <si>
    <t>33:64</t>
  </si>
  <si>
    <t>20:54</t>
  </si>
  <si>
    <t>Nedoma</t>
  </si>
  <si>
    <t>Kelbler M..</t>
  </si>
  <si>
    <t>Šmahel M.</t>
  </si>
  <si>
    <t>Kelbler P...</t>
  </si>
  <si>
    <t>Dolík</t>
  </si>
  <si>
    <t>11´</t>
  </si>
  <si>
    <t>38´</t>
  </si>
  <si>
    <t>48´</t>
  </si>
  <si>
    <t>86:25</t>
  </si>
  <si>
    <t>43:26</t>
  </si>
  <si>
    <t>55:34</t>
  </si>
  <si>
    <t>53:42</t>
  </si>
  <si>
    <t>66:44</t>
  </si>
  <si>
    <t>49:35</t>
  </si>
  <si>
    <t>47:45</t>
  </si>
  <si>
    <t>42:49</t>
  </si>
  <si>
    <t>48:65</t>
  </si>
  <si>
    <t>36:54</t>
  </si>
  <si>
    <t>34:60</t>
  </si>
  <si>
    <t>34:54</t>
  </si>
  <si>
    <t>39:73</t>
  </si>
  <si>
    <t>23:59</t>
  </si>
  <si>
    <t xml:space="preserve">46:62 </t>
  </si>
  <si>
    <t xml:space="preserve">36:69 </t>
  </si>
  <si>
    <t>Malšice - Lomnice 1:1 (0:0)</t>
  </si>
  <si>
    <t xml:space="preserve"> 10. 6.</t>
  </si>
  <si>
    <t>Ml. Vožice - Jistebnice 2:2 (2:2)</t>
  </si>
  <si>
    <t xml:space="preserve"> Vican Miroslav - Svoboda Jan, Mraček Pavel.</t>
  </si>
  <si>
    <t>K. Řečice - Třeboň"B 3:2 (0:1)</t>
  </si>
  <si>
    <t xml:space="preserve"> 9. 6. </t>
  </si>
  <si>
    <t xml:space="preserve"> Šťastný Radek - Panský Michal, Koudelka Jiří.</t>
  </si>
  <si>
    <t>D. Bukovsko - Třebětice 4:0 (2:0)</t>
  </si>
  <si>
    <t>8. 6. 2</t>
  </si>
  <si>
    <t xml:space="preserve"> Panský Michal - Šťastný Radek, Cibranský Jiří.</t>
  </si>
  <si>
    <t>Slavonice - N. Bystřice 3:1 (0:0)</t>
  </si>
  <si>
    <t xml:space="preserve"> Kollmann Jaroslav - Ernst Martin, Havlík Zdeněk.</t>
  </si>
  <si>
    <t>Chotoviny - Řepeč-Opařany 2:0 (0:0)</t>
  </si>
  <si>
    <t xml:space="preserve"> Ryneš Vladimír - Křížovský Jiří, Třešňák Karel.</t>
  </si>
  <si>
    <t>Rat. Hory - Lišov 3:4 (2:2)</t>
  </si>
  <si>
    <t xml:space="preserve"> Křížovský Jiří - Ryneš Vladimír, Třešňák Karel.</t>
  </si>
  <si>
    <t xml:space="preserve"> 16. 6.</t>
  </si>
  <si>
    <t xml:space="preserve"> Vejčík Vít - Pečenka Miroslav.</t>
  </si>
  <si>
    <t xml:space="preserve"> Devera Radek - Saidl Radek, Bouchal Jiří.</t>
  </si>
  <si>
    <t xml:space="preserve"> Leiš Filip - Hučík Michal.</t>
  </si>
  <si>
    <t xml:space="preserve"> Picka Pavel.</t>
  </si>
  <si>
    <t xml:space="preserve"> 17. 6.</t>
  </si>
  <si>
    <t xml:space="preserve"> Krejník Petr - Vican Miroslav. </t>
  </si>
  <si>
    <t xml:space="preserve"> Kocina Martin.</t>
  </si>
  <si>
    <t xml:space="preserve"> Kollmann Jaroslav - Ernst Martin.</t>
  </si>
  <si>
    <t>Ml. Vožice - Lomnice 1:0 (0:0)</t>
  </si>
  <si>
    <t xml:space="preserve"> 26. 5.</t>
  </si>
  <si>
    <t xml:space="preserve"> Kovařík Zdeněk - Zabilka Luboš, Třešňák Karel.</t>
  </si>
  <si>
    <t>K. Řečice - Malšice 1:1 (1:1)</t>
  </si>
  <si>
    <t xml:space="preserve"> Ondřej Adam - Panský Michal, Rous Zdeněk. Delegát: Pečenka Jiří.</t>
  </si>
  <si>
    <t>D. Bukovsko - Jistebnice 0:0 (0:0)</t>
  </si>
  <si>
    <t xml:space="preserve"> Petričák Daniel - Trkovský Tomáš, Špelina Miloslav.</t>
  </si>
  <si>
    <t>Slavonice - Třeboň"B 3:0 (2:0)</t>
  </si>
  <si>
    <t xml:space="preserve"> Svoboda Jan - Devera Radek, Vican Miroslav.</t>
  </si>
  <si>
    <t>Chotoviny - Třebětice 3:0 (2:0)</t>
  </si>
  <si>
    <t xml:space="preserve"> Zabilka Luboš - Kovařík Zdeněk, Třešňák Karel.</t>
  </si>
  <si>
    <t>Rat. Hory - N. Bystřice 2:3 (2:1)</t>
  </si>
  <si>
    <t xml:space="preserve"> Talíř Milan - Řehoř Petr, Pinc Jaroslav. Delegát: Bumba František.</t>
  </si>
  <si>
    <t>Lišov - Řepeč-Opařany 3:1 (3:1)</t>
  </si>
  <si>
    <t xml:space="preserve"> Cigáň Roman - Kollmann Jaroslav, Pileček Josef.</t>
  </si>
  <si>
    <t>Lomnice - Řepeč-Opařany 4:1 (2:0)</t>
  </si>
  <si>
    <t>N. Bystřice - Lišov 2:3 (1:3)</t>
  </si>
  <si>
    <t xml:space="preserve"> Šťastný Radek - Makovička Milan, Blažek Vladislav.</t>
  </si>
  <si>
    <t>Třebětice - Rat. Hory 8:0 (3:0)</t>
  </si>
  <si>
    <t xml:space="preserve"> Vejčík Vít - Blažek Vladislav, Vican Miroslav. </t>
  </si>
  <si>
    <t>Třeboň"B - Chotoviny 4:4 (2:3)</t>
  </si>
  <si>
    <t>Jistebnice - Slavonice 0:5 (0:1)</t>
  </si>
  <si>
    <t>Malšice - D. Bukovsko 2:1 (0:1)</t>
  </si>
  <si>
    <t>Ml. Vožice - K. Řečice 3:3 (1:1)</t>
  </si>
  <si>
    <t xml:space="preserve"> Pečenka Miroslav - Ryneš Vladimír, Třešňák Karel.</t>
  </si>
  <si>
    <t xml:space="preserve"> Kollmann Jaroslav - Rous Zdeněk, Bartůněk Josef. Dt: Eibl </t>
  </si>
  <si>
    <t xml:space="preserve"> Talíř Milan - Vejčík Vít, Smažík Jiří. D: Chlaň Jaromír.</t>
  </si>
  <si>
    <t xml:space="preserve"> Talíř Milan - Dimitrov Nikolaj, Třešňák Karel. Dt: Bumba</t>
  </si>
  <si>
    <t xml:space="preserve">Lomnice - Lišov 1:0 (0:0) </t>
  </si>
  <si>
    <t xml:space="preserve"> 3. 6. </t>
  </si>
  <si>
    <t xml:space="preserve"> Brom Josef - Bumba František, Šťastný Jiří.</t>
  </si>
  <si>
    <t xml:space="preserve">Řepeč-Opařany - Rat. Hory 5:3 (1:2) </t>
  </si>
  <si>
    <t xml:space="preserve"> 2. 6. </t>
  </si>
  <si>
    <t xml:space="preserve">N. Bystřice - Chotoviny 4:4 (2:3) </t>
  </si>
  <si>
    <t xml:space="preserve"> Kovařík Zdeněk - Zabilka Luboš, Filo Zdeněk.</t>
  </si>
  <si>
    <t xml:space="preserve">Třebětice - Slavonice 3:4 (2:2) </t>
  </si>
  <si>
    <t xml:space="preserve"> Bumba František - Ernst Martin, Janák Pavel.</t>
  </si>
  <si>
    <t xml:space="preserve">Třeboň"B - D. Bukovsko 3:3 (1:2) </t>
  </si>
  <si>
    <t xml:space="preserve"> Vejčík Vít - Kocina Martin, Koudelka Jiří.</t>
  </si>
  <si>
    <t xml:space="preserve">Jistebnice - K. Řečice 1:3 (0:3) </t>
  </si>
  <si>
    <t xml:space="preserve"> Šíma Václav - Makovička Milan, Váňa Vladimír.</t>
  </si>
  <si>
    <t xml:space="preserve">Malšice - Ml. Vožice 1:1 (0:1) </t>
  </si>
  <si>
    <t xml:space="preserve"> Svoboda Jan - Vican Miroslav, Hanzal ing. Jiří. D: Brož</t>
  </si>
  <si>
    <t xml:space="preserve"> Frček Filip - Křížovský Jiří, Makovička Milan. D: Pípal </t>
  </si>
  <si>
    <t>3.6.</t>
  </si>
  <si>
    <t>8.6.</t>
  </si>
  <si>
    <t xml:space="preserve">Třebětice-Slavonice </t>
  </si>
  <si>
    <t>D. Bukovsko-Třebětice</t>
  </si>
  <si>
    <t>1.6.</t>
  </si>
  <si>
    <t>Třebětice-K. Řečice</t>
  </si>
  <si>
    <t>33:17</t>
  </si>
  <si>
    <t>28:12</t>
  </si>
  <si>
    <t>27:15</t>
  </si>
  <si>
    <t>26:16</t>
  </si>
  <si>
    <t>27:22</t>
  </si>
  <si>
    <t>25:24</t>
  </si>
  <si>
    <t>18:30</t>
  </si>
  <si>
    <t>34:15</t>
  </si>
  <si>
    <t>27:21</t>
  </si>
  <si>
    <t>16:32</t>
  </si>
  <si>
    <t>25:35</t>
  </si>
  <si>
    <t>13:36</t>
  </si>
  <si>
    <t>29:24</t>
  </si>
  <si>
    <t>58´</t>
  </si>
  <si>
    <t>49:67</t>
  </si>
  <si>
    <t>35:63</t>
  </si>
  <si>
    <t>39:81</t>
  </si>
  <si>
    <t>25:62</t>
  </si>
  <si>
    <t>51.26</t>
  </si>
  <si>
    <t>88:27</t>
  </si>
  <si>
    <t>56:43</t>
  </si>
  <si>
    <t>57:36</t>
  </si>
  <si>
    <t>51:36</t>
  </si>
  <si>
    <t>69:51</t>
  </si>
  <si>
    <t>54:48</t>
  </si>
  <si>
    <t>39:55</t>
  </si>
  <si>
    <t>43:52</t>
  </si>
  <si>
    <t>47:56</t>
  </si>
  <si>
    <t>54:12</t>
  </si>
  <si>
    <t>33:9</t>
  </si>
  <si>
    <t>42:30</t>
  </si>
  <si>
    <t>22:27</t>
  </si>
  <si>
    <t>14:38</t>
  </si>
  <si>
    <t>29:28</t>
  </si>
  <si>
    <t>27:26</t>
  </si>
  <si>
    <t>Lomnice - Rat. Hory 8:0 (5:0)</t>
  </si>
  <si>
    <t>Lišov - Chotoviny 2:2 (0:1)</t>
  </si>
  <si>
    <t>Řepeč-Opařany - Slavonice 1:3 (1:2)</t>
  </si>
  <si>
    <t>N. Bystřice - D. Bukovsko 3:1 (3:1)</t>
  </si>
  <si>
    <t>Třebětice - K. Řečice 3:7 (2:2)</t>
  </si>
  <si>
    <t>Třeboň"B - Ml. Vožice 1:2 (0:1)</t>
  </si>
  <si>
    <t>Jistebnice - Malšice 2:3 (1:2)</t>
  </si>
  <si>
    <t>26:6</t>
  </si>
  <si>
    <t>31:26</t>
  </si>
  <si>
    <t>38:27</t>
  </si>
  <si>
    <t>33:43</t>
  </si>
  <si>
    <t>24:23</t>
  </si>
  <si>
    <t>32:20</t>
  </si>
  <si>
    <t>18:24</t>
  </si>
  <si>
    <t>Podzim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</si>
</sst>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d/mmm/yy;@"/>
    <numFmt numFmtId="165" formatCode="#,##0\ &quot;Kč&quot;"/>
    <numFmt numFmtId="166" formatCode="0_ ;[Red]\-0\ "/>
  </numFmts>
  <fonts count="2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i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14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10"/>
      <name val="Arial CE"/>
      <charset val="238"/>
    </font>
    <font>
      <i/>
      <sz val="8"/>
      <color indexed="12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10"/>
      <name val="Arial CE"/>
      <charset val="238"/>
    </font>
    <font>
      <sz val="8"/>
      <color indexed="12"/>
      <name val="Arial"/>
      <family val="2"/>
      <charset val="238"/>
    </font>
    <font>
      <sz val="8"/>
      <color indexed="17"/>
      <name val="Arial CE"/>
      <family val="2"/>
      <charset val="238"/>
    </font>
    <font>
      <b/>
      <sz val="10"/>
      <name val="Arial"/>
      <family val="2"/>
      <charset val="238"/>
    </font>
    <font>
      <sz val="8"/>
      <color indexed="56"/>
      <name val="Arial CE"/>
      <family val="2"/>
      <charset val="238"/>
    </font>
    <font>
      <b/>
      <i/>
      <sz val="8"/>
      <color indexed="12"/>
      <name val="Arial CE"/>
      <charset val="238"/>
    </font>
    <font>
      <i/>
      <sz val="8"/>
      <color indexed="12"/>
      <name val="Arial CE"/>
      <family val="2"/>
      <charset val="238"/>
    </font>
    <font>
      <sz val="8"/>
      <color indexed="10"/>
      <name val="Arial CE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6"/>
      <name val="Arial CE"/>
      <charset val="238"/>
    </font>
    <font>
      <sz val="10"/>
      <color indexed="16"/>
      <name val="Arial CE"/>
      <charset val="238"/>
    </font>
    <font>
      <sz val="8"/>
      <color indexed="12"/>
      <name val="Arial"/>
      <family val="2"/>
      <charset val="238"/>
    </font>
    <font>
      <b/>
      <i/>
      <sz val="8"/>
      <name val="Arial CE"/>
      <charset val="238"/>
    </font>
    <font>
      <u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16"/>
      <name val="Arial CE"/>
      <charset val="238"/>
    </font>
    <font>
      <sz val="8"/>
      <color indexed="16"/>
      <name val="Arial CE"/>
      <charset val="238"/>
    </font>
    <font>
      <sz val="10"/>
      <color indexed="6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i/>
      <sz val="8"/>
      <color indexed="16"/>
      <name val="Arial CE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60"/>
      <name val="Arial"/>
      <family val="2"/>
      <charset val="238"/>
    </font>
    <font>
      <b/>
      <sz val="8"/>
      <color indexed="8"/>
      <name val="Calibri"/>
      <family val="2"/>
      <charset val="238"/>
    </font>
    <font>
      <sz val="7"/>
      <name val="Arial CE"/>
      <charset val="238"/>
    </font>
    <font>
      <sz val="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sz val="8"/>
      <color indexed="12"/>
      <name val="Arial CE"/>
      <charset val="238"/>
    </font>
    <font>
      <sz val="8"/>
      <color indexed="60"/>
      <name val="Arial CE"/>
      <family val="2"/>
      <charset val="238"/>
    </font>
    <font>
      <i/>
      <sz val="10"/>
      <color indexed="54"/>
      <name val="Arial"/>
      <family val="2"/>
      <charset val="238"/>
    </font>
    <font>
      <b/>
      <i/>
      <sz val="10"/>
      <color indexed="54"/>
      <name val="Arial"/>
      <family val="2"/>
      <charset val="238"/>
    </font>
    <font>
      <sz val="8"/>
      <color indexed="10"/>
      <name val="Arial CE"/>
      <charset val="238"/>
    </font>
    <font>
      <b/>
      <sz val="8"/>
      <color indexed="10"/>
      <name val="Arial CE"/>
      <charset val="238"/>
    </font>
    <font>
      <b/>
      <i/>
      <sz val="8"/>
      <color indexed="51"/>
      <name val="Arial CE"/>
      <family val="2"/>
      <charset val="238"/>
    </font>
    <font>
      <b/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12"/>
      <name val="Arial CE"/>
      <charset val="238"/>
    </font>
    <font>
      <b/>
      <sz val="7"/>
      <name val="Arial CE"/>
      <charset val="238"/>
    </font>
    <font>
      <b/>
      <sz val="7"/>
      <color indexed="10"/>
      <name val="Arial CE"/>
      <charset val="238"/>
    </font>
    <font>
      <sz val="8"/>
      <color indexed="10"/>
      <name val="Arial CE"/>
      <charset val="238"/>
    </font>
    <font>
      <sz val="8"/>
      <color indexed="62"/>
      <name val="Arial CE"/>
      <charset val="238"/>
    </font>
    <font>
      <sz val="8"/>
      <color indexed="62"/>
      <name val="Arial CE"/>
      <charset val="238"/>
    </font>
    <font>
      <b/>
      <i/>
      <sz val="8"/>
      <color indexed="5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sz val="8"/>
      <color indexed="52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Calibri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52"/>
      <name val="Arial CE"/>
      <charset val="238"/>
    </font>
    <font>
      <sz val="8"/>
      <color indexed="30"/>
      <name val="Arial CE"/>
      <charset val="238"/>
    </font>
    <font>
      <b/>
      <sz val="10"/>
      <color indexed="17"/>
      <name val="Arial CE"/>
      <charset val="238"/>
    </font>
    <font>
      <sz val="8"/>
      <color indexed="17"/>
      <name val="Arial CE"/>
      <charset val="238"/>
    </font>
    <font>
      <sz val="10"/>
      <color indexed="17"/>
      <name val="Arial CE"/>
      <charset val="238"/>
    </font>
    <font>
      <sz val="7"/>
      <color indexed="12"/>
      <name val="Arial CE"/>
      <charset val="238"/>
    </font>
    <font>
      <b/>
      <i/>
      <sz val="8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-0.499984740745262"/>
      <name val="Arial"/>
      <family val="2"/>
      <charset val="238"/>
    </font>
    <font>
      <b/>
      <sz val="11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11"/>
      <color rgb="FF7030A0"/>
      <name val="Calibri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rgb="FF0033CC"/>
      <name val="Arial CE"/>
      <family val="2"/>
      <charset val="238"/>
    </font>
    <font>
      <sz val="7"/>
      <color indexed="10"/>
      <name val="Arial CE"/>
      <charset val="238"/>
    </font>
    <font>
      <i/>
      <sz val="7"/>
      <color rgb="FFC00000"/>
      <name val="Arial CE"/>
      <charset val="238"/>
    </font>
    <font>
      <sz val="10"/>
      <color rgb="FFC00000"/>
      <name val="Arial CE"/>
      <charset val="238"/>
    </font>
    <font>
      <b/>
      <sz val="8"/>
      <color rgb="FFC00000"/>
      <name val="Arial CE"/>
      <charset val="238"/>
    </font>
    <font>
      <sz val="8"/>
      <color rgb="FFC00000"/>
      <name val="Arial CE"/>
      <charset val="238"/>
    </font>
    <font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b/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C000"/>
      <name val="Arial CE"/>
      <charset val="238"/>
    </font>
    <font>
      <sz val="8"/>
      <color rgb="FF0033CC"/>
      <name val="Arial CE"/>
      <charset val="238"/>
    </font>
    <font>
      <b/>
      <sz val="10"/>
      <color rgb="FF0033CC"/>
      <name val="Arial CE"/>
      <charset val="238"/>
    </font>
    <font>
      <sz val="10"/>
      <color rgb="FF0033CC"/>
      <name val="Arial CE"/>
      <charset val="238"/>
    </font>
    <font>
      <i/>
      <sz val="8"/>
      <color rgb="FF0033CC"/>
      <name val="Arial CE"/>
      <charset val="238"/>
    </font>
    <font>
      <b/>
      <sz val="8"/>
      <color rgb="FF0033CC"/>
      <name val="Arial CE"/>
      <charset val="238"/>
    </font>
    <font>
      <b/>
      <i/>
      <sz val="8"/>
      <color rgb="FF0033CC"/>
      <name val="Arial CE"/>
      <charset val="238"/>
    </font>
    <font>
      <sz val="8"/>
      <color theme="5" tint="-0.499984740745262"/>
      <name val="Arial CE"/>
      <family val="2"/>
      <charset val="238"/>
    </font>
    <font>
      <i/>
      <sz val="8"/>
      <color theme="5" tint="-0.499984740745262"/>
      <name val="Arial CE"/>
      <family val="2"/>
      <charset val="238"/>
    </font>
    <font>
      <sz val="8"/>
      <color rgb="FF0033CC"/>
      <name val="Arial"/>
      <family val="2"/>
      <charset val="238"/>
    </font>
    <font>
      <i/>
      <sz val="8"/>
      <color rgb="FF0033CC"/>
      <name val="Arial CE"/>
      <family val="2"/>
      <charset val="238"/>
    </font>
    <font>
      <i/>
      <sz val="7"/>
      <color indexed="54"/>
      <name val="Arial"/>
      <family val="2"/>
      <charset val="238"/>
    </font>
    <font>
      <sz val="8"/>
      <color rgb="FF00B050"/>
      <name val="Arial CE"/>
      <charset val="238"/>
    </font>
    <font>
      <i/>
      <sz val="8"/>
      <color theme="8" tint="-0.499984740745262"/>
      <name val="Arial CE"/>
      <charset val="238"/>
    </font>
    <font>
      <b/>
      <sz val="10"/>
      <color theme="5" tint="-0.499984740745262"/>
      <name val="Arial CE"/>
      <charset val="238"/>
    </font>
    <font>
      <b/>
      <sz val="8"/>
      <color theme="5" tint="-0.499984740745262"/>
      <name val="Arial CE"/>
      <charset val="238"/>
    </font>
    <font>
      <sz val="8"/>
      <color theme="5" tint="-0.499984740745262"/>
      <name val="Arial CE"/>
      <charset val="238"/>
    </font>
    <font>
      <sz val="10"/>
      <color theme="5" tint="-0.499984740745262"/>
      <name val="Arial CE"/>
      <charset val="238"/>
    </font>
    <font>
      <i/>
      <sz val="8"/>
      <color rgb="FF0033CC"/>
      <name val="Arial"/>
      <family val="2"/>
      <charset val="238"/>
    </font>
    <font>
      <sz val="8"/>
      <color theme="5" tint="-0.499984740745262"/>
      <name val="Arial"/>
      <family val="2"/>
      <charset val="238"/>
    </font>
    <font>
      <b/>
      <sz val="8"/>
      <color rgb="FF009E47"/>
      <name val="Arial"/>
      <family val="2"/>
      <charset val="238"/>
    </font>
    <font>
      <i/>
      <sz val="8"/>
      <color rgb="FF00B050"/>
      <name val="Arial"/>
      <family val="2"/>
      <charset val="238"/>
    </font>
    <font>
      <i/>
      <sz val="8"/>
      <color rgb="FF7030A0"/>
      <name val="Arial"/>
      <family val="2"/>
      <charset val="238"/>
    </font>
    <font>
      <sz val="8"/>
      <color indexed="52"/>
      <name val="Arial"/>
      <family val="2"/>
      <charset val="238"/>
    </font>
    <font>
      <i/>
      <sz val="11"/>
      <color theme="5" tint="-0.499984740745262"/>
      <name val="Calibri"/>
      <family val="2"/>
      <charset val="238"/>
    </font>
    <font>
      <b/>
      <sz val="11"/>
      <color theme="5" tint="-0.49998474074526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sz val="7"/>
      <color indexed="12"/>
      <name val="Arial"/>
      <family val="2"/>
      <charset val="238"/>
    </font>
    <font>
      <sz val="8"/>
      <color rgb="FF000099"/>
      <name val="Arial CE"/>
      <charset val="238"/>
    </font>
    <font>
      <sz val="10"/>
      <color rgb="FF000099"/>
      <name val="Arial CE"/>
      <charset val="238"/>
    </font>
    <font>
      <b/>
      <sz val="8"/>
      <color rgb="FF000099"/>
      <name val="Arial CE"/>
      <charset val="238"/>
    </font>
    <font>
      <b/>
      <sz val="10"/>
      <color rgb="FF000099"/>
      <name val="Arial CE"/>
      <charset val="238"/>
    </font>
    <font>
      <sz val="10"/>
      <color rgb="FF000099"/>
      <name val="Calibri"/>
      <family val="2"/>
      <charset val="238"/>
    </font>
    <font>
      <sz val="8"/>
      <color rgb="FF000099"/>
      <name val="Arial CE"/>
      <family val="2"/>
      <charset val="238"/>
    </font>
    <font>
      <b/>
      <i/>
      <sz val="8"/>
      <color rgb="FF000099"/>
      <name val="Arial CE"/>
      <family val="2"/>
      <charset val="238"/>
    </font>
    <font>
      <b/>
      <i/>
      <sz val="8"/>
      <color rgb="FF000099"/>
      <name val="Arial CE"/>
      <charset val="238"/>
    </font>
    <font>
      <b/>
      <sz val="11"/>
      <color theme="6" tint="-0.499984740745262"/>
      <name val="Calibri"/>
      <family val="2"/>
      <charset val="238"/>
    </font>
    <font>
      <sz val="11"/>
      <color theme="6" tint="-0.499984740745262"/>
      <name val="Calibri"/>
      <family val="2"/>
      <charset val="238"/>
    </font>
    <font>
      <b/>
      <sz val="10"/>
      <color theme="6" tint="-0.49998474074526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009E47"/>
      <name val="Arial CE"/>
      <family val="2"/>
      <charset val="238"/>
    </font>
    <font>
      <sz val="10"/>
      <color rgb="FF0033CC"/>
      <name val="Calibri"/>
      <family val="2"/>
      <charset val="238"/>
      <scheme val="minor"/>
    </font>
    <font>
      <i/>
      <sz val="8"/>
      <color rgb="FF7030A0"/>
      <name val="Arial CE"/>
      <charset val="238"/>
    </font>
    <font>
      <sz val="8"/>
      <color rgb="FF7030A0"/>
      <name val="Arial"/>
      <family val="2"/>
      <charset val="238"/>
    </font>
    <font>
      <i/>
      <sz val="8"/>
      <color theme="5" tint="-0.499984740745262"/>
      <name val="Arial"/>
      <family val="2"/>
      <charset val="238"/>
    </font>
    <font>
      <b/>
      <sz val="8"/>
      <color rgb="FF7030A0"/>
      <name val="Arial CE"/>
      <charset val="238"/>
    </font>
    <font>
      <sz val="8"/>
      <color rgb="FF7030A0"/>
      <name val="Arial CE"/>
      <charset val="238"/>
    </font>
    <font>
      <sz val="10"/>
      <color rgb="FF000099"/>
      <name val="Arial"/>
      <family val="2"/>
      <charset val="238"/>
    </font>
    <font>
      <sz val="10"/>
      <color rgb="FF0033CC"/>
      <name val="Calibri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60"/>
      <name val="Arial"/>
      <family val="2"/>
      <charset val="238"/>
    </font>
    <font>
      <i/>
      <sz val="8"/>
      <color rgb="FF7030A0"/>
      <name val="Calibri"/>
      <family val="2"/>
      <charset val="238"/>
    </font>
    <font>
      <i/>
      <sz val="8"/>
      <color theme="5" tint="-0.499984740745262"/>
      <name val="Arial CE"/>
      <charset val="238"/>
    </font>
    <font>
      <sz val="8"/>
      <color rgb="FFC00000"/>
      <name val="Arial CE"/>
      <family val="2"/>
      <charset val="238"/>
    </font>
    <font>
      <b/>
      <sz val="8"/>
      <color rgb="FFC00000"/>
      <name val="Arial CE"/>
      <family val="2"/>
      <charset val="238"/>
    </font>
    <font>
      <sz val="7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b/>
      <sz val="8"/>
      <color rgb="FF0033CC"/>
      <name val="Arial"/>
      <family val="2"/>
      <charset val="238"/>
    </font>
    <font>
      <sz val="8"/>
      <color rgb="FF000099"/>
      <name val="Arial"/>
      <family val="2"/>
      <charset val="238"/>
    </font>
    <font>
      <b/>
      <sz val="8"/>
      <color theme="5" tint="-0.499984740745262"/>
      <name val="Arial"/>
      <family val="2"/>
      <charset val="238"/>
    </font>
    <font>
      <b/>
      <i/>
      <sz val="10"/>
      <color rgb="FF000099"/>
      <name val="Arial"/>
      <family val="2"/>
      <charset val="238"/>
    </font>
    <font>
      <sz val="8"/>
      <color rgb="FF0000FF"/>
      <name val="Arial CE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7"/>
      <color indexed="12"/>
      <name val="Arial"/>
      <family val="2"/>
      <charset val="238"/>
    </font>
    <font>
      <b/>
      <i/>
      <sz val="10"/>
      <color rgb="FF00B050"/>
      <name val="Calibri"/>
      <family val="2"/>
      <charset val="238"/>
    </font>
    <font>
      <b/>
      <i/>
      <sz val="8"/>
      <color rgb="FF00B050"/>
      <name val="Arial"/>
      <family val="2"/>
      <charset val="238"/>
    </font>
    <font>
      <sz val="8"/>
      <color theme="0"/>
      <name val="Arial CE"/>
      <charset val="238"/>
    </font>
    <font>
      <b/>
      <sz val="8"/>
      <color theme="5" tint="0.39997558519241921"/>
      <name val="Arial CE"/>
      <charset val="238"/>
    </font>
    <font>
      <sz val="8"/>
      <color rgb="FFCC6600"/>
      <name val="Arial CE"/>
      <charset val="238"/>
    </font>
    <font>
      <b/>
      <sz val="8"/>
      <color rgb="FFCC66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9"/>
      <name val="Calibri"/>
      <family val="2"/>
      <charset val="238"/>
    </font>
    <font>
      <i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99"/>
      <name val="Calibri"/>
      <family val="2"/>
      <charset val="238"/>
      <scheme val="minor"/>
    </font>
    <font>
      <sz val="9"/>
      <color rgb="FF000099"/>
      <name val="Arial"/>
      <family val="2"/>
      <charset val="238"/>
    </font>
    <font>
      <b/>
      <sz val="10"/>
      <color rgb="FF0033CC"/>
      <name val="Calibri"/>
      <family val="2"/>
      <charset val="238"/>
      <scheme val="minor"/>
    </font>
    <font>
      <b/>
      <sz val="8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9"/>
      <color rgb="FF0033CC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i/>
      <sz val="8"/>
      <color rgb="FF0000FF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6">
    <xf numFmtId="0" fontId="0" fillId="0" borderId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16" borderId="2" applyNumberFormat="0" applyAlignment="0" applyProtection="0"/>
    <xf numFmtId="0" fontId="65" fillId="16" borderId="2" applyNumberFormat="0" applyAlignment="0" applyProtection="0"/>
    <xf numFmtId="0" fontId="65" fillId="16" borderId="2" applyNumberFormat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30" fillId="0" borderId="0"/>
    <xf numFmtId="0" fontId="6" fillId="0" borderId="0"/>
    <xf numFmtId="0" fontId="6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9" fontId="6" fillId="0" borderId="0" applyFont="0" applyFill="0" applyBorder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5" fillId="19" borderId="8" applyNumberFormat="0" applyAlignment="0" applyProtection="0"/>
    <xf numFmtId="0" fontId="75" fillId="19" borderId="8" applyNumberFormat="0" applyAlignment="0" applyProtection="0"/>
    <xf numFmtId="0" fontId="75" fillId="19" borderId="8" applyNumberFormat="0" applyAlignment="0" applyProtection="0"/>
    <xf numFmtId="0" fontId="76" fillId="19" borderId="9" applyNumberFormat="0" applyAlignment="0" applyProtection="0"/>
    <xf numFmtId="0" fontId="76" fillId="19" borderId="9" applyNumberFormat="0" applyAlignment="0" applyProtection="0"/>
    <xf numFmtId="0" fontId="76" fillId="19" borderId="9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6" fillId="0" borderId="0"/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5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5" borderId="0" applyNumberFormat="0" applyBorder="0" applyAlignment="0" applyProtection="0"/>
    <xf numFmtId="0" fontId="61" fillId="8" borderId="0" applyNumberFormat="0" applyBorder="0" applyAlignment="0" applyProtection="0"/>
    <xf numFmtId="0" fontId="61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3" fillId="0" borderId="1" applyNumberFormat="0" applyFill="0" applyAlignment="0" applyProtection="0"/>
    <xf numFmtId="0" fontId="64" fillId="3" borderId="0" applyNumberFormat="0" applyBorder="0" applyAlignment="0" applyProtection="0"/>
    <xf numFmtId="0" fontId="65" fillId="16" borderId="2" applyNumberFormat="0" applyAlignment="0" applyProtection="0"/>
    <xf numFmtId="0" fontId="66" fillId="0" borderId="3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17" borderId="0" applyNumberFormat="0" applyBorder="0" applyAlignment="0" applyProtection="0"/>
    <xf numFmtId="0" fontId="1" fillId="0" borderId="0"/>
    <xf numFmtId="0" fontId="25" fillId="18" borderId="6" applyNumberFormat="0" applyFont="0" applyAlignment="0" applyProtection="0"/>
    <xf numFmtId="9" fontId="6" fillId="0" borderId="0" applyFont="0" applyFill="0" applyBorder="0" applyAlignment="0" applyProtection="0"/>
    <xf numFmtId="0" fontId="71" fillId="0" borderId="7" applyNumberFormat="0" applyFill="0" applyAlignment="0" applyProtection="0"/>
    <xf numFmtId="0" fontId="72" fillId="4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7" borderId="8" applyNumberFormat="0" applyAlignment="0" applyProtection="0"/>
    <xf numFmtId="0" fontId="75" fillId="19" borderId="8" applyNumberFormat="0" applyAlignment="0" applyProtection="0"/>
    <xf numFmtId="0" fontId="76" fillId="19" borderId="9" applyNumberFormat="0" applyAlignment="0" applyProtection="0"/>
    <xf numFmtId="0" fontId="77" fillId="0" borderId="0" applyNumberFormat="0" applyFill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23" borderId="0" applyNumberFormat="0" applyBorder="0" applyAlignment="0" applyProtection="0"/>
    <xf numFmtId="0" fontId="1" fillId="0" borderId="0"/>
    <xf numFmtId="0" fontId="1" fillId="0" borderId="0"/>
  </cellStyleXfs>
  <cellXfs count="96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0" xfId="0" applyFont="1"/>
    <xf numFmtId="0" fontId="5" fillId="0" borderId="11" xfId="0" applyFont="1" applyBorder="1"/>
    <xf numFmtId="0" fontId="7" fillId="0" borderId="0" xfId="0" applyFont="1" applyBorder="1" applyAlignment="1">
      <alignment horizontal="center"/>
    </xf>
    <xf numFmtId="0" fontId="0" fillId="0" borderId="13" xfId="0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/>
    <xf numFmtId="0" fontId="0" fillId="0" borderId="14" xfId="0" applyBorder="1"/>
    <xf numFmtId="0" fontId="12" fillId="0" borderId="15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Fill="1"/>
    <xf numFmtId="0" fontId="7" fillId="0" borderId="10" xfId="0" applyFont="1" applyBorder="1" applyAlignment="1">
      <alignment horizontal="center" textRotation="90"/>
    </xf>
    <xf numFmtId="0" fontId="7" fillId="0" borderId="16" xfId="0" applyFont="1" applyBorder="1" applyAlignment="1">
      <alignment horizontal="center" textRotation="90"/>
    </xf>
    <xf numFmtId="0" fontId="12" fillId="0" borderId="11" xfId="0" applyFont="1" applyBorder="1"/>
    <xf numFmtId="0" fontId="0" fillId="0" borderId="17" xfId="0" applyBorder="1"/>
    <xf numFmtId="0" fontId="8" fillId="0" borderId="18" xfId="0" applyFont="1" applyBorder="1" applyAlignment="1">
      <alignment horizontal="center" textRotation="90"/>
    </xf>
    <xf numFmtId="0" fontId="7" fillId="0" borderId="18" xfId="0" applyFont="1" applyBorder="1" applyAlignment="1">
      <alignment horizontal="center" textRotation="90"/>
    </xf>
    <xf numFmtId="0" fontId="13" fillId="0" borderId="13" xfId="0" applyFont="1" applyBorder="1" applyAlignment="1">
      <alignment horizontal="center"/>
    </xf>
    <xf numFmtId="0" fontId="12" fillId="0" borderId="14" xfId="0" applyFont="1" applyBorder="1"/>
    <xf numFmtId="0" fontId="14" fillId="0" borderId="13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textRotation="90"/>
    </xf>
    <xf numFmtId="0" fontId="16" fillId="0" borderId="0" xfId="0" applyFont="1"/>
    <xf numFmtId="0" fontId="14" fillId="0" borderId="0" xfId="0" applyFont="1"/>
    <xf numFmtId="0" fontId="15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" fontId="16" fillId="0" borderId="0" xfId="0" applyNumberFormat="1" applyFont="1"/>
    <xf numFmtId="0" fontId="19" fillId="0" borderId="18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3" fontId="7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11" fillId="0" borderId="0" xfId="0" applyFont="1"/>
    <xf numFmtId="1" fontId="14" fillId="0" borderId="0" xfId="0" applyNumberFormat="1" applyFont="1"/>
    <xf numFmtId="3" fontId="14" fillId="0" borderId="0" xfId="0" applyNumberFormat="1" applyFont="1"/>
    <xf numFmtId="0" fontId="20" fillId="0" borderId="0" xfId="0" applyFont="1"/>
    <xf numFmtId="1" fontId="16" fillId="0" borderId="0" xfId="0" applyNumberFormat="1" applyFont="1" applyAlignment="1">
      <alignment textRotation="90" wrapText="1"/>
    </xf>
    <xf numFmtId="3" fontId="21" fillId="0" borderId="0" xfId="0" applyNumberFormat="1" applyFont="1" applyAlignment="1">
      <alignment textRotation="90" wrapText="1"/>
    </xf>
    <xf numFmtId="0" fontId="23" fillId="0" borderId="0" xfId="0" applyFont="1" applyAlignment="1">
      <alignment textRotation="90" wrapText="1"/>
    </xf>
    <xf numFmtId="0" fontId="23" fillId="0" borderId="0" xfId="0" applyFont="1"/>
    <xf numFmtId="1" fontId="23" fillId="0" borderId="0" xfId="0" applyNumberFormat="1" applyFont="1"/>
    <xf numFmtId="1" fontId="21" fillId="0" borderId="0" xfId="0" applyNumberFormat="1" applyFont="1"/>
    <xf numFmtId="0" fontId="15" fillId="0" borderId="0" xfId="0" applyFont="1"/>
    <xf numFmtId="0" fontId="13" fillId="0" borderId="20" xfId="0" applyFont="1" applyBorder="1"/>
    <xf numFmtId="0" fontId="4" fillId="0" borderId="15" xfId="0" applyFont="1" applyBorder="1"/>
    <xf numFmtId="0" fontId="17" fillId="0" borderId="10" xfId="0" applyFont="1" applyBorder="1"/>
    <xf numFmtId="0" fontId="13" fillId="0" borderId="1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7" fillId="24" borderId="12" xfId="0" applyFont="1" applyFill="1" applyBorder="1" applyAlignment="1">
      <alignment horizontal="center"/>
    </xf>
    <xf numFmtId="0" fontId="14" fillId="24" borderId="12" xfId="0" applyFont="1" applyFill="1" applyBorder="1" applyAlignment="1">
      <alignment horizontal="center"/>
    </xf>
    <xf numFmtId="0" fontId="14" fillId="0" borderId="15" xfId="0" applyFont="1" applyBorder="1"/>
    <xf numFmtId="0" fontId="7" fillId="24" borderId="21" xfId="0" applyFont="1" applyFill="1" applyBorder="1" applyAlignment="1">
      <alignment horizontal="center"/>
    </xf>
    <xf numFmtId="0" fontId="7" fillId="24" borderId="0" xfId="0" applyFont="1" applyFill="1" applyAlignment="1">
      <alignment horizontal="center"/>
    </xf>
    <xf numFmtId="0" fontId="14" fillId="24" borderId="12" xfId="0" applyFont="1" applyFill="1" applyBorder="1"/>
    <xf numFmtId="0" fontId="0" fillId="24" borderId="0" xfId="0" applyFill="1"/>
    <xf numFmtId="0" fontId="7" fillId="24" borderId="0" xfId="0" applyFont="1" applyFill="1"/>
    <xf numFmtId="0" fontId="9" fillId="24" borderId="0" xfId="0" applyFont="1" applyFill="1" applyAlignment="1">
      <alignment horizontal="center"/>
    </xf>
    <xf numFmtId="0" fontId="13" fillId="24" borderId="0" xfId="0" applyFont="1" applyFill="1" applyAlignment="1">
      <alignment horizontal="center"/>
    </xf>
    <xf numFmtId="0" fontId="0" fillId="0" borderId="21" xfId="0" applyBorder="1"/>
    <xf numFmtId="0" fontId="18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/>
    <xf numFmtId="1" fontId="24" fillId="0" borderId="0" xfId="0" applyNumberFormat="1" applyFont="1"/>
    <xf numFmtId="0" fontId="7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/>
    <xf numFmtId="0" fontId="7" fillId="0" borderId="21" xfId="0" applyFont="1" applyBorder="1"/>
    <xf numFmtId="0" fontId="0" fillId="0" borderId="16" xfId="0" applyBorder="1"/>
    <xf numFmtId="0" fontId="9" fillId="0" borderId="0" xfId="0" applyFont="1" applyAlignment="1"/>
    <xf numFmtId="0" fontId="15" fillId="24" borderId="12" xfId="0" applyFont="1" applyFill="1" applyBorder="1" applyAlignment="1">
      <alignment horizontal="center"/>
    </xf>
    <xf numFmtId="0" fontId="8" fillId="0" borderId="0" xfId="0" applyFont="1"/>
    <xf numFmtId="3" fontId="16" fillId="0" borderId="0" xfId="0" applyNumberFormat="1" applyFont="1"/>
    <xf numFmtId="0" fontId="27" fillId="0" borderId="0" xfId="0" applyFont="1"/>
    <xf numFmtId="3" fontId="27" fillId="0" borderId="0" xfId="0" applyNumberFormat="1" applyFont="1"/>
    <xf numFmtId="0" fontId="28" fillId="0" borderId="0" xfId="0" applyFont="1"/>
    <xf numFmtId="1" fontId="28" fillId="0" borderId="0" xfId="0" applyNumberFormat="1" applyFont="1"/>
    <xf numFmtId="0" fontId="29" fillId="0" borderId="0" xfId="0" applyFont="1"/>
    <xf numFmtId="0" fontId="30" fillId="0" borderId="0" xfId="0" applyFont="1"/>
    <xf numFmtId="0" fontId="16" fillId="0" borderId="0" xfId="0" applyFont="1" applyFill="1" applyAlignment="1">
      <alignment horizontal="center"/>
    </xf>
    <xf numFmtId="0" fontId="31" fillId="0" borderId="0" xfId="0" applyFont="1"/>
    <xf numFmtId="0" fontId="37" fillId="0" borderId="0" xfId="0" applyFont="1"/>
    <xf numFmtId="0" fontId="3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17" fillId="0" borderId="0" xfId="0" applyFont="1" applyFill="1" applyBorder="1"/>
    <xf numFmtId="0" fontId="39" fillId="0" borderId="0" xfId="0" applyFont="1"/>
    <xf numFmtId="0" fontId="26" fillId="0" borderId="0" xfId="0" applyFont="1"/>
    <xf numFmtId="0" fontId="38" fillId="0" borderId="0" xfId="0" applyFont="1"/>
    <xf numFmtId="3" fontId="28" fillId="0" borderId="0" xfId="0" applyNumberFormat="1" applyFont="1"/>
    <xf numFmtId="0" fontId="4" fillId="0" borderId="17" xfId="0" applyFont="1" applyBorder="1"/>
    <xf numFmtId="0" fontId="4" fillId="0" borderId="14" xfId="0" applyFont="1" applyBorder="1"/>
    <xf numFmtId="0" fontId="4" fillId="0" borderId="13" xfId="0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11" fillId="24" borderId="12" xfId="0" applyFont="1" applyFill="1" applyBorder="1" applyAlignment="1">
      <alignment horizontal="center"/>
    </xf>
    <xf numFmtId="0" fontId="21" fillId="24" borderId="0" xfId="0" applyFont="1" applyFill="1"/>
    <xf numFmtId="0" fontId="11" fillId="0" borderId="13" xfId="0" applyFont="1" applyBorder="1" applyAlignment="1">
      <alignment horizontal="center"/>
    </xf>
    <xf numFmtId="0" fontId="21" fillId="0" borderId="18" xfId="0" applyFont="1" applyBorder="1" applyAlignment="1">
      <alignment horizontal="center" textRotation="90"/>
    </xf>
    <xf numFmtId="0" fontId="21" fillId="0" borderId="10" xfId="0" applyFont="1" applyBorder="1" applyAlignment="1">
      <alignment horizontal="center" textRotation="90"/>
    </xf>
    <xf numFmtId="0" fontId="39" fillId="0" borderId="0" xfId="0" applyFont="1" applyAlignment="1">
      <alignment textRotation="90"/>
    </xf>
    <xf numFmtId="0" fontId="22" fillId="0" borderId="15" xfId="0" applyFont="1" applyBorder="1"/>
    <xf numFmtId="0" fontId="42" fillId="0" borderId="0" xfId="0" applyFont="1"/>
    <xf numFmtId="3" fontId="30" fillId="0" borderId="0" xfId="0" applyNumberFormat="1" applyFont="1"/>
    <xf numFmtId="0" fontId="21" fillId="0" borderId="0" xfId="0" applyFont="1" applyAlignment="1">
      <alignment horizontal="center"/>
    </xf>
    <xf numFmtId="0" fontId="43" fillId="0" borderId="0" xfId="0" applyFont="1"/>
    <xf numFmtId="0" fontId="27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38" fillId="0" borderId="0" xfId="0" applyFont="1" applyFill="1" applyBorder="1"/>
    <xf numFmtId="0" fontId="17" fillId="25" borderId="0" xfId="0" applyFont="1" applyFill="1" applyAlignment="1">
      <alignment horizontal="center"/>
    </xf>
    <xf numFmtId="0" fontId="14" fillId="26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0" borderId="16" xfId="0" applyFont="1" applyFill="1" applyBorder="1"/>
    <xf numFmtId="0" fontId="14" fillId="0" borderId="16" xfId="0" applyFont="1" applyFill="1" applyBorder="1"/>
    <xf numFmtId="0" fontId="13" fillId="0" borderId="16" xfId="0" applyFont="1" applyFill="1" applyBorder="1" applyAlignment="1">
      <alignment horizontal="center"/>
    </xf>
    <xf numFmtId="0" fontId="37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7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20" xfId="0" applyFont="1" applyFill="1" applyBorder="1"/>
    <xf numFmtId="0" fontId="13" fillId="0" borderId="0" xfId="0" applyFont="1" applyFill="1" applyBorder="1"/>
    <xf numFmtId="0" fontId="37" fillId="0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11" fillId="26" borderId="0" xfId="0" applyFont="1" applyFill="1" applyAlignment="1">
      <alignment horizontal="center"/>
    </xf>
    <xf numFmtId="0" fontId="27" fillId="0" borderId="0" xfId="0" applyFont="1" applyFill="1"/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1" fillId="0" borderId="0" xfId="0" applyFont="1" applyFill="1"/>
    <xf numFmtId="0" fontId="46" fillId="0" borderId="0" xfId="0" applyFont="1"/>
    <xf numFmtId="0" fontId="6" fillId="0" borderId="0" xfId="0" applyFont="1" applyFill="1"/>
    <xf numFmtId="0" fontId="48" fillId="0" borderId="0" xfId="0" applyFont="1"/>
    <xf numFmtId="0" fontId="49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46" fillId="0" borderId="0" xfId="0" applyFont="1" applyFill="1" applyBorder="1"/>
    <xf numFmtId="0" fontId="49" fillId="0" borderId="25" xfId="0" applyFont="1" applyFill="1" applyBorder="1" applyAlignment="1">
      <alignment horizontal="center"/>
    </xf>
    <xf numFmtId="0" fontId="49" fillId="0" borderId="26" xfId="0" applyFont="1" applyFill="1" applyBorder="1" applyAlignment="1">
      <alignment horizontal="center"/>
    </xf>
    <xf numFmtId="0" fontId="51" fillId="0" borderId="0" xfId="0" applyFont="1"/>
    <xf numFmtId="0" fontId="52" fillId="0" borderId="0" xfId="0" applyFont="1"/>
    <xf numFmtId="0" fontId="47" fillId="0" borderId="0" xfId="0" applyFont="1" applyBorder="1" applyAlignment="1">
      <alignment horizontal="center"/>
    </xf>
    <xf numFmtId="0" fontId="47" fillId="0" borderId="0" xfId="92" applyFont="1" applyBorder="1" applyAlignment="1">
      <alignment horizontal="center"/>
    </xf>
    <xf numFmtId="49" fontId="47" fillId="0" borderId="0" xfId="92" applyNumberFormat="1" applyFont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textRotation="90" wrapText="1"/>
    </xf>
    <xf numFmtId="0" fontId="4" fillId="0" borderId="0" xfId="0" applyFont="1" applyBorder="1"/>
    <xf numFmtId="0" fontId="7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8" fillId="0" borderId="13" xfId="0" applyFont="1" applyBorder="1" applyAlignment="1">
      <alignment horizontal="center" textRotation="90"/>
    </xf>
    <xf numFmtId="0" fontId="7" fillId="0" borderId="13" xfId="0" applyFont="1" applyBorder="1" applyAlignment="1">
      <alignment horizontal="center" textRotation="90"/>
    </xf>
    <xf numFmtId="0" fontId="21" fillId="0" borderId="0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7" fillId="0" borderId="14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4" fillId="24" borderId="12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3" fontId="17" fillId="0" borderId="0" xfId="0" applyNumberFormat="1" applyFont="1"/>
    <xf numFmtId="3" fontId="7" fillId="0" borderId="0" xfId="0" applyNumberFormat="1" applyFont="1" applyAlignment="1">
      <alignment horizontal="center" vertical="center" textRotation="90"/>
    </xf>
    <xf numFmtId="0" fontId="38" fillId="0" borderId="0" xfId="0" applyFont="1" applyFill="1"/>
    <xf numFmtId="0" fontId="26" fillId="0" borderId="0" xfId="0" applyFont="1" applyFill="1"/>
    <xf numFmtId="0" fontId="40" fillId="0" borderId="0" xfId="90" applyFont="1"/>
    <xf numFmtId="1" fontId="40" fillId="0" borderId="0" xfId="90" applyNumberFormat="1" applyFont="1"/>
    <xf numFmtId="0" fontId="47" fillId="0" borderId="0" xfId="90" applyFont="1"/>
    <xf numFmtId="1" fontId="47" fillId="0" borderId="0" xfId="90" applyNumberFormat="1" applyFont="1"/>
    <xf numFmtId="0" fontId="47" fillId="0" borderId="22" xfId="90" applyFont="1" applyBorder="1" applyAlignment="1">
      <alignment horizontal="center"/>
    </xf>
    <xf numFmtId="0" fontId="47" fillId="0" borderId="23" xfId="90" applyFont="1" applyBorder="1" applyAlignment="1">
      <alignment horizontal="center"/>
    </xf>
    <xf numFmtId="20" fontId="47" fillId="0" borderId="23" xfId="90" applyNumberFormat="1" applyFont="1" applyBorder="1" applyAlignment="1">
      <alignment horizontal="center"/>
    </xf>
    <xf numFmtId="0" fontId="47" fillId="0" borderId="24" xfId="90" applyFont="1" applyBorder="1" applyAlignment="1">
      <alignment horizontal="center"/>
    </xf>
    <xf numFmtId="0" fontId="47" fillId="0" borderId="25" xfId="90" applyFont="1" applyBorder="1" applyAlignment="1">
      <alignment horizontal="center"/>
    </xf>
    <xf numFmtId="0" fontId="47" fillId="0" borderId="12" xfId="90" applyFont="1" applyBorder="1"/>
    <xf numFmtId="1" fontId="47" fillId="0" borderId="12" xfId="90" applyNumberFormat="1" applyFont="1" applyBorder="1" applyAlignment="1">
      <alignment horizontal="center"/>
    </xf>
    <xf numFmtId="0" fontId="40" fillId="0" borderId="25" xfId="90" applyFont="1" applyBorder="1"/>
    <xf numFmtId="0" fontId="40" fillId="0" borderId="12" xfId="90" applyFont="1" applyBorder="1"/>
    <xf numFmtId="0" fontId="40" fillId="27" borderId="12" xfId="90" applyFont="1" applyFill="1" applyBorder="1"/>
    <xf numFmtId="0" fontId="40" fillId="27" borderId="12" xfId="90" applyFont="1" applyFill="1" applyBorder="1" applyAlignment="1">
      <alignment horizontal="center"/>
    </xf>
    <xf numFmtId="0" fontId="40" fillId="28" borderId="12" xfId="90" applyFont="1" applyFill="1" applyBorder="1"/>
    <xf numFmtId="1" fontId="40" fillId="28" borderId="12" xfId="90" applyNumberFormat="1" applyFont="1" applyFill="1" applyBorder="1" applyAlignment="1">
      <alignment horizontal="center"/>
    </xf>
    <xf numFmtId="1" fontId="40" fillId="28" borderId="12" xfId="90" applyNumberFormat="1" applyFont="1" applyFill="1" applyBorder="1"/>
    <xf numFmtId="0" fontId="40" fillId="28" borderId="27" xfId="90" applyFont="1" applyFill="1" applyBorder="1"/>
    <xf numFmtId="0" fontId="40" fillId="29" borderId="28" xfId="90" applyFont="1" applyFill="1" applyBorder="1"/>
    <xf numFmtId="0" fontId="40" fillId="29" borderId="29" xfId="90" applyFont="1" applyFill="1" applyBorder="1"/>
    <xf numFmtId="0" fontId="40" fillId="29" borderId="30" xfId="90" applyFont="1" applyFill="1" applyBorder="1"/>
    <xf numFmtId="1" fontId="40" fillId="29" borderId="31" xfId="90" applyNumberFormat="1" applyFont="1" applyFill="1" applyBorder="1" applyAlignment="1">
      <alignment horizontal="center"/>
    </xf>
    <xf numFmtId="1" fontId="40" fillId="29" borderId="31" xfId="90" applyNumberFormat="1" applyFont="1" applyFill="1" applyBorder="1"/>
    <xf numFmtId="0" fontId="40" fillId="29" borderId="32" xfId="90" applyFont="1" applyFill="1" applyBorder="1"/>
    <xf numFmtId="0" fontId="33" fillId="0" borderId="2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54" fillId="0" borderId="0" xfId="0" applyFont="1"/>
    <xf numFmtId="0" fontId="26" fillId="0" borderId="0" xfId="92" applyFont="1" applyFill="1"/>
    <xf numFmtId="0" fontId="38" fillId="0" borderId="0" xfId="92" applyFont="1" applyFill="1"/>
    <xf numFmtId="49" fontId="26" fillId="0" borderId="0" xfId="0" applyNumberFormat="1" applyFont="1" applyFill="1" applyAlignment="1">
      <alignment horizontal="center"/>
    </xf>
    <xf numFmtId="0" fontId="38" fillId="0" borderId="0" xfId="0" applyFont="1" applyFill="1" applyBorder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0" fontId="26" fillId="0" borderId="21" xfId="0" applyFont="1" applyFill="1" applyBorder="1"/>
    <xf numFmtId="0" fontId="26" fillId="0" borderId="12" xfId="0" applyFont="1" applyFill="1" applyBorder="1"/>
    <xf numFmtId="0" fontId="26" fillId="0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49" fontId="26" fillId="0" borderId="0" xfId="0" applyNumberFormat="1" applyFont="1" applyFill="1"/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8" fillId="0" borderId="0" xfId="92" applyFont="1" applyFill="1" applyBorder="1"/>
    <xf numFmtId="0" fontId="38" fillId="0" borderId="0" xfId="92" applyFont="1" applyFill="1" applyBorder="1" applyAlignment="1">
      <alignment horizontal="center"/>
    </xf>
    <xf numFmtId="49" fontId="38" fillId="0" borderId="0" xfId="92" applyNumberFormat="1" applyFont="1" applyFill="1" applyBorder="1" applyAlignment="1">
      <alignment horizontal="center"/>
    </xf>
    <xf numFmtId="0" fontId="56" fillId="0" borderId="0" xfId="58" applyFont="1" applyFill="1" applyBorder="1" applyAlignment="1" applyProtection="1">
      <alignment horizontal="left" wrapText="1"/>
    </xf>
    <xf numFmtId="0" fontId="34" fillId="0" borderId="0" xfId="0" applyFont="1" applyFill="1" applyBorder="1" applyAlignment="1">
      <alignment horizontal="center" wrapText="1"/>
    </xf>
    <xf numFmtId="20" fontId="3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21" fillId="0" borderId="0" xfId="0" applyFont="1" applyAlignment="1">
      <alignment horizontal="right"/>
    </xf>
    <xf numFmtId="0" fontId="11" fillId="25" borderId="0" xfId="0" applyFont="1" applyFill="1" applyAlignment="1">
      <alignment horizontal="center"/>
    </xf>
    <xf numFmtId="20" fontId="26" fillId="0" borderId="0" xfId="0" applyNumberFormat="1" applyFont="1"/>
    <xf numFmtId="0" fontId="47" fillId="0" borderId="0" xfId="0" applyFont="1" applyFill="1" applyBorder="1" applyAlignment="1">
      <alignment horizontal="center"/>
    </xf>
    <xf numFmtId="1" fontId="7" fillId="0" borderId="0" xfId="0" applyNumberFormat="1" applyFont="1"/>
    <xf numFmtId="0" fontId="57" fillId="0" borderId="0" xfId="0" applyFont="1"/>
    <xf numFmtId="1" fontId="57" fillId="0" borderId="0" xfId="0" applyNumberFormat="1" applyFont="1"/>
    <xf numFmtId="0" fontId="26" fillId="0" borderId="12" xfId="0" applyFont="1" applyBorder="1"/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48" fillId="0" borderId="0" xfId="0" applyFont="1" applyFill="1"/>
    <xf numFmtId="0" fontId="26" fillId="0" borderId="0" xfId="0" applyFont="1" applyBorder="1"/>
    <xf numFmtId="0" fontId="58" fillId="0" borderId="0" xfId="0" applyFont="1"/>
    <xf numFmtId="0" fontId="59" fillId="0" borderId="0" xfId="0" applyFont="1"/>
    <xf numFmtId="0" fontId="16" fillId="0" borderId="0" xfId="0" applyFont="1" applyBorder="1"/>
    <xf numFmtId="0" fontId="26" fillId="0" borderId="12" xfId="0" applyNumberFormat="1" applyFont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17" fillId="0" borderId="0" xfId="0" applyFont="1" applyFill="1"/>
    <xf numFmtId="49" fontId="38" fillId="0" borderId="0" xfId="92" applyNumberFormat="1" applyFont="1" applyFill="1"/>
    <xf numFmtId="0" fontId="38" fillId="0" borderId="0" xfId="0" applyFont="1" applyFill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26" fillId="0" borderId="3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0" xfId="0" applyBorder="1"/>
    <xf numFmtId="0" fontId="26" fillId="0" borderId="12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8" fillId="0" borderId="0" xfId="0" applyFont="1" applyFill="1" applyBorder="1"/>
    <xf numFmtId="0" fontId="26" fillId="0" borderId="0" xfId="0" applyFont="1" applyFill="1" applyAlignment="1">
      <alignment horizontal="center"/>
    </xf>
    <xf numFmtId="0" fontId="38" fillId="0" borderId="0" xfId="92" applyFont="1" applyFill="1" applyAlignment="1">
      <alignment horizontal="center"/>
    </xf>
    <xf numFmtId="20" fontId="26" fillId="0" borderId="0" xfId="0" applyNumberFormat="1" applyFont="1" applyFill="1" applyAlignment="1">
      <alignment horizontal="center"/>
    </xf>
    <xf numFmtId="0" fontId="55" fillId="0" borderId="0" xfId="58" applyFont="1" applyFill="1" applyBorder="1" applyAlignment="1" applyProtection="1">
      <alignment horizontal="left" wrapText="1"/>
    </xf>
    <xf numFmtId="0" fontId="26" fillId="0" borderId="0" xfId="92" applyFont="1" applyFill="1" applyBorder="1"/>
    <xf numFmtId="0" fontId="34" fillId="0" borderId="0" xfId="92" applyFont="1" applyFill="1" applyBorder="1"/>
    <xf numFmtId="0" fontId="53" fillId="0" borderId="0" xfId="92" applyFont="1" applyFill="1" applyBorder="1"/>
    <xf numFmtId="0" fontId="27" fillId="0" borderId="0" xfId="0" applyFont="1" applyBorder="1"/>
    <xf numFmtId="20" fontId="16" fillId="0" borderId="0" xfId="0" applyNumberFormat="1" applyFont="1" applyBorder="1"/>
    <xf numFmtId="0" fontId="17" fillId="0" borderId="0" xfId="0" applyFont="1" applyBorder="1"/>
    <xf numFmtId="0" fontId="34" fillId="0" borderId="0" xfId="90" applyFont="1"/>
    <xf numFmtId="1" fontId="34" fillId="0" borderId="0" xfId="90" applyNumberFormat="1" applyFont="1"/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90" applyFont="1" applyAlignment="1">
      <alignment horizontal="center"/>
    </xf>
    <xf numFmtId="20" fontId="34" fillId="0" borderId="0" xfId="90" applyNumberFormat="1" applyFont="1"/>
    <xf numFmtId="0" fontId="60" fillId="0" borderId="0" xfId="90" applyFont="1"/>
    <xf numFmtId="20" fontId="38" fillId="0" borderId="0" xfId="0" applyNumberFormat="1" applyFont="1" applyFill="1" applyBorder="1"/>
    <xf numFmtId="0" fontId="26" fillId="0" borderId="16" xfId="0" applyFont="1" applyFill="1" applyBorder="1"/>
    <xf numFmtId="0" fontId="26" fillId="0" borderId="1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90" applyFont="1"/>
    <xf numFmtId="1" fontId="35" fillId="0" borderId="0" xfId="90" applyNumberFormat="1" applyFont="1"/>
    <xf numFmtId="20" fontId="35" fillId="0" borderId="0" xfId="90" applyNumberFormat="1" applyFont="1"/>
    <xf numFmtId="0" fontId="13" fillId="0" borderId="11" xfId="0" applyFont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5" xfId="0" applyFont="1" applyBorder="1"/>
    <xf numFmtId="0" fontId="7" fillId="0" borderId="36" xfId="0" applyFont="1" applyBorder="1"/>
    <xf numFmtId="0" fontId="14" fillId="24" borderId="17" xfId="0" applyFont="1" applyFill="1" applyBorder="1"/>
    <xf numFmtId="0" fontId="13" fillId="0" borderId="14" xfId="0" applyFont="1" applyBorder="1"/>
    <xf numFmtId="0" fontId="13" fillId="0" borderId="19" xfId="0" applyFont="1" applyBorder="1"/>
    <xf numFmtId="0" fontId="13" fillId="0" borderId="21" xfId="0" applyFont="1" applyBorder="1"/>
    <xf numFmtId="0" fontId="4" fillId="0" borderId="16" xfId="0" applyFont="1" applyBorder="1"/>
    <xf numFmtId="0" fontId="25" fillId="0" borderId="0" xfId="91" applyBorder="1"/>
    <xf numFmtId="0" fontId="26" fillId="0" borderId="12" xfId="91" applyFont="1" applyBorder="1"/>
    <xf numFmtId="0" fontId="26" fillId="0" borderId="12" xfId="91" applyFont="1" applyBorder="1" applyAlignment="1">
      <alignment vertical="center"/>
    </xf>
    <xf numFmtId="164" fontId="26" fillId="0" borderId="12" xfId="91" applyNumberFormat="1" applyFont="1" applyBorder="1" applyAlignment="1">
      <alignment horizontal="center" vertical="center" textRotation="90"/>
    </xf>
    <xf numFmtId="0" fontId="26" fillId="0" borderId="0" xfId="91" applyFont="1" applyBorder="1"/>
    <xf numFmtId="0" fontId="26" fillId="0" borderId="12" xfId="91" applyFont="1" applyBorder="1" applyAlignment="1">
      <alignment horizontal="center"/>
    </xf>
    <xf numFmtId="0" fontId="26" fillId="0" borderId="12" xfId="91" applyFont="1" applyFill="1" applyBorder="1"/>
    <xf numFmtId="0" fontId="26" fillId="0" borderId="0" xfId="91" applyFont="1" applyFill="1" applyBorder="1"/>
    <xf numFmtId="0" fontId="26" fillId="0" borderId="0" xfId="91" applyFont="1" applyFill="1" applyBorder="1" applyAlignment="1">
      <alignment horizontal="left"/>
    </xf>
    <xf numFmtId="0" fontId="26" fillId="0" borderId="0" xfId="91" applyFont="1" applyBorder="1" applyAlignment="1">
      <alignment horizontal="right"/>
    </xf>
    <xf numFmtId="0" fontId="25" fillId="0" borderId="0" xfId="91" applyFont="1" applyBorder="1"/>
    <xf numFmtId="0" fontId="79" fillId="0" borderId="0" xfId="91" applyFont="1" applyFill="1" applyBorder="1"/>
    <xf numFmtId="0" fontId="78" fillId="28" borderId="0" xfId="91" applyFont="1" applyFill="1" applyBorder="1"/>
    <xf numFmtId="0" fontId="26" fillId="28" borderId="0" xfId="91" applyFont="1" applyFill="1" applyBorder="1"/>
    <xf numFmtId="0" fontId="36" fillId="27" borderId="0" xfId="91" applyFont="1" applyFill="1" applyBorder="1"/>
    <xf numFmtId="0" fontId="53" fillId="27" borderId="0" xfId="91" applyFont="1" applyFill="1" applyBorder="1"/>
    <xf numFmtId="0" fontId="26" fillId="27" borderId="0" xfId="91" applyFont="1" applyFill="1" applyBorder="1"/>
    <xf numFmtId="0" fontId="35" fillId="30" borderId="0" xfId="91" applyFont="1" applyFill="1" applyBorder="1"/>
    <xf numFmtId="0" fontId="26" fillId="30" borderId="0" xfId="91" applyFont="1" applyFill="1" applyBorder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17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3" fontId="59" fillId="0" borderId="0" xfId="0" applyNumberFormat="1" applyFont="1" applyAlignment="1">
      <alignment horizontal="center"/>
    </xf>
    <xf numFmtId="0" fontId="80" fillId="0" borderId="0" xfId="0" applyFont="1" applyFill="1" applyBorder="1"/>
    <xf numFmtId="0" fontId="80" fillId="0" borderId="0" xfId="0" applyFont="1"/>
    <xf numFmtId="0" fontId="80" fillId="0" borderId="0" xfId="0" applyFont="1" applyBorder="1"/>
    <xf numFmtId="0" fontId="25" fillId="0" borderId="0" xfId="0" applyFont="1" applyBorder="1"/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3" fontId="48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3" fontId="80" fillId="0" borderId="0" xfId="0" applyNumberFormat="1" applyFont="1" applyAlignment="1">
      <alignment horizontal="center"/>
    </xf>
    <xf numFmtId="0" fontId="44" fillId="0" borderId="0" xfId="0" applyFont="1"/>
    <xf numFmtId="0" fontId="29" fillId="0" borderId="0" xfId="0" applyFont="1" applyBorder="1"/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/>
    <xf numFmtId="0" fontId="81" fillId="0" borderId="0" xfId="0" applyFont="1" applyBorder="1" applyAlignment="1">
      <alignment horizontal="center"/>
    </xf>
    <xf numFmtId="20" fontId="81" fillId="0" borderId="0" xfId="0" applyNumberFormat="1" applyFont="1" applyBorder="1" applyAlignment="1">
      <alignment horizontal="center"/>
    </xf>
    <xf numFmtId="20" fontId="29" fillId="0" borderId="0" xfId="0" applyNumberFormat="1" applyFont="1" applyBorder="1"/>
    <xf numFmtId="0" fontId="35" fillId="29" borderId="12" xfId="91" applyFont="1" applyFill="1" applyBorder="1" applyAlignment="1">
      <alignment horizontal="center" vertical="center" textRotation="90"/>
    </xf>
    <xf numFmtId="0" fontId="35" fillId="29" borderId="12" xfId="91" applyFont="1" applyFill="1" applyBorder="1"/>
    <xf numFmtId="0" fontId="82" fillId="0" borderId="12" xfId="91" applyFont="1" applyBorder="1" applyAlignment="1">
      <alignment horizontal="center"/>
    </xf>
    <xf numFmtId="0" fontId="33" fillId="0" borderId="3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4" fillId="0" borderId="0" xfId="0" applyFont="1"/>
    <xf numFmtId="0" fontId="83" fillId="0" borderId="0" xfId="89" applyFont="1"/>
    <xf numFmtId="0" fontId="83" fillId="0" borderId="0" xfId="89" applyFont="1" applyAlignment="1">
      <alignment horizontal="center"/>
    </xf>
    <xf numFmtId="0" fontId="87" fillId="0" borderId="0" xfId="88" applyFont="1" applyAlignment="1">
      <alignment horizontal="center"/>
    </xf>
    <xf numFmtId="0" fontId="14" fillId="0" borderId="34" xfId="0" applyFont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3" fillId="0" borderId="35" xfId="0" applyFont="1" applyBorder="1"/>
    <xf numFmtId="0" fontId="7" fillId="24" borderId="33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24" borderId="33" xfId="0" applyFont="1" applyFill="1" applyBorder="1" applyAlignment="1">
      <alignment horizontal="center"/>
    </xf>
    <xf numFmtId="0" fontId="14" fillId="24" borderId="17" xfId="0" applyFont="1" applyFill="1" applyBorder="1" applyAlignment="1">
      <alignment horizontal="center"/>
    </xf>
    <xf numFmtId="0" fontId="81" fillId="0" borderId="0" xfId="0" applyFont="1"/>
    <xf numFmtId="0" fontId="95" fillId="0" borderId="0" xfId="0" applyFont="1"/>
    <xf numFmtId="0" fontId="26" fillId="0" borderId="0" xfId="0" applyFont="1" applyAlignment="1">
      <alignment horizontal="center"/>
    </xf>
    <xf numFmtId="0" fontId="26" fillId="0" borderId="0" xfId="90" applyFont="1"/>
    <xf numFmtId="1" fontId="40" fillId="27" borderId="12" xfId="90" applyNumberFormat="1" applyFont="1" applyFill="1" applyBorder="1" applyAlignment="1">
      <alignment horizontal="center"/>
    </xf>
    <xf numFmtId="0" fontId="25" fillId="0" borderId="12" xfId="92" applyFont="1" applyFill="1" applyBorder="1"/>
    <xf numFmtId="0" fontId="26" fillId="0" borderId="21" xfId="87" applyFont="1" applyFill="1" applyBorder="1"/>
    <xf numFmtId="0" fontId="26" fillId="0" borderId="12" xfId="87" applyFont="1" applyFill="1" applyBorder="1"/>
    <xf numFmtId="0" fontId="16" fillId="31" borderId="0" xfId="0" applyFont="1" applyFill="1"/>
    <xf numFmtId="0" fontId="26" fillId="0" borderId="0" xfId="0" applyFont="1" applyFill="1" applyBorder="1" applyAlignment="1">
      <alignment horizontal="center" wrapText="1"/>
    </xf>
    <xf numFmtId="20" fontId="26" fillId="0" borderId="0" xfId="0" applyNumberFormat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20" fontId="38" fillId="0" borderId="0" xfId="0" applyNumberFormat="1" applyFont="1" applyFill="1" applyBorder="1" applyAlignment="1">
      <alignment horizontal="center" wrapText="1"/>
    </xf>
    <xf numFmtId="0" fontId="49" fillId="0" borderId="0" xfId="92" applyFont="1" applyFill="1"/>
    <xf numFmtId="0" fontId="26" fillId="0" borderId="12" xfId="92" applyFont="1" applyFill="1" applyBorder="1"/>
    <xf numFmtId="0" fontId="26" fillId="0" borderId="0" xfId="93" applyFont="1" applyFill="1"/>
    <xf numFmtId="0" fontId="96" fillId="0" borderId="0" xfId="0" applyFont="1"/>
    <xf numFmtId="20" fontId="26" fillId="0" borderId="0" xfId="0" applyNumberFormat="1" applyFont="1" applyFill="1" applyAlignment="1">
      <alignment horizontal="left"/>
    </xf>
    <xf numFmtId="49" fontId="38" fillId="0" borderId="0" xfId="0" applyNumberFormat="1" applyFont="1" applyFill="1"/>
    <xf numFmtId="0" fontId="40" fillId="29" borderId="0" xfId="90" applyFont="1" applyFill="1"/>
    <xf numFmtId="0" fontId="26" fillId="0" borderId="0" xfId="0" applyFont="1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0" fontId="97" fillId="0" borderId="0" xfId="0" applyFont="1"/>
    <xf numFmtId="0" fontId="0" fillId="0" borderId="0" xfId="0" applyFont="1"/>
    <xf numFmtId="0" fontId="4" fillId="32" borderId="0" xfId="0" applyFont="1" applyFill="1"/>
    <xf numFmtId="0" fontId="38" fillId="0" borderId="20" xfId="0" applyFont="1" applyFill="1" applyBorder="1"/>
    <xf numFmtId="3" fontId="98" fillId="0" borderId="0" xfId="90" applyNumberFormat="1" applyFont="1" applyAlignment="1">
      <alignment horizontal="center"/>
    </xf>
    <xf numFmtId="3" fontId="99" fillId="0" borderId="0" xfId="90" applyNumberFormat="1" applyFont="1" applyAlignment="1">
      <alignment horizontal="center"/>
    </xf>
    <xf numFmtId="0" fontId="17" fillId="32" borderId="0" xfId="0" applyFont="1" applyFill="1"/>
    <xf numFmtId="49" fontId="26" fillId="0" borderId="0" xfId="0" applyNumberFormat="1" applyFont="1" applyFill="1" applyBorder="1" applyAlignment="1">
      <alignment horizontal="center"/>
    </xf>
    <xf numFmtId="0" fontId="101" fillId="0" borderId="0" xfId="0" applyFont="1" applyAlignment="1">
      <alignment horizontal="center"/>
    </xf>
    <xf numFmtId="0" fontId="16" fillId="0" borderId="0" xfId="0" applyFont="1" applyAlignment="1">
      <alignment horizontal="center" vertical="center" textRotation="90" wrapText="1"/>
    </xf>
    <xf numFmtId="0" fontId="103" fillId="0" borderId="0" xfId="0" applyFont="1"/>
    <xf numFmtId="164" fontId="16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59" fillId="0" borderId="0" xfId="0" applyFont="1" applyFill="1"/>
    <xf numFmtId="0" fontId="45" fillId="0" borderId="0" xfId="92" applyFont="1" applyFill="1"/>
    <xf numFmtId="0" fontId="104" fillId="0" borderId="0" xfId="84" applyFont="1" applyFill="1"/>
    <xf numFmtId="0" fontId="100" fillId="0" borderId="0" xfId="0" applyFont="1" applyFill="1" applyAlignment="1"/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textRotation="90" wrapText="1"/>
    </xf>
    <xf numFmtId="166" fontId="16" fillId="0" borderId="0" xfId="0" applyNumberFormat="1" applyFont="1" applyFill="1"/>
    <xf numFmtId="166" fontId="16" fillId="0" borderId="0" xfId="0" applyNumberFormat="1" applyFont="1"/>
    <xf numFmtId="0" fontId="108" fillId="0" borderId="0" xfId="0" applyFont="1"/>
    <xf numFmtId="0" fontId="35" fillId="0" borderId="16" xfId="92" applyFont="1" applyBorder="1"/>
    <xf numFmtId="0" fontId="35" fillId="0" borderId="16" xfId="92" applyFont="1" applyBorder="1" applyAlignment="1">
      <alignment horizontal="center"/>
    </xf>
    <xf numFmtId="0" fontId="26" fillId="0" borderId="21" xfId="92" applyFont="1" applyFill="1" applyBorder="1" applyAlignment="1">
      <alignment horizontal="center"/>
    </xf>
    <xf numFmtId="0" fontId="26" fillId="0" borderId="21" xfId="92" applyFont="1" applyFill="1" applyBorder="1"/>
    <xf numFmtId="0" fontId="26" fillId="0" borderId="12" xfId="92" applyFont="1" applyFill="1" applyBorder="1" applyAlignment="1">
      <alignment horizontal="center"/>
    </xf>
    <xf numFmtId="0" fontId="35" fillId="30" borderId="12" xfId="92" applyFont="1" applyFill="1" applyBorder="1" applyAlignment="1">
      <alignment horizontal="center"/>
    </xf>
    <xf numFmtId="0" fontId="35" fillId="30" borderId="12" xfId="92" applyFont="1" applyFill="1" applyBorder="1"/>
    <xf numFmtId="0" fontId="26" fillId="0" borderId="0" xfId="92" applyFont="1" applyBorder="1"/>
    <xf numFmtId="0" fontId="26" fillId="0" borderId="0" xfId="92" applyFont="1" applyBorder="1" applyAlignment="1">
      <alignment horizontal="center"/>
    </xf>
    <xf numFmtId="49" fontId="26" fillId="0" borderId="0" xfId="92" applyNumberFormat="1" applyFont="1" applyBorder="1" applyAlignment="1">
      <alignment horizont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center"/>
    </xf>
    <xf numFmtId="0" fontId="36" fillId="0" borderId="22" xfId="0" applyFont="1" applyBorder="1"/>
    <xf numFmtId="0" fontId="36" fillId="0" borderId="23" xfId="0" applyFont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38" fillId="0" borderId="40" xfId="0" applyFont="1" applyFill="1" applyBorder="1" applyAlignment="1">
      <alignment horizontal="center"/>
    </xf>
    <xf numFmtId="0" fontId="27" fillId="0" borderId="21" xfId="0" applyFont="1" applyFill="1" applyBorder="1"/>
    <xf numFmtId="0" fontId="27" fillId="0" borderId="21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38" fillId="0" borderId="25" xfId="0" applyFont="1" applyFill="1" applyBorder="1" applyAlignment="1">
      <alignment horizontal="center"/>
    </xf>
    <xf numFmtId="0" fontId="27" fillId="0" borderId="12" xfId="0" applyFont="1" applyFill="1" applyBorder="1"/>
    <xf numFmtId="0" fontId="27" fillId="0" borderId="12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/>
    </xf>
    <xf numFmtId="0" fontId="27" fillId="0" borderId="31" xfId="0" applyFont="1" applyFill="1" applyBorder="1"/>
    <xf numFmtId="0" fontId="27" fillId="0" borderId="31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35" fillId="0" borderId="0" xfId="92" applyFont="1" applyBorder="1" applyAlignment="1">
      <alignment horizontal="center"/>
    </xf>
    <xf numFmtId="0" fontId="26" fillId="0" borderId="0" xfId="92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09" fillId="0" borderId="0" xfId="0" applyFont="1"/>
    <xf numFmtId="0" fontId="35" fillId="0" borderId="0" xfId="92" applyFont="1" applyFill="1" applyBorder="1" applyAlignment="1">
      <alignment horizontal="center"/>
    </xf>
    <xf numFmtId="0" fontId="110" fillId="0" borderId="0" xfId="0" applyFont="1"/>
    <xf numFmtId="0" fontId="111" fillId="0" borderId="0" xfId="92" applyFont="1" applyBorder="1"/>
    <xf numFmtId="0" fontId="111" fillId="0" borderId="0" xfId="92" applyFont="1" applyBorder="1" applyAlignment="1">
      <alignment horizontal="center"/>
    </xf>
    <xf numFmtId="0" fontId="112" fillId="0" borderId="0" xfId="92" applyFont="1" applyBorder="1"/>
    <xf numFmtId="0" fontId="14" fillId="25" borderId="0" xfId="0" applyFont="1" applyFill="1" applyAlignment="1">
      <alignment horizontal="center"/>
    </xf>
    <xf numFmtId="9" fontId="16" fillId="0" borderId="0" xfId="97" applyFont="1"/>
    <xf numFmtId="0" fontId="113" fillId="0" borderId="0" xfId="0" applyFont="1"/>
    <xf numFmtId="0" fontId="114" fillId="0" borderId="0" xfId="0" applyFont="1" applyFill="1" applyAlignment="1"/>
    <xf numFmtId="0" fontId="115" fillId="0" borderId="0" xfId="84" applyFont="1"/>
    <xf numFmtId="0" fontId="116" fillId="0" borderId="0" xfId="0" applyFont="1"/>
    <xf numFmtId="0" fontId="0" fillId="0" borderId="45" xfId="0" applyBorder="1"/>
    <xf numFmtId="0" fontId="14" fillId="0" borderId="19" xfId="0" applyFont="1" applyFill="1" applyBorder="1" applyAlignment="1">
      <alignment horizontal="center"/>
    </xf>
    <xf numFmtId="0" fontId="117" fillId="0" borderId="0" xfId="0" applyFont="1"/>
    <xf numFmtId="0" fontId="117" fillId="0" borderId="0" xfId="0" applyFont="1" applyAlignment="1">
      <alignment horizontal="center" vertical="center" textRotation="90" wrapText="1"/>
    </xf>
    <xf numFmtId="0" fontId="118" fillId="0" borderId="0" xfId="0" applyFont="1"/>
    <xf numFmtId="0" fontId="116" fillId="0" borderId="0" xfId="0" applyFont="1" applyAlignment="1">
      <alignment horizontal="center"/>
    </xf>
    <xf numFmtId="0" fontId="116" fillId="0" borderId="0" xfId="0" applyFont="1" applyFill="1"/>
    <xf numFmtId="0" fontId="116" fillId="0" borderId="0" xfId="0" applyFont="1" applyFill="1" applyAlignment="1">
      <alignment horizont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4" fillId="31" borderId="0" xfId="0" applyFont="1" applyFill="1"/>
    <xf numFmtId="0" fontId="4" fillId="0" borderId="0" xfId="0" applyFont="1" applyFill="1"/>
    <xf numFmtId="0" fontId="120" fillId="0" borderId="0" xfId="0" applyFont="1" applyFill="1"/>
    <xf numFmtId="0" fontId="121" fillId="0" borderId="0" xfId="0" applyFont="1" applyFill="1"/>
    <xf numFmtId="0" fontId="121" fillId="0" borderId="0" xfId="0" applyFont="1" applyAlignment="1">
      <alignment horizontal="center"/>
    </xf>
    <xf numFmtId="0" fontId="120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5" fillId="0" borderId="0" xfId="0" applyFont="1"/>
    <xf numFmtId="0" fontId="122" fillId="0" borderId="0" xfId="0" applyFont="1" applyAlignment="1">
      <alignment horizontal="center"/>
    </xf>
    <xf numFmtId="0" fontId="123" fillId="0" borderId="0" xfId="0" applyFont="1"/>
    <xf numFmtId="0" fontId="124" fillId="0" borderId="0" xfId="0" applyFont="1" applyAlignment="1">
      <alignment horizontal="center" vertical="center" textRotation="90" wrapText="1"/>
    </xf>
    <xf numFmtId="0" fontId="124" fillId="31" borderId="0" xfId="0" applyFont="1" applyFill="1"/>
    <xf numFmtId="0" fontId="125" fillId="0" borderId="0" xfId="0" applyFont="1"/>
    <xf numFmtId="0" fontId="124" fillId="0" borderId="0" xfId="0" applyFont="1"/>
    <xf numFmtId="0" fontId="124" fillId="31" borderId="0" xfId="0" applyFont="1" applyFill="1" applyAlignment="1">
      <alignment horizontal="center"/>
    </xf>
    <xf numFmtId="20" fontId="1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9" fillId="0" borderId="0" xfId="0" applyFont="1" applyFill="1" applyBorder="1"/>
    <xf numFmtId="0" fontId="54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1" fillId="0" borderId="0" xfId="0" applyFont="1"/>
    <xf numFmtId="0" fontId="106" fillId="0" borderId="0" xfId="0" applyFont="1"/>
    <xf numFmtId="0" fontId="107" fillId="0" borderId="0" xfId="0" applyFont="1"/>
    <xf numFmtId="0" fontId="126" fillId="0" borderId="0" xfId="0" applyFont="1"/>
    <xf numFmtId="0" fontId="16" fillId="30" borderId="0" xfId="0" applyFont="1" applyFill="1"/>
    <xf numFmtId="1" fontId="34" fillId="0" borderId="0" xfId="90" applyNumberFormat="1" applyFont="1" applyFill="1"/>
    <xf numFmtId="0" fontId="34" fillId="0" borderId="0" xfId="90" applyFont="1" applyFill="1"/>
    <xf numFmtId="0" fontId="127" fillId="0" borderId="0" xfId="0" applyFont="1"/>
    <xf numFmtId="0" fontId="25" fillId="0" borderId="21" xfId="90" applyFont="1" applyFill="1" applyBorder="1"/>
    <xf numFmtId="1" fontId="25" fillId="0" borderId="21" xfId="90" applyNumberFormat="1" applyFont="1" applyFill="1" applyBorder="1" applyAlignment="1">
      <alignment horizontal="center"/>
    </xf>
    <xf numFmtId="0" fontId="128" fillId="0" borderId="12" xfId="90" applyFont="1" applyBorder="1"/>
    <xf numFmtId="0" fontId="25" fillId="0" borderId="40" xfId="90" applyFont="1" applyFill="1" applyBorder="1" applyAlignment="1">
      <alignment horizontal="center"/>
    </xf>
    <xf numFmtId="20" fontId="25" fillId="0" borderId="21" xfId="90" applyNumberFormat="1" applyFont="1" applyFill="1" applyBorder="1" applyAlignment="1">
      <alignment horizontal="center"/>
    </xf>
    <xf numFmtId="0" fontId="25" fillId="0" borderId="21" xfId="90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6" fillId="0" borderId="12" xfId="0" applyNumberFormat="1" applyFont="1" applyFill="1" applyBorder="1" applyAlignment="1">
      <alignment horizontal="center"/>
    </xf>
    <xf numFmtId="0" fontId="49" fillId="0" borderId="40" xfId="0" applyFont="1" applyFill="1" applyBorder="1" applyAlignment="1">
      <alignment horizontal="center"/>
    </xf>
    <xf numFmtId="0" fontId="86" fillId="0" borderId="0" xfId="84" applyFont="1"/>
    <xf numFmtId="0" fontId="17" fillId="0" borderId="0" xfId="0" applyFont="1" applyFill="1" applyAlignment="1">
      <alignment horizontal="center"/>
    </xf>
    <xf numFmtId="0" fontId="26" fillId="0" borderId="12" xfId="87" applyFont="1" applyFill="1" applyBorder="1" applyAlignment="1">
      <alignment horizontal="center" vertical="center" textRotation="90" wrapText="1"/>
    </xf>
    <xf numFmtId="0" fontId="35" fillId="34" borderId="12" xfId="87" applyFont="1" applyFill="1" applyBorder="1" applyAlignment="1">
      <alignment horizontal="center" vertical="center" textRotation="90" wrapText="1"/>
    </xf>
    <xf numFmtId="0" fontId="35" fillId="34" borderId="16" xfId="0" applyFont="1" applyFill="1" applyBorder="1" applyAlignment="1">
      <alignment horizontal="center" vertical="center" wrapText="1"/>
    </xf>
    <xf numFmtId="0" fontId="4" fillId="0" borderId="52" xfId="0" applyFont="1" applyBorder="1"/>
    <xf numFmtId="0" fontId="131" fillId="0" borderId="0" xfId="88" applyFont="1" applyAlignment="1">
      <alignment horizontal="center"/>
    </xf>
    <xf numFmtId="0" fontId="134" fillId="0" borderId="0" xfId="88" applyFont="1" applyAlignment="1">
      <alignment horizontal="center"/>
    </xf>
    <xf numFmtId="0" fontId="136" fillId="0" borderId="12" xfId="84" applyFont="1" applyFill="1" applyBorder="1" applyAlignment="1">
      <alignment horizontal="center"/>
    </xf>
    <xf numFmtId="0" fontId="136" fillId="0" borderId="31" xfId="84" applyFont="1" applyFill="1" applyBorder="1" applyAlignment="1">
      <alignment horizontal="center"/>
    </xf>
    <xf numFmtId="0" fontId="138" fillId="0" borderId="0" xfId="0" applyFont="1"/>
    <xf numFmtId="0" fontId="139" fillId="0" borderId="0" xfId="0" applyFont="1" applyAlignment="1">
      <alignment horizontal="center"/>
    </xf>
    <xf numFmtId="14" fontId="16" fillId="0" borderId="0" xfId="0" applyNumberFormat="1" applyFont="1"/>
    <xf numFmtId="0" fontId="140" fillId="0" borderId="0" xfId="0" applyFont="1"/>
    <xf numFmtId="0" fontId="142" fillId="0" borderId="37" xfId="0" applyFont="1" applyBorder="1"/>
    <xf numFmtId="0" fontId="141" fillId="0" borderId="18" xfId="0" applyFont="1" applyBorder="1" applyAlignment="1">
      <alignment horizontal="center" textRotation="90"/>
    </xf>
    <xf numFmtId="0" fontId="143" fillId="0" borderId="13" xfId="0" applyFont="1" applyBorder="1" applyAlignment="1">
      <alignment horizontal="center"/>
    </xf>
    <xf numFmtId="0" fontId="143" fillId="24" borderId="12" xfId="0" applyFont="1" applyFill="1" applyBorder="1" applyAlignment="1">
      <alignment horizontal="center"/>
    </xf>
    <xf numFmtId="0" fontId="144" fillId="24" borderId="0" xfId="0" applyFont="1" applyFill="1"/>
    <xf numFmtId="0" fontId="142" fillId="0" borderId="0" xfId="0" applyFont="1"/>
    <xf numFmtId="0" fontId="145" fillId="0" borderId="0" xfId="0" applyFont="1" applyBorder="1"/>
    <xf numFmtId="0" fontId="145" fillId="0" borderId="0" xfId="0" applyFont="1"/>
    <xf numFmtId="0" fontId="147" fillId="0" borderId="0" xfId="0" applyFont="1"/>
    <xf numFmtId="0" fontId="146" fillId="35" borderId="0" xfId="0" applyFont="1" applyFill="1" applyBorder="1" applyAlignment="1">
      <alignment horizontal="center" vertical="center" textRotation="90" wrapText="1"/>
    </xf>
    <xf numFmtId="0" fontId="145" fillId="35" borderId="0" xfId="0" applyFont="1" applyFill="1"/>
    <xf numFmtId="0" fontId="147" fillId="35" borderId="0" xfId="0" applyFont="1" applyFill="1"/>
    <xf numFmtId="0" fontId="146" fillId="0" borderId="0" xfId="0" applyFont="1" applyFill="1" applyBorder="1" applyAlignment="1">
      <alignment horizontal="center" vertical="center" textRotation="90" wrapText="1"/>
    </xf>
    <xf numFmtId="0" fontId="26" fillId="0" borderId="0" xfId="89" applyFont="1"/>
    <xf numFmtId="0" fontId="17" fillId="37" borderId="0" xfId="0" applyFont="1" applyFill="1" applyAlignment="1">
      <alignment horizontal="center"/>
    </xf>
    <xf numFmtId="0" fontId="27" fillId="0" borderId="0" xfId="0" applyFont="1" applyAlignment="1">
      <alignment horizontal="center" vertical="center" textRotation="90" wrapText="1"/>
    </xf>
    <xf numFmtId="0" fontId="144" fillId="0" borderId="0" xfId="0" applyFont="1"/>
    <xf numFmtId="0" fontId="144" fillId="0" borderId="0" xfId="0" applyFont="1" applyAlignment="1">
      <alignment horizontal="center" vertical="center" textRotation="90" wrapText="1"/>
    </xf>
    <xf numFmtId="0" fontId="149" fillId="0" borderId="0" xfId="0" applyFont="1"/>
    <xf numFmtId="0" fontId="149" fillId="0" borderId="0" xfId="0" applyFont="1" applyAlignment="1">
      <alignment horizontal="center" vertical="center" textRotation="90" wrapText="1"/>
    </xf>
    <xf numFmtId="0" fontId="151" fillId="0" borderId="11" xfId="0" applyFont="1" applyBorder="1"/>
    <xf numFmtId="0" fontId="152" fillId="0" borderId="17" xfId="0" applyFont="1" applyBorder="1"/>
    <xf numFmtId="0" fontId="152" fillId="0" borderId="0" xfId="0" applyFont="1"/>
    <xf numFmtId="0" fontId="150" fillId="0" borderId="10" xfId="0" applyFont="1" applyBorder="1" applyAlignment="1">
      <alignment horizontal="center" textRotation="90"/>
    </xf>
    <xf numFmtId="0" fontId="153" fillId="0" borderId="18" xfId="0" applyFont="1" applyBorder="1" applyAlignment="1">
      <alignment horizontal="center" textRotation="90"/>
    </xf>
    <xf numFmtId="0" fontId="150" fillId="0" borderId="18" xfId="0" applyFont="1" applyBorder="1" applyAlignment="1">
      <alignment horizontal="center" textRotation="90"/>
    </xf>
    <xf numFmtId="0" fontId="154" fillId="0" borderId="0" xfId="0" applyFont="1" applyAlignment="1">
      <alignment horizontal="center"/>
    </xf>
    <xf numFmtId="0" fontId="154" fillId="0" borderId="13" xfId="0" applyFont="1" applyBorder="1" applyAlignment="1">
      <alignment horizontal="center"/>
    </xf>
    <xf numFmtId="0" fontId="154" fillId="24" borderId="12" xfId="0" applyFont="1" applyFill="1" applyBorder="1" applyAlignment="1">
      <alignment horizontal="center"/>
    </xf>
    <xf numFmtId="0" fontId="150" fillId="24" borderId="0" xfId="0" applyFont="1" applyFill="1"/>
    <xf numFmtId="0" fontId="150" fillId="0" borderId="0" xfId="0" applyFont="1"/>
    <xf numFmtId="0" fontId="154" fillId="0" borderId="0" xfId="0" applyFont="1"/>
    <xf numFmtId="0" fontId="151" fillId="0" borderId="15" xfId="0" applyFont="1" applyBorder="1"/>
    <xf numFmtId="0" fontId="153" fillId="24" borderId="0" xfId="0" applyFont="1" applyFill="1" applyAlignment="1">
      <alignment horizontal="center"/>
    </xf>
    <xf numFmtId="0" fontId="0" fillId="0" borderId="17" xfId="0" applyFont="1" applyBorder="1"/>
    <xf numFmtId="0" fontId="16" fillId="0" borderId="10" xfId="0" applyFont="1" applyBorder="1" applyAlignment="1">
      <alignment horizontal="center" textRotation="90"/>
    </xf>
    <xf numFmtId="0" fontId="16" fillId="0" borderId="18" xfId="0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24" borderId="12" xfId="0" applyFont="1" applyFill="1" applyBorder="1" applyAlignment="1">
      <alignment horizontal="center"/>
    </xf>
    <xf numFmtId="0" fontId="16" fillId="24" borderId="0" xfId="0" applyFont="1" applyFill="1"/>
    <xf numFmtId="0" fontId="54" fillId="24" borderId="0" xfId="0" applyFont="1" applyFill="1" applyAlignment="1">
      <alignment horizontal="center"/>
    </xf>
    <xf numFmtId="0" fontId="156" fillId="0" borderId="0" xfId="0" applyFont="1"/>
    <xf numFmtId="1" fontId="156" fillId="0" borderId="0" xfId="0" applyNumberFormat="1" applyFont="1"/>
    <xf numFmtId="0" fontId="157" fillId="0" borderId="0" xfId="0" applyFont="1"/>
    <xf numFmtId="0" fontId="158" fillId="0" borderId="0" xfId="0" applyFont="1" applyFill="1"/>
    <xf numFmtId="0" fontId="139" fillId="0" borderId="0" xfId="0" applyFont="1"/>
    <xf numFmtId="3" fontId="139" fillId="0" borderId="0" xfId="0" applyNumberFormat="1" applyFont="1"/>
    <xf numFmtId="0" fontId="159" fillId="0" borderId="0" xfId="0" applyFont="1"/>
    <xf numFmtId="0" fontId="160" fillId="0" borderId="0" xfId="90" applyFont="1"/>
    <xf numFmtId="0" fontId="148" fillId="0" borderId="0" xfId="0" applyFont="1" applyAlignment="1">
      <alignment horizontal="center"/>
    </xf>
    <xf numFmtId="0" fontId="161" fillId="0" borderId="0" xfId="0" applyFont="1"/>
    <xf numFmtId="0" fontId="153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 applyAlignment="1">
      <alignment horizontal="center" vertical="center" textRotation="90" wrapText="1"/>
    </xf>
    <xf numFmtId="0" fontId="165" fillId="31" borderId="0" xfId="0" applyFont="1" applyFill="1"/>
    <xf numFmtId="0" fontId="165" fillId="0" borderId="0" xfId="0" applyFont="1"/>
    <xf numFmtId="0" fontId="166" fillId="0" borderId="0" xfId="0" applyFont="1"/>
    <xf numFmtId="0" fontId="165" fillId="31" borderId="0" xfId="0" applyFont="1" applyFill="1" applyAlignment="1">
      <alignment horizontal="center"/>
    </xf>
    <xf numFmtId="0" fontId="108" fillId="0" borderId="0" xfId="0" applyFont="1" applyFill="1"/>
    <xf numFmtId="0" fontId="158" fillId="0" borderId="0" xfId="90" applyFont="1" applyAlignment="1">
      <alignment horizontal="center"/>
    </xf>
    <xf numFmtId="0" fontId="158" fillId="0" borderId="0" xfId="90" applyFont="1"/>
    <xf numFmtId="1" fontId="158" fillId="0" borderId="0" xfId="90" applyNumberFormat="1" applyFont="1"/>
    <xf numFmtId="0" fontId="167" fillId="0" borderId="0" xfId="90" applyFont="1" applyAlignment="1">
      <alignment horizontal="center"/>
    </xf>
    <xf numFmtId="1" fontId="167" fillId="0" borderId="0" xfId="90" applyNumberFormat="1" applyFont="1"/>
    <xf numFmtId="0" fontId="167" fillId="0" borderId="0" xfId="90" applyFont="1"/>
    <xf numFmtId="0" fontId="169" fillId="0" borderId="0" xfId="89" applyFont="1"/>
    <xf numFmtId="0" fontId="171" fillId="0" borderId="0" xfId="0" applyFont="1" applyFill="1" applyBorder="1"/>
    <xf numFmtId="0" fontId="170" fillId="0" borderId="0" xfId="92" applyFont="1" applyFill="1"/>
    <xf numFmtId="0" fontId="172" fillId="0" borderId="0" xfId="0" applyFont="1" applyFill="1"/>
    <xf numFmtId="49" fontId="171" fillId="0" borderId="0" xfId="0" applyNumberFormat="1" applyFont="1" applyFill="1" applyBorder="1" applyAlignment="1">
      <alignment horizontal="center"/>
    </xf>
    <xf numFmtId="0" fontId="171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49" fontId="16" fillId="0" borderId="0" xfId="0" applyNumberFormat="1" applyFont="1"/>
    <xf numFmtId="0" fontId="27" fillId="39" borderId="0" xfId="0" applyFont="1" applyFill="1"/>
    <xf numFmtId="0" fontId="30" fillId="40" borderId="0" xfId="0" applyFont="1" applyFill="1"/>
    <xf numFmtId="0" fontId="27" fillId="0" borderId="0" xfId="0" applyFont="1" applyFill="1" applyAlignment="1">
      <alignment horizontal="center"/>
    </xf>
    <xf numFmtId="0" fontId="105" fillId="39" borderId="0" xfId="0" applyFont="1" applyFill="1"/>
    <xf numFmtId="0" fontId="42" fillId="40" borderId="0" xfId="0" applyFont="1" applyFill="1"/>
    <xf numFmtId="0" fontId="17" fillId="39" borderId="0" xfId="0" applyFont="1" applyFill="1"/>
    <xf numFmtId="0" fontId="17" fillId="40" borderId="0" xfId="0" applyFont="1" applyFill="1"/>
    <xf numFmtId="0" fontId="105" fillId="39" borderId="0" xfId="0" applyFont="1" applyFill="1" applyAlignment="1">
      <alignment horizontal="center"/>
    </xf>
    <xf numFmtId="0" fontId="105" fillId="40" borderId="0" xfId="0" applyFont="1" applyFill="1" applyAlignment="1">
      <alignment horizontal="center"/>
    </xf>
    <xf numFmtId="0" fontId="17" fillId="39" borderId="0" xfId="0" applyFont="1" applyFill="1" applyAlignment="1">
      <alignment horizontal="center"/>
    </xf>
    <xf numFmtId="0" fontId="17" fillId="40" borderId="0" xfId="0" applyFont="1" applyFill="1" applyAlignment="1">
      <alignment horizontal="center"/>
    </xf>
    <xf numFmtId="0" fontId="154" fillId="40" borderId="0" xfId="0" applyFont="1" applyFill="1" applyAlignment="1">
      <alignment horizontal="center"/>
    </xf>
    <xf numFmtId="0" fontId="154" fillId="39" borderId="0" xfId="0" applyFont="1" applyFill="1" applyAlignment="1">
      <alignment horizontal="center"/>
    </xf>
    <xf numFmtId="0" fontId="14" fillId="39" borderId="0" xfId="0" applyFont="1" applyFill="1" applyAlignment="1">
      <alignment horizontal="center"/>
    </xf>
    <xf numFmtId="0" fontId="14" fillId="40" borderId="0" xfId="0" applyFont="1" applyFill="1" applyAlignment="1">
      <alignment horizontal="center"/>
    </xf>
    <xf numFmtId="0" fontId="155" fillId="0" borderId="0" xfId="0" applyFont="1"/>
    <xf numFmtId="0" fontId="150" fillId="0" borderId="0" xfId="0" applyFont="1" applyAlignment="1">
      <alignment horizontal="center"/>
    </xf>
    <xf numFmtId="0" fontId="155" fillId="40" borderId="0" xfId="0" applyFont="1" applyFill="1" applyAlignment="1">
      <alignment horizontal="center"/>
    </xf>
    <xf numFmtId="0" fontId="139" fillId="0" borderId="0" xfId="0" applyFont="1" applyFill="1" applyBorder="1" applyAlignment="1">
      <alignment horizontal="center"/>
    </xf>
    <xf numFmtId="0" fontId="139" fillId="0" borderId="0" xfId="0" applyFont="1" applyFill="1" applyBorder="1" applyAlignment="1">
      <alignment horizontal="right"/>
    </xf>
    <xf numFmtId="0" fontId="139" fillId="0" borderId="0" xfId="0" applyFont="1" applyFill="1" applyBorder="1"/>
    <xf numFmtId="0" fontId="96" fillId="0" borderId="0" xfId="0" applyFont="1" applyAlignment="1">
      <alignment horizontal="center"/>
    </xf>
    <xf numFmtId="0" fontId="133" fillId="0" borderId="44" xfId="84" applyFont="1" applyFill="1" applyBorder="1" applyAlignment="1">
      <alignment horizontal="center"/>
    </xf>
    <xf numFmtId="0" fontId="133" fillId="0" borderId="43" xfId="84" applyFont="1" applyFill="1" applyBorder="1" applyAlignment="1">
      <alignment horizontal="center"/>
    </xf>
    <xf numFmtId="0" fontId="173" fillId="0" borderId="44" xfId="84" applyFont="1" applyFill="1" applyBorder="1" applyAlignment="1">
      <alignment horizontal="center"/>
    </xf>
    <xf numFmtId="0" fontId="173" fillId="0" borderId="28" xfId="84" applyFont="1" applyFill="1" applyBorder="1" applyAlignment="1">
      <alignment horizontal="center"/>
    </xf>
    <xf numFmtId="0" fontId="25" fillId="0" borderId="40" xfId="92" applyFont="1" applyFill="1" applyBorder="1" applyAlignment="1">
      <alignment horizontal="center"/>
    </xf>
    <xf numFmtId="0" fontId="25" fillId="0" borderId="25" xfId="92" applyFont="1" applyFill="1" applyBorder="1" applyAlignment="1">
      <alignment horizontal="center"/>
    </xf>
    <xf numFmtId="0" fontId="25" fillId="0" borderId="26" xfId="92" applyFont="1" applyFill="1" applyBorder="1" applyAlignment="1">
      <alignment horizontal="center"/>
    </xf>
    <xf numFmtId="0" fontId="40" fillId="0" borderId="0" xfId="92" applyFont="1" applyBorder="1" applyAlignment="1">
      <alignment horizontal="center"/>
    </xf>
    <xf numFmtId="0" fontId="4" fillId="0" borderId="0" xfId="0" applyFont="1" applyFill="1" applyBorder="1"/>
    <xf numFmtId="0" fontId="36" fillId="0" borderId="0" xfId="0" applyFont="1" applyFill="1" applyBorder="1"/>
    <xf numFmtId="0" fontId="174" fillId="0" borderId="0" xfId="88" applyFont="1" applyAlignment="1">
      <alignment horizontal="center"/>
    </xf>
    <xf numFmtId="0" fontId="175" fillId="0" borderId="0" xfId="88" applyFont="1" applyAlignment="1">
      <alignment horizontal="center"/>
    </xf>
    <xf numFmtId="0" fontId="135" fillId="0" borderId="0" xfId="88" applyFont="1" applyAlignment="1">
      <alignment horizontal="center"/>
    </xf>
    <xf numFmtId="20" fontId="17" fillId="0" borderId="0" xfId="0" applyNumberFormat="1" applyFont="1" applyBorder="1"/>
    <xf numFmtId="0" fontId="175" fillId="0" borderId="0" xfId="88" applyFont="1"/>
    <xf numFmtId="0" fontId="135" fillId="0" borderId="0" xfId="88" applyFont="1"/>
    <xf numFmtId="0" fontId="176" fillId="0" borderId="0" xfId="0" applyFont="1" applyFill="1" applyBorder="1" applyAlignment="1">
      <alignment horizontal="center"/>
    </xf>
    <xf numFmtId="20" fontId="176" fillId="0" borderId="0" xfId="0" applyNumberFormat="1" applyFont="1" applyFill="1" applyBorder="1" applyAlignment="1">
      <alignment horizontal="center"/>
    </xf>
    <xf numFmtId="0" fontId="177" fillId="0" borderId="0" xfId="0" applyFont="1" applyFill="1"/>
    <xf numFmtId="3" fontId="178" fillId="0" borderId="0" xfId="0" applyNumberFormat="1" applyFont="1"/>
    <xf numFmtId="0" fontId="179" fillId="0" borderId="0" xfId="0" applyFont="1"/>
    <xf numFmtId="0" fontId="178" fillId="0" borderId="0" xfId="0" applyFont="1"/>
    <xf numFmtId="3" fontId="180" fillId="0" borderId="0" xfId="0" applyNumberFormat="1" applyFont="1"/>
    <xf numFmtId="0" fontId="181" fillId="0" borderId="0" xfId="0" applyFont="1"/>
    <xf numFmtId="3" fontId="178" fillId="0" borderId="0" xfId="0" applyNumberFormat="1" applyFont="1" applyFill="1"/>
    <xf numFmtId="0" fontId="179" fillId="0" borderId="0" xfId="0" applyFont="1" applyFill="1"/>
    <xf numFmtId="0" fontId="182" fillId="0" borderId="0" xfId="84" applyFont="1"/>
    <xf numFmtId="3" fontId="179" fillId="0" borderId="0" xfId="0" applyNumberFormat="1" applyFont="1"/>
    <xf numFmtId="3" fontId="179" fillId="0" borderId="0" xfId="0" applyNumberFormat="1" applyFont="1" applyFill="1"/>
    <xf numFmtId="0" fontId="183" fillId="0" borderId="0" xfId="0" applyFont="1"/>
    <xf numFmtId="0" fontId="184" fillId="0" borderId="0" xfId="0" applyFont="1"/>
    <xf numFmtId="0" fontId="26" fillId="0" borderId="36" xfId="0" applyFont="1" applyFill="1" applyBorder="1" applyAlignment="1">
      <alignment horizontal="center"/>
    </xf>
    <xf numFmtId="0" fontId="26" fillId="0" borderId="35" xfId="0" applyFont="1" applyFill="1" applyBorder="1"/>
    <xf numFmtId="0" fontId="26" fillId="0" borderId="35" xfId="0" applyFont="1" applyFill="1" applyBorder="1" applyAlignment="1">
      <alignment horizontal="center"/>
    </xf>
    <xf numFmtId="0" fontId="185" fillId="0" borderId="0" xfId="0" applyFont="1" applyFill="1"/>
    <xf numFmtId="0" fontId="86" fillId="0" borderId="0" xfId="84" applyFont="1" applyFill="1"/>
    <xf numFmtId="0" fontId="27" fillId="0" borderId="0" xfId="0" applyFont="1" applyFill="1" applyAlignment="1">
      <alignment horizontal="left"/>
    </xf>
    <xf numFmtId="0" fontId="89" fillId="0" borderId="0" xfId="0" applyFont="1" applyFill="1"/>
    <xf numFmtId="0" fontId="50" fillId="36" borderId="23" xfId="0" applyFont="1" applyFill="1" applyBorder="1" applyAlignment="1">
      <alignment horizontal="center"/>
    </xf>
    <xf numFmtId="0" fontId="40" fillId="38" borderId="23" xfId="92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50" fillId="36" borderId="22" xfId="0" applyFont="1" applyFill="1" applyBorder="1" applyAlignment="1">
      <alignment horizontal="center"/>
    </xf>
    <xf numFmtId="0" fontId="40" fillId="38" borderId="22" xfId="92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7" fillId="0" borderId="0" xfId="88" applyFont="1" applyAlignment="1">
      <alignment horizontal="left"/>
    </xf>
    <xf numFmtId="0" fontId="135" fillId="41" borderId="23" xfId="88" applyFont="1" applyFill="1" applyBorder="1" applyAlignment="1">
      <alignment horizontal="center"/>
    </xf>
    <xf numFmtId="0" fontId="187" fillId="0" borderId="12" xfId="84" applyFont="1" applyFill="1" applyBorder="1" applyAlignment="1">
      <alignment horizontal="center"/>
    </xf>
    <xf numFmtId="0" fontId="187" fillId="0" borderId="31" xfId="84" applyFont="1" applyFill="1" applyBorder="1" applyAlignment="1">
      <alignment horizontal="center"/>
    </xf>
    <xf numFmtId="0" fontId="188" fillId="0" borderId="0" xfId="88" applyFont="1" applyAlignment="1">
      <alignment horizontal="left"/>
    </xf>
    <xf numFmtId="0" fontId="188" fillId="0" borderId="0" xfId="88" applyFont="1"/>
    <xf numFmtId="0" fontId="26" fillId="35" borderId="12" xfId="87" applyFont="1" applyFill="1" applyBorder="1"/>
    <xf numFmtId="0" fontId="113" fillId="0" borderId="0" xfId="0" applyFont="1" applyFill="1"/>
    <xf numFmtId="0" fontId="117" fillId="0" borderId="0" xfId="0" applyFont="1" applyFill="1"/>
    <xf numFmtId="0" fontId="120" fillId="0" borderId="0" xfId="0" applyFont="1" applyFill="1" applyAlignment="1">
      <alignment horizontal="center"/>
    </xf>
    <xf numFmtId="0" fontId="121" fillId="0" borderId="0" xfId="0" applyFont="1" applyFill="1" applyAlignment="1">
      <alignment horizontal="center"/>
    </xf>
    <xf numFmtId="0" fontId="147" fillId="0" borderId="0" xfId="0" applyFont="1" applyFill="1"/>
    <xf numFmtId="0" fontId="192" fillId="0" borderId="0" xfId="92" applyFont="1"/>
    <xf numFmtId="0" fontId="192" fillId="0" borderId="0" xfId="92" applyFont="1" applyFill="1"/>
    <xf numFmtId="0" fontId="147" fillId="0" borderId="0" xfId="0" applyFont="1" applyFill="1" applyBorder="1"/>
    <xf numFmtId="0" fontId="193" fillId="0" borderId="0" xfId="0" applyFont="1"/>
    <xf numFmtId="0" fontId="194" fillId="0" borderId="0" xfId="0" applyFont="1"/>
    <xf numFmtId="1" fontId="26" fillId="0" borderId="0" xfId="90" applyNumberFormat="1" applyFont="1"/>
    <xf numFmtId="20" fontId="16" fillId="0" borderId="0" xfId="0" applyNumberFormat="1" applyFont="1" applyFill="1"/>
    <xf numFmtId="20" fontId="195" fillId="0" borderId="0" xfId="0" applyNumberFormat="1" applyFont="1" applyFill="1"/>
    <xf numFmtId="166" fontId="17" fillId="34" borderId="0" xfId="0" applyNumberFormat="1" applyFont="1" applyFill="1"/>
    <xf numFmtId="20" fontId="16" fillId="0" borderId="0" xfId="0" applyNumberFormat="1" applyFont="1" applyAlignment="1">
      <alignment horizontal="center"/>
    </xf>
    <xf numFmtId="0" fontId="26" fillId="0" borderId="0" xfId="92" applyFont="1" applyFill="1" applyAlignment="1">
      <alignment horizontal="center"/>
    </xf>
    <xf numFmtId="0" fontId="105" fillId="42" borderId="0" xfId="0" applyFont="1" applyFill="1"/>
    <xf numFmtId="3" fontId="150" fillId="0" borderId="0" xfId="0" applyNumberFormat="1" applyFont="1"/>
    <xf numFmtId="0" fontId="25" fillId="0" borderId="21" xfId="92" applyFont="1" applyFill="1" applyBorder="1"/>
    <xf numFmtId="0" fontId="25" fillId="0" borderId="21" xfId="92" applyFont="1" applyFill="1" applyBorder="1" applyAlignment="1">
      <alignment horizontal="center"/>
    </xf>
    <xf numFmtId="0" fontId="25" fillId="0" borderId="12" xfId="92" applyFont="1" applyFill="1" applyBorder="1" applyAlignment="1">
      <alignment horizontal="center"/>
    </xf>
    <xf numFmtId="0" fontId="25" fillId="0" borderId="31" xfId="92" applyFont="1" applyFill="1" applyBorder="1"/>
    <xf numFmtId="0" fontId="25" fillId="0" borderId="31" xfId="92" applyFont="1" applyFill="1" applyBorder="1" applyAlignment="1">
      <alignment horizontal="center"/>
    </xf>
    <xf numFmtId="0" fontId="40" fillId="38" borderId="0" xfId="0" applyFont="1" applyFill="1"/>
    <xf numFmtId="0" fontId="46" fillId="38" borderId="0" xfId="0" applyFont="1" applyFill="1"/>
    <xf numFmtId="0" fontId="4" fillId="38" borderId="0" xfId="0" applyFont="1" applyFill="1"/>
    <xf numFmtId="0" fontId="91" fillId="0" borderId="0" xfId="0" applyFont="1" applyBorder="1"/>
    <xf numFmtId="0" fontId="102" fillId="0" borderId="0" xfId="0" applyFont="1" applyFill="1" applyBorder="1" applyAlignment="1">
      <alignment horizontal="center"/>
    </xf>
    <xf numFmtId="0" fontId="198" fillId="0" borderId="0" xfId="0" applyFont="1"/>
    <xf numFmtId="0" fontId="199" fillId="0" borderId="0" xfId="0" applyFont="1"/>
    <xf numFmtId="0" fontId="200" fillId="0" borderId="12" xfId="90" applyFont="1" applyBorder="1" applyAlignment="1">
      <alignment horizontal="center"/>
    </xf>
    <xf numFmtId="0" fontId="200" fillId="0" borderId="12" xfId="90" applyFont="1" applyBorder="1"/>
    <xf numFmtId="1" fontId="200" fillId="0" borderId="12" xfId="90" applyNumberFormat="1" applyFont="1" applyBorder="1" applyAlignment="1">
      <alignment horizontal="center"/>
    </xf>
    <xf numFmtId="1" fontId="200" fillId="0" borderId="12" xfId="90" applyNumberFormat="1" applyFont="1" applyBorder="1"/>
    <xf numFmtId="0" fontId="200" fillId="0" borderId="27" xfId="90" applyFont="1" applyBorder="1"/>
    <xf numFmtId="0" fontId="187" fillId="0" borderId="44" xfId="84" applyFont="1" applyFill="1" applyBorder="1" applyAlignment="1">
      <alignment horizontal="center"/>
    </xf>
    <xf numFmtId="0" fontId="187" fillId="0" borderId="28" xfId="84" applyFont="1" applyFill="1" applyBorder="1" applyAlignment="1">
      <alignment horizontal="center"/>
    </xf>
    <xf numFmtId="0" fontId="135" fillId="41" borderId="42" xfId="88" applyFont="1" applyFill="1" applyBorder="1" applyAlignment="1">
      <alignment horizontal="center"/>
    </xf>
    <xf numFmtId="0" fontId="134" fillId="0" borderId="43" xfId="88" applyFont="1" applyFill="1" applyBorder="1" applyAlignment="1">
      <alignment horizontal="center"/>
    </xf>
    <xf numFmtId="0" fontId="134" fillId="0" borderId="44" xfId="88" applyFont="1" applyFill="1" applyBorder="1" applyAlignment="1">
      <alignment horizontal="center"/>
    </xf>
    <xf numFmtId="0" fontId="134" fillId="0" borderId="28" xfId="88" applyFont="1" applyFill="1" applyBorder="1" applyAlignment="1">
      <alignment horizontal="center"/>
    </xf>
    <xf numFmtId="0" fontId="135" fillId="41" borderId="22" xfId="88" applyFont="1" applyFill="1" applyBorder="1"/>
    <xf numFmtId="0" fontId="135" fillId="41" borderId="24" xfId="88" applyFont="1" applyFill="1" applyBorder="1" applyAlignment="1">
      <alignment horizontal="center"/>
    </xf>
    <xf numFmtId="0" fontId="150" fillId="0" borderId="0" xfId="0" applyFont="1" applyFill="1"/>
    <xf numFmtId="0" fontId="50" fillId="36" borderId="24" xfId="0" applyFont="1" applyFill="1" applyBorder="1" applyAlignment="1">
      <alignment horizontal="center"/>
    </xf>
    <xf numFmtId="0" fontId="38" fillId="0" borderId="2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50" fillId="0" borderId="20" xfId="0" applyFont="1" applyFill="1" applyBorder="1"/>
    <xf numFmtId="0" fontId="45" fillId="0" borderId="0" xfId="0" applyFont="1" applyFill="1" applyBorder="1"/>
    <xf numFmtId="49" fontId="26" fillId="0" borderId="0" xfId="0" applyNumberFormat="1" applyFont="1" applyFill="1" applyBorder="1"/>
    <xf numFmtId="49" fontId="172" fillId="0" borderId="0" xfId="0" applyNumberFormat="1" applyFont="1" applyFill="1" applyBorder="1"/>
    <xf numFmtId="0" fontId="158" fillId="0" borderId="0" xfId="93" applyFont="1" applyFill="1"/>
    <xf numFmtId="0" fontId="150" fillId="0" borderId="0" xfId="0" applyFont="1" applyFill="1" applyAlignment="1">
      <alignment horizontal="center"/>
    </xf>
    <xf numFmtId="0" fontId="158" fillId="0" borderId="0" xfId="0" applyFont="1" applyFill="1" applyBorder="1"/>
    <xf numFmtId="0" fontId="158" fillId="0" borderId="0" xfId="93" applyFont="1" applyFill="1" applyAlignment="1">
      <alignment horizontal="center"/>
    </xf>
    <xf numFmtId="0" fontId="150" fillId="0" borderId="0" xfId="0" applyFont="1" applyFill="1" applyBorder="1"/>
    <xf numFmtId="0" fontId="202" fillId="0" borderId="0" xfId="0" applyFont="1" applyFill="1" applyBorder="1"/>
    <xf numFmtId="0" fontId="8" fillId="0" borderId="0" xfId="0" applyFont="1" applyBorder="1"/>
    <xf numFmtId="0" fontId="8" fillId="38" borderId="0" xfId="0" applyFont="1" applyFill="1" applyBorder="1"/>
    <xf numFmtId="0" fontId="45" fillId="0" borderId="0" xfId="92" applyFont="1" applyBorder="1" applyAlignment="1">
      <alignment horizontal="center"/>
    </xf>
    <xf numFmtId="0" fontId="30" fillId="0" borderId="0" xfId="0" applyFont="1" applyFill="1" applyBorder="1"/>
    <xf numFmtId="0" fontId="171" fillId="0" borderId="0" xfId="0" applyFont="1" applyFill="1" applyBorder="1" applyAlignment="1">
      <alignment horizontal="center"/>
    </xf>
    <xf numFmtId="0" fontId="195" fillId="0" borderId="0" xfId="0" applyFont="1" applyFill="1" applyBorder="1" applyAlignment="1">
      <alignment horizontal="center"/>
    </xf>
    <xf numFmtId="0" fontId="203" fillId="0" borderId="0" xfId="0" applyFont="1" applyFill="1" applyBorder="1" applyAlignment="1">
      <alignment horizontal="center"/>
    </xf>
    <xf numFmtId="0" fontId="204" fillId="0" borderId="0" xfId="84" applyFont="1" applyFill="1" applyBorder="1" applyAlignment="1">
      <alignment horizontal="center"/>
    </xf>
    <xf numFmtId="3" fontId="171" fillId="0" borderId="0" xfId="0" applyNumberFormat="1" applyFont="1" applyFill="1" applyBorder="1" applyAlignment="1">
      <alignment horizontal="center"/>
    </xf>
    <xf numFmtId="3" fontId="171" fillId="0" borderId="0" xfId="92" applyNumberFormat="1" applyFont="1" applyFill="1" applyBorder="1" applyAlignment="1">
      <alignment horizontal="center"/>
    </xf>
    <xf numFmtId="0" fontId="45" fillId="0" borderId="0" xfId="92" applyFont="1" applyFill="1" applyBorder="1"/>
    <xf numFmtId="0" fontId="45" fillId="0" borderId="0" xfId="92" applyFont="1" applyFill="1" applyBorder="1" applyAlignment="1">
      <alignment horizontal="center"/>
    </xf>
    <xf numFmtId="0" fontId="150" fillId="0" borderId="0" xfId="0" applyFont="1" applyFill="1" applyAlignment="1"/>
    <xf numFmtId="0" fontId="205" fillId="0" borderId="0" xfId="0" applyFont="1" applyFill="1" applyAlignment="1">
      <alignment horizontal="center"/>
    </xf>
    <xf numFmtId="0" fontId="205" fillId="0" borderId="0" xfId="0" applyFont="1" applyFill="1"/>
    <xf numFmtId="0" fontId="30" fillId="0" borderId="0" xfId="0" applyFont="1" applyFill="1"/>
    <xf numFmtId="0" fontId="206" fillId="0" borderId="0" xfId="0" applyFont="1"/>
    <xf numFmtId="0" fontId="207" fillId="0" borderId="0" xfId="0" applyFont="1"/>
    <xf numFmtId="0" fontId="206" fillId="0" borderId="0" xfId="0" applyFont="1" applyFill="1"/>
    <xf numFmtId="0" fontId="206" fillId="0" borderId="0" xfId="0" applyFont="1" applyAlignment="1">
      <alignment horizontal="center"/>
    </xf>
    <xf numFmtId="0" fontId="206" fillId="0" borderId="0" xfId="0" applyFont="1" applyFill="1" applyAlignment="1">
      <alignment horizontal="center"/>
    </xf>
    <xf numFmtId="0" fontId="208" fillId="0" borderId="0" xfId="0" applyFont="1"/>
    <xf numFmtId="0" fontId="209" fillId="0" borderId="0" xfId="0" applyFont="1"/>
    <xf numFmtId="0" fontId="186" fillId="43" borderId="42" xfId="84" applyFont="1" applyFill="1" applyBorder="1" applyAlignment="1">
      <alignment horizontal="center"/>
    </xf>
    <xf numFmtId="0" fontId="186" fillId="43" borderId="22" xfId="84" applyFont="1" applyFill="1" applyBorder="1" applyAlignment="1">
      <alignment horizontal="center"/>
    </xf>
    <xf numFmtId="0" fontId="186" fillId="43" borderId="23" xfId="84" applyFont="1" applyFill="1" applyBorder="1" applyAlignment="1">
      <alignment horizontal="center"/>
    </xf>
    <xf numFmtId="0" fontId="186" fillId="43" borderId="46" xfId="84" applyFont="1" applyFill="1" applyBorder="1" applyAlignment="1">
      <alignment horizontal="center"/>
    </xf>
    <xf numFmtId="0" fontId="186" fillId="43" borderId="24" xfId="84" applyFont="1" applyFill="1" applyBorder="1" applyAlignment="1">
      <alignment horizontal="center"/>
    </xf>
    <xf numFmtId="0" fontId="132" fillId="44" borderId="42" xfId="84" applyFont="1" applyFill="1" applyBorder="1" applyAlignment="1">
      <alignment horizontal="center"/>
    </xf>
    <xf numFmtId="0" fontId="132" fillId="44" borderId="22" xfId="84" applyFont="1" applyFill="1" applyBorder="1" applyAlignment="1">
      <alignment horizontal="center"/>
    </xf>
    <xf numFmtId="0" fontId="132" fillId="44" borderId="23" xfId="84" applyFont="1" applyFill="1" applyBorder="1" applyAlignment="1">
      <alignment horizontal="center"/>
    </xf>
    <xf numFmtId="0" fontId="132" fillId="44" borderId="24" xfId="84" applyFont="1" applyFill="1" applyBorder="1" applyAlignment="1">
      <alignment horizontal="center"/>
    </xf>
    <xf numFmtId="0" fontId="187" fillId="0" borderId="25" xfId="84" applyFont="1" applyFill="1" applyBorder="1"/>
    <xf numFmtId="0" fontId="187" fillId="0" borderId="27" xfId="84" applyFont="1" applyFill="1" applyBorder="1" applyAlignment="1">
      <alignment horizontal="center"/>
    </xf>
    <xf numFmtId="0" fontId="190" fillId="0" borderId="0" xfId="0" applyFont="1" applyFill="1"/>
    <xf numFmtId="0" fontId="191" fillId="0" borderId="0" xfId="0" applyFont="1" applyFill="1"/>
    <xf numFmtId="0" fontId="105" fillId="0" borderId="0" xfId="0" applyFont="1" applyFill="1"/>
    <xf numFmtId="0" fontId="194" fillId="0" borderId="0" xfId="0" applyFont="1" applyFill="1"/>
    <xf numFmtId="0" fontId="54" fillId="0" borderId="0" xfId="0" applyFont="1" applyFill="1"/>
    <xf numFmtId="0" fontId="8" fillId="0" borderId="0" xfId="0" applyFont="1" applyFill="1"/>
    <xf numFmtId="0" fontId="211" fillId="0" borderId="16" xfId="0" applyFont="1" applyFill="1" applyBorder="1" applyAlignment="1">
      <alignment horizontal="center"/>
    </xf>
    <xf numFmtId="0" fontId="211" fillId="0" borderId="16" xfId="0" applyFont="1" applyFill="1" applyBorder="1"/>
    <xf numFmtId="0" fontId="211" fillId="0" borderId="21" xfId="0" applyFont="1" applyFill="1" applyBorder="1"/>
    <xf numFmtId="0" fontId="211" fillId="0" borderId="21" xfId="0" applyFont="1" applyFill="1" applyBorder="1" applyAlignment="1">
      <alignment horizontal="center"/>
    </xf>
    <xf numFmtId="0" fontId="211" fillId="0" borderId="36" xfId="0" applyFont="1" applyFill="1" applyBorder="1" applyAlignment="1">
      <alignment horizontal="center"/>
    </xf>
    <xf numFmtId="0" fontId="211" fillId="0" borderId="12" xfId="0" applyFont="1" applyFill="1" applyBorder="1"/>
    <xf numFmtId="0" fontId="211" fillId="0" borderId="12" xfId="0" applyFont="1" applyFill="1" applyBorder="1" applyAlignment="1">
      <alignment horizontal="center"/>
    </xf>
    <xf numFmtId="0" fontId="211" fillId="0" borderId="33" xfId="0" applyFont="1" applyFill="1" applyBorder="1" applyAlignment="1">
      <alignment horizontal="center"/>
    </xf>
    <xf numFmtId="0" fontId="153" fillId="0" borderId="0" xfId="0" applyFont="1" applyFill="1"/>
    <xf numFmtId="0" fontId="150" fillId="0" borderId="0" xfId="0" applyFont="1" applyAlignment="1">
      <alignment horizontal="left"/>
    </xf>
    <xf numFmtId="0" fontId="168" fillId="0" borderId="0" xfId="90" applyFont="1" applyFill="1"/>
    <xf numFmtId="0" fontId="168" fillId="0" borderId="0" xfId="89" applyFont="1" applyFill="1"/>
    <xf numFmtId="0" fontId="168" fillId="0" borderId="0" xfId="89" applyFont="1" applyFill="1" applyAlignment="1">
      <alignment horizontal="center"/>
    </xf>
    <xf numFmtId="0" fontId="158" fillId="0" borderId="0" xfId="90" applyFont="1" applyFill="1"/>
    <xf numFmtId="1" fontId="158" fillId="0" borderId="0" xfId="90" applyNumberFormat="1" applyFont="1" applyFill="1"/>
    <xf numFmtId="1" fontId="212" fillId="33" borderId="0" xfId="90" applyNumberFormat="1" applyFont="1" applyFill="1"/>
    <xf numFmtId="0" fontId="212" fillId="33" borderId="0" xfId="90" applyFont="1" applyFill="1" applyAlignment="1">
      <alignment horizontal="center"/>
    </xf>
    <xf numFmtId="0" fontId="212" fillId="33" borderId="0" xfId="90" applyFont="1" applyFill="1"/>
    <xf numFmtId="1" fontId="210" fillId="36" borderId="0" xfId="90" applyNumberFormat="1" applyFont="1" applyFill="1"/>
    <xf numFmtId="0" fontId="210" fillId="36" borderId="0" xfId="90" applyFont="1" applyFill="1"/>
    <xf numFmtId="1" fontId="35" fillId="38" borderId="0" xfId="90" applyNumberFormat="1" applyFont="1" applyFill="1"/>
    <xf numFmtId="0" fontId="35" fillId="38" borderId="0" xfId="90" applyFont="1" applyFill="1" applyAlignment="1">
      <alignment horizontal="center"/>
    </xf>
    <xf numFmtId="0" fontId="35" fillId="38" borderId="0" xfId="90" applyFont="1" applyFill="1"/>
    <xf numFmtId="0" fontId="133" fillId="0" borderId="40" xfId="84" applyFont="1" applyFill="1" applyBorder="1"/>
    <xf numFmtId="0" fontId="133" fillId="0" borderId="21" xfId="84" applyFont="1" applyFill="1" applyBorder="1" applyAlignment="1">
      <alignment horizontal="center"/>
    </xf>
    <xf numFmtId="0" fontId="133" fillId="0" borderId="41" xfId="84" applyFont="1" applyFill="1" applyBorder="1" applyAlignment="1">
      <alignment horizontal="center"/>
    </xf>
    <xf numFmtId="0" fontId="133" fillId="0" borderId="25" xfId="84" applyFont="1" applyFill="1" applyBorder="1"/>
    <xf numFmtId="0" fontId="133" fillId="0" borderId="26" xfId="84" applyFont="1" applyFill="1" applyBorder="1"/>
    <xf numFmtId="0" fontId="133" fillId="0" borderId="39" xfId="84" applyFont="1" applyFill="1" applyBorder="1" applyAlignment="1">
      <alignment horizontal="center"/>
    </xf>
    <xf numFmtId="0" fontId="133" fillId="0" borderId="53" xfId="84" applyFont="1" applyFill="1" applyBorder="1" applyAlignment="1">
      <alignment horizontal="center"/>
    </xf>
    <xf numFmtId="0" fontId="187" fillId="0" borderId="26" xfId="84" applyFont="1" applyFill="1" applyBorder="1"/>
    <xf numFmtId="0" fontId="187" fillId="0" borderId="32" xfId="84" applyFont="1" applyFill="1" applyBorder="1" applyAlignment="1">
      <alignment horizontal="center"/>
    </xf>
    <xf numFmtId="0" fontId="136" fillId="0" borderId="25" xfId="84" applyFont="1" applyFill="1" applyBorder="1"/>
    <xf numFmtId="0" fontId="136" fillId="0" borderId="27" xfId="84" applyFont="1" applyFill="1" applyBorder="1" applyAlignment="1">
      <alignment horizontal="center"/>
    </xf>
    <xf numFmtId="0" fontId="136" fillId="0" borderId="26" xfId="84" applyFont="1" applyFill="1" applyBorder="1"/>
    <xf numFmtId="0" fontId="136" fillId="0" borderId="32" xfId="84" applyFont="1" applyFill="1" applyBorder="1" applyAlignment="1">
      <alignment horizontal="center"/>
    </xf>
    <xf numFmtId="0" fontId="33" fillId="0" borderId="21" xfId="0" applyFont="1" applyFill="1" applyBorder="1"/>
    <xf numFmtId="0" fontId="33" fillId="0" borderId="41" xfId="0" applyFont="1" applyFill="1" applyBorder="1" applyAlignment="1">
      <alignment horizontal="center"/>
    </xf>
    <xf numFmtId="0" fontId="33" fillId="0" borderId="12" xfId="0" applyFont="1" applyFill="1" applyBorder="1"/>
    <xf numFmtId="0" fontId="33" fillId="0" borderId="27" xfId="0" applyFont="1" applyFill="1" applyBorder="1" applyAlignment="1">
      <alignment horizontal="center"/>
    </xf>
    <xf numFmtId="0" fontId="33" fillId="0" borderId="31" xfId="0" applyFont="1" applyFill="1" applyBorder="1"/>
    <xf numFmtId="0" fontId="33" fillId="0" borderId="32" xfId="0" applyFont="1" applyFill="1" applyBorder="1" applyAlignment="1">
      <alignment horizontal="center"/>
    </xf>
    <xf numFmtId="0" fontId="200" fillId="0" borderId="21" xfId="90" applyFont="1" applyFill="1" applyBorder="1"/>
    <xf numFmtId="0" fontId="40" fillId="0" borderId="0" xfId="90" applyFont="1" applyAlignment="1">
      <alignment horizontal="center"/>
    </xf>
    <xf numFmtId="0" fontId="35" fillId="0" borderId="0" xfId="90" applyFont="1" applyAlignment="1">
      <alignment horizontal="center"/>
    </xf>
    <xf numFmtId="0" fontId="47" fillId="0" borderId="12" xfId="90" applyFont="1" applyBorder="1" applyAlignment="1">
      <alignment horizontal="center"/>
    </xf>
    <xf numFmtId="0" fontId="40" fillId="0" borderId="12" xfId="90" applyFont="1" applyBorder="1" applyAlignment="1">
      <alignment horizontal="center"/>
    </xf>
    <xf numFmtId="0" fontId="40" fillId="29" borderId="29" xfId="90" applyFont="1" applyFill="1" applyBorder="1" applyAlignment="1">
      <alignment horizontal="center"/>
    </xf>
    <xf numFmtId="0" fontId="47" fillId="0" borderId="0" xfId="90" applyFont="1" applyAlignment="1">
      <alignment horizontal="center"/>
    </xf>
    <xf numFmtId="1" fontId="128" fillId="0" borderId="12" xfId="90" applyNumberFormat="1" applyFont="1" applyFill="1" applyBorder="1" applyAlignment="1">
      <alignment horizontal="center"/>
    </xf>
    <xf numFmtId="1" fontId="213" fillId="0" borderId="21" xfId="90" applyNumberFormat="1" applyFont="1" applyFill="1" applyBorder="1" applyAlignment="1">
      <alignment horizontal="center"/>
    </xf>
    <xf numFmtId="1" fontId="213" fillId="0" borderId="21" xfId="90" applyNumberFormat="1" applyFont="1" applyFill="1" applyBorder="1"/>
    <xf numFmtId="0" fontId="213" fillId="0" borderId="41" xfId="90" applyFont="1" applyFill="1" applyBorder="1"/>
    <xf numFmtId="0" fontId="197" fillId="0" borderId="0" xfId="90" applyFont="1" applyFill="1"/>
    <xf numFmtId="0" fontId="197" fillId="0" borderId="0" xfId="90" applyFont="1" applyFill="1" applyAlignment="1">
      <alignment horizontal="center"/>
    </xf>
    <xf numFmtId="0" fontId="171" fillId="0" borderId="0" xfId="90" applyFont="1" applyFill="1"/>
    <xf numFmtId="0" fontId="171" fillId="0" borderId="0" xfId="90" applyFont="1" applyFill="1" applyAlignment="1">
      <alignment horizontal="center"/>
    </xf>
    <xf numFmtId="0" fontId="171" fillId="0" borderId="0" xfId="92" applyFont="1" applyFill="1" applyBorder="1" applyAlignment="1">
      <alignment horizontal="center"/>
    </xf>
    <xf numFmtId="0" fontId="196" fillId="0" borderId="0" xfId="92" applyFont="1" applyFill="1" applyBorder="1" applyAlignment="1">
      <alignment horizontal="center"/>
    </xf>
    <xf numFmtId="0" fontId="40" fillId="38" borderId="24" xfId="92" applyFont="1" applyFill="1" applyBorder="1" applyAlignment="1">
      <alignment horizontal="center"/>
    </xf>
    <xf numFmtId="0" fontId="25" fillId="0" borderId="41" xfId="92" applyFont="1" applyFill="1" applyBorder="1" applyAlignment="1">
      <alignment horizontal="center"/>
    </xf>
    <xf numFmtId="0" fontId="25" fillId="0" borderId="27" xfId="92" applyFont="1" applyFill="1" applyBorder="1" applyAlignment="1">
      <alignment horizontal="center"/>
    </xf>
    <xf numFmtId="0" fontId="25" fillId="0" borderId="32" xfId="92" applyFont="1" applyFill="1" applyBorder="1" applyAlignment="1">
      <alignment horizontal="center"/>
    </xf>
    <xf numFmtId="0" fontId="189" fillId="0" borderId="0" xfId="0" applyFont="1" applyFill="1" applyAlignment="1">
      <alignment horizontal="center"/>
    </xf>
    <xf numFmtId="0" fontId="214" fillId="0" borderId="0" xfId="0" applyFont="1"/>
    <xf numFmtId="0" fontId="112" fillId="0" borderId="0" xfId="0" applyFont="1" applyFill="1"/>
    <xf numFmtId="0" fontId="215" fillId="0" borderId="0" xfId="0" applyFont="1"/>
    <xf numFmtId="0" fontId="189" fillId="0" borderId="0" xfId="0" applyFont="1" applyFill="1"/>
    <xf numFmtId="0" fontId="42" fillId="0" borderId="0" xfId="0" applyFont="1" applyFill="1"/>
    <xf numFmtId="0" fontId="216" fillId="0" borderId="0" xfId="0" applyFont="1" applyFill="1"/>
    <xf numFmtId="0" fontId="189" fillId="0" borderId="0" xfId="92" applyFont="1" applyFill="1"/>
    <xf numFmtId="3" fontId="21" fillId="0" borderId="0" xfId="0" applyNumberFormat="1" applyFont="1" applyAlignment="1">
      <alignment horizontal="center" vertical="center" textRotation="90" wrapText="1"/>
    </xf>
    <xf numFmtId="3" fontId="193" fillId="0" borderId="0" xfId="0" applyNumberFormat="1" applyFont="1" applyAlignment="1">
      <alignment horizontal="center" vertical="center" textRotation="90" wrapText="1"/>
    </xf>
    <xf numFmtId="49" fontId="26" fillId="0" borderId="12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21" fillId="0" borderId="0" xfId="0" applyFont="1" applyFill="1"/>
    <xf numFmtId="0" fontId="218" fillId="34" borderId="0" xfId="0" applyFont="1" applyFill="1" applyAlignment="1">
      <alignment horizontal="center"/>
    </xf>
    <xf numFmtId="0" fontId="217" fillId="34" borderId="0" xfId="84" applyFont="1" applyFill="1"/>
    <xf numFmtId="0" fontId="170" fillId="34" borderId="0" xfId="92" applyFont="1" applyFill="1"/>
    <xf numFmtId="0" fontId="211" fillId="0" borderId="0" xfId="0" applyFont="1" applyFill="1"/>
    <xf numFmtId="1" fontId="26" fillId="0" borderId="0" xfId="90" applyNumberFormat="1" applyFont="1" applyFill="1"/>
    <xf numFmtId="0" fontId="26" fillId="0" borderId="0" xfId="90" applyFont="1" applyFill="1"/>
    <xf numFmtId="49" fontId="201" fillId="0" borderId="0" xfId="0" applyNumberFormat="1" applyFont="1" applyFill="1" applyBorder="1" applyAlignment="1" applyProtection="1">
      <alignment horizontal="center"/>
    </xf>
    <xf numFmtId="49" fontId="26" fillId="0" borderId="12" xfId="0" applyNumberFormat="1" applyFont="1" applyBorder="1" applyAlignment="1">
      <alignment horizontal="center"/>
    </xf>
    <xf numFmtId="0" fontId="219" fillId="0" borderId="0" xfId="0" applyFont="1" applyFill="1"/>
    <xf numFmtId="46" fontId="26" fillId="0" borderId="21" xfId="0" applyNumberFormat="1" applyFont="1" applyFill="1" applyBorder="1" applyAlignment="1">
      <alignment horizontal="center"/>
    </xf>
    <xf numFmtId="46" fontId="26" fillId="0" borderId="12" xfId="0" applyNumberFormat="1" applyFont="1" applyFill="1" applyBorder="1" applyAlignment="1">
      <alignment horizontal="center"/>
    </xf>
    <xf numFmtId="0" fontId="158" fillId="0" borderId="0" xfId="0" applyFont="1" applyFill="1" applyAlignment="1">
      <alignment horizontal="center"/>
    </xf>
    <xf numFmtId="0" fontId="136" fillId="0" borderId="21" xfId="84" applyFont="1" applyFill="1" applyBorder="1" applyAlignment="1">
      <alignment horizontal="center"/>
    </xf>
    <xf numFmtId="0" fontId="220" fillId="0" borderId="0" xfId="0" applyFont="1" applyFill="1"/>
    <xf numFmtId="0" fontId="220" fillId="0" borderId="0" xfId="0" applyFont="1"/>
    <xf numFmtId="0" fontId="221" fillId="0" borderId="0" xfId="0" applyFont="1"/>
    <xf numFmtId="0" fontId="222" fillId="0" borderId="0" xfId="0" applyFont="1" applyAlignment="1">
      <alignment horizontal="center"/>
    </xf>
    <xf numFmtId="0" fontId="88" fillId="0" borderId="0" xfId="0" applyFont="1" applyFill="1"/>
    <xf numFmtId="0" fontId="35" fillId="0" borderId="0" xfId="0" applyFont="1" applyFill="1" applyAlignment="1">
      <alignment horizontal="center"/>
    </xf>
    <xf numFmtId="0" fontId="194" fillId="0" borderId="0" xfId="0" applyFont="1" applyAlignment="1">
      <alignment horizontal="center"/>
    </xf>
    <xf numFmtId="0" fontId="167" fillId="0" borderId="0" xfId="0" applyFont="1" applyFill="1" applyAlignment="1">
      <alignment horizontal="center"/>
    </xf>
    <xf numFmtId="0" fontId="26" fillId="0" borderId="0" xfId="93" applyFont="1" applyFill="1" applyAlignment="1">
      <alignment horizontal="center"/>
    </xf>
    <xf numFmtId="0" fontId="223" fillId="0" borderId="0" xfId="0" applyFont="1" applyBorder="1" applyAlignment="1">
      <alignment horizontal="center"/>
    </xf>
    <xf numFmtId="0" fontId="146" fillId="0" borderId="0" xfId="0" applyFont="1"/>
    <xf numFmtId="0" fontId="224" fillId="0" borderId="0" xfId="0" applyFont="1"/>
    <xf numFmtId="0" fontId="148" fillId="0" borderId="0" xfId="0" applyFont="1" applyAlignment="1">
      <alignment horizontal="center" vertical="center" textRotation="90" wrapText="1"/>
    </xf>
    <xf numFmtId="0" fontId="148" fillId="0" borderId="0" xfId="0" applyFont="1"/>
    <xf numFmtId="0" fontId="225" fillId="0" borderId="0" xfId="0" applyFont="1"/>
    <xf numFmtId="0" fontId="226" fillId="0" borderId="0" xfId="84" applyFont="1" applyFill="1" applyAlignment="1">
      <alignment horizontal="center"/>
    </xf>
    <xf numFmtId="0" fontId="226" fillId="0" borderId="0" xfId="84" applyFont="1" applyFill="1"/>
    <xf numFmtId="0" fontId="81" fillId="0" borderId="0" xfId="0" applyFont="1" applyFill="1" applyAlignment="1">
      <alignment horizontal="center"/>
    </xf>
    <xf numFmtId="0" fontId="25" fillId="0" borderId="0" xfId="0" applyFont="1" applyFill="1"/>
    <xf numFmtId="0" fontId="227" fillId="0" borderId="0" xfId="0" applyFont="1" applyFill="1"/>
    <xf numFmtId="0" fontId="45" fillId="0" borderId="0" xfId="0" applyFont="1" applyFill="1"/>
    <xf numFmtId="0" fontId="228" fillId="0" borderId="0" xfId="0" applyFont="1" applyAlignment="1">
      <alignment horizontal="center"/>
    </xf>
    <xf numFmtId="0" fontId="228" fillId="0" borderId="0" xfId="0" applyFont="1" applyFill="1"/>
    <xf numFmtId="0" fontId="229" fillId="0" borderId="0" xfId="137" applyFont="1" applyFill="1" applyAlignment="1">
      <alignment horizontal="center"/>
    </xf>
    <xf numFmtId="0" fontId="229" fillId="0" borderId="0" xfId="137" applyFont="1" applyFill="1"/>
    <xf numFmtId="0" fontId="230" fillId="0" borderId="0" xfId="0" applyFont="1" applyFill="1"/>
    <xf numFmtId="0" fontId="25" fillId="0" borderId="25" xfId="90" applyFont="1" applyBorder="1" applyAlignment="1">
      <alignment horizontal="center"/>
    </xf>
    <xf numFmtId="0" fontId="25" fillId="0" borderId="25" xfId="90" applyFont="1" applyFill="1" applyBorder="1" applyAlignment="1">
      <alignment horizontal="center"/>
    </xf>
    <xf numFmtId="0" fontId="26" fillId="0" borderId="0" xfId="90" applyFont="1" applyAlignment="1">
      <alignment horizontal="center"/>
    </xf>
    <xf numFmtId="0" fontId="26" fillId="34" borderId="0" xfId="0" applyFont="1" applyFill="1" applyAlignment="1">
      <alignment horizontal="center"/>
    </xf>
    <xf numFmtId="0" fontId="26" fillId="34" borderId="0" xfId="0" applyFont="1" applyFill="1"/>
    <xf numFmtId="0" fontId="16" fillId="34" borderId="0" xfId="0" applyFont="1" applyFill="1"/>
    <xf numFmtId="0" fontId="133" fillId="0" borderId="40" xfId="84" applyFont="1" applyFill="1" applyBorder="1" applyAlignment="1">
      <alignment horizontal="center"/>
    </xf>
    <xf numFmtId="0" fontId="228" fillId="0" borderId="0" xfId="0" applyFont="1"/>
    <xf numFmtId="49" fontId="88" fillId="0" borderId="12" xfId="84" applyNumberFormat="1" applyFont="1" applyFill="1" applyBorder="1" applyAlignment="1">
      <alignment horizontal="center"/>
    </xf>
    <xf numFmtId="49" fontId="90" fillId="34" borderId="12" xfId="84" applyNumberFormat="1" applyFont="1" applyFill="1" applyBorder="1" applyAlignment="1">
      <alignment horizontal="center"/>
    </xf>
    <xf numFmtId="49" fontId="88" fillId="35" borderId="12" xfId="84" applyNumberFormat="1" applyFont="1" applyFill="1" applyBorder="1" applyAlignment="1">
      <alignment horizontal="center"/>
    </xf>
    <xf numFmtId="0" fontId="26" fillId="0" borderId="21" xfId="87" applyNumberFormat="1" applyFont="1" applyFill="1" applyBorder="1"/>
    <xf numFmtId="0" fontId="21" fillId="0" borderId="0" xfId="0" applyFont="1" applyFill="1" applyAlignment="1">
      <alignment horizontal="center"/>
    </xf>
    <xf numFmtId="0" fontId="189" fillId="0" borderId="33" xfId="0" applyFont="1" applyFill="1" applyBorder="1" applyAlignment="1">
      <alignment horizontal="center"/>
    </xf>
    <xf numFmtId="0" fontId="231" fillId="0" borderId="0" xfId="0" applyFont="1" applyFill="1"/>
    <xf numFmtId="0" fontId="232" fillId="0" borderId="0" xfId="0" applyFont="1" applyFill="1"/>
    <xf numFmtId="0" fontId="36" fillId="0" borderId="0" xfId="0" applyFont="1" applyFill="1"/>
    <xf numFmtId="0" fontId="233" fillId="0" borderId="0" xfId="0" applyFont="1" applyFill="1"/>
    <xf numFmtId="0" fontId="234" fillId="0" borderId="0" xfId="0" applyFont="1" applyAlignment="1">
      <alignment horizontal="center"/>
    </xf>
    <xf numFmtId="0" fontId="234" fillId="0" borderId="0" xfId="0" applyFont="1" applyFill="1"/>
    <xf numFmtId="0" fontId="235" fillId="0" borderId="0" xfId="0" applyFont="1"/>
    <xf numFmtId="0" fontId="236" fillId="0" borderId="0" xfId="92" applyFont="1" applyFill="1"/>
    <xf numFmtId="0" fontId="201" fillId="0" borderId="0" xfId="0" applyFont="1" applyFill="1"/>
    <xf numFmtId="0" fontId="236" fillId="0" borderId="0" xfId="0" applyFont="1" applyAlignment="1">
      <alignment horizontal="center"/>
    </xf>
    <xf numFmtId="0" fontId="236" fillId="0" borderId="0" xfId="0" applyFont="1" applyFill="1"/>
    <xf numFmtId="0" fontId="236" fillId="0" borderId="0" xfId="90" applyFont="1" applyFill="1"/>
    <xf numFmtId="1" fontId="236" fillId="0" borderId="0" xfId="90" applyNumberFormat="1" applyFont="1" applyFill="1"/>
    <xf numFmtId="1" fontId="236" fillId="0" borderId="0" xfId="90" applyNumberFormat="1" applyFont="1"/>
    <xf numFmtId="1" fontId="237" fillId="0" borderId="0" xfId="90" applyNumberFormat="1" applyFont="1"/>
    <xf numFmtId="0" fontId="214" fillId="0" borderId="0" xfId="0" applyFont="1" applyAlignment="1">
      <alignment horizontal="left"/>
    </xf>
    <xf numFmtId="0" fontId="214" fillId="0" borderId="0" xfId="0" applyFont="1" applyFill="1" applyAlignment="1">
      <alignment horizontal="left"/>
    </xf>
    <xf numFmtId="46" fontId="211" fillId="0" borderId="21" xfId="0" applyNumberFormat="1" applyFont="1" applyFill="1" applyBorder="1" applyAlignment="1">
      <alignment horizontal="center"/>
    </xf>
    <xf numFmtId="46" fontId="211" fillId="0" borderId="12" xfId="0" applyNumberFormat="1" applyFont="1" applyFill="1" applyBorder="1" applyAlignment="1">
      <alignment horizontal="center"/>
    </xf>
    <xf numFmtId="20" fontId="211" fillId="0" borderId="12" xfId="0" applyNumberFormat="1" applyFont="1" applyFill="1" applyBorder="1" applyAlignment="1">
      <alignment horizontal="center"/>
    </xf>
    <xf numFmtId="0" fontId="133" fillId="0" borderId="0" xfId="84" applyFont="1" applyFill="1" applyBorder="1"/>
    <xf numFmtId="49" fontId="133" fillId="0" borderId="21" xfId="84" applyNumberFormat="1" applyFont="1" applyFill="1" applyBorder="1" applyAlignment="1">
      <alignment horizontal="center"/>
    </xf>
    <xf numFmtId="49" fontId="133" fillId="0" borderId="39" xfId="84" applyNumberFormat="1" applyFont="1" applyFill="1" applyBorder="1" applyAlignment="1">
      <alignment horizontal="center"/>
    </xf>
    <xf numFmtId="49" fontId="187" fillId="0" borderId="12" xfId="84" applyNumberFormat="1" applyFont="1" applyFill="1" applyBorder="1" applyAlignment="1">
      <alignment horizontal="center"/>
    </xf>
    <xf numFmtId="0" fontId="187" fillId="0" borderId="0" xfId="84" applyFont="1" applyFill="1" applyBorder="1"/>
    <xf numFmtId="0" fontId="187" fillId="0" borderId="0" xfId="84" applyFont="1" applyFill="1" applyBorder="1" applyAlignment="1">
      <alignment horizontal="center"/>
    </xf>
    <xf numFmtId="49" fontId="136" fillId="0" borderId="12" xfId="84" applyNumberFormat="1" applyFont="1" applyFill="1" applyBorder="1" applyAlignment="1">
      <alignment horizontal="center"/>
    </xf>
    <xf numFmtId="20" fontId="136" fillId="0" borderId="12" xfId="84" applyNumberFormat="1" applyFont="1" applyFill="1" applyBorder="1" applyAlignment="1">
      <alignment horizontal="center"/>
    </xf>
    <xf numFmtId="20" fontId="136" fillId="0" borderId="31" xfId="84" applyNumberFormat="1" applyFont="1" applyFill="1" applyBorder="1" applyAlignment="1">
      <alignment horizontal="center"/>
    </xf>
    <xf numFmtId="0" fontId="46" fillId="0" borderId="0" xfId="0" applyFont="1" applyBorder="1"/>
    <xf numFmtId="0" fontId="136" fillId="0" borderId="0" xfId="84" applyFont="1" applyFill="1" applyBorder="1"/>
    <xf numFmtId="0" fontId="136" fillId="0" borderId="0" xfId="84" applyFont="1" applyFill="1" applyBorder="1" applyAlignment="1">
      <alignment horizontal="center"/>
    </xf>
    <xf numFmtId="20" fontId="25" fillId="0" borderId="12" xfId="92" applyNumberFormat="1" applyFont="1" applyFill="1" applyBorder="1" applyAlignment="1">
      <alignment horizontal="center"/>
    </xf>
    <xf numFmtId="49" fontId="25" fillId="0" borderId="12" xfId="92" applyNumberFormat="1" applyFont="1" applyFill="1" applyBorder="1" applyAlignment="1">
      <alignment horizontal="center"/>
    </xf>
    <xf numFmtId="20" fontId="33" fillId="0" borderId="39" xfId="140" applyNumberFormat="1" applyFont="1" applyFill="1" applyBorder="1" applyAlignment="1">
      <alignment horizontal="center"/>
    </xf>
    <xf numFmtId="20" fontId="33" fillId="0" borderId="21" xfId="140" applyNumberFormat="1" applyFont="1" applyFill="1" applyBorder="1" applyAlignment="1">
      <alignment horizontal="center"/>
    </xf>
    <xf numFmtId="49" fontId="33" fillId="0" borderId="21" xfId="140" applyNumberFormat="1" applyFont="1" applyFill="1" applyBorder="1" applyAlignment="1">
      <alignment horizontal="center"/>
    </xf>
    <xf numFmtId="20" fontId="26" fillId="0" borderId="12" xfId="0" applyNumberFormat="1" applyFont="1" applyFill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165" fontId="35" fillId="30" borderId="0" xfId="91" applyNumberFormat="1" applyFont="1" applyFill="1" applyBorder="1" applyAlignment="1">
      <alignment horizontal="center"/>
    </xf>
    <xf numFmtId="165" fontId="35" fillId="26" borderId="0" xfId="9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51" fillId="0" borderId="11" xfId="0" applyFont="1" applyBorder="1" applyAlignment="1">
      <alignment horizontal="center"/>
    </xf>
    <xf numFmtId="0" fontId="151" fillId="0" borderId="1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55" fillId="0" borderId="52" xfId="0" applyFont="1" applyBorder="1" applyAlignment="1">
      <alignment horizontal="center"/>
    </xf>
    <xf numFmtId="0" fontId="155" fillId="0" borderId="50" xfId="0" applyFont="1" applyBorder="1" applyAlignment="1">
      <alignment horizontal="center"/>
    </xf>
    <xf numFmtId="0" fontId="155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</cellXfs>
  <cellStyles count="186">
    <cellStyle name="20 % – Zvýraznění 1" xfId="1" builtinId="30" customBuiltin="1"/>
    <cellStyle name="20 % – Zvýraznění 2" xfId="4" builtinId="34" customBuiltin="1"/>
    <cellStyle name="20 % – Zvýraznění 3" xfId="7" builtinId="38" customBuiltin="1"/>
    <cellStyle name="20 % – Zvýraznění 4" xfId="10" builtinId="42" customBuiltin="1"/>
    <cellStyle name="20 % – Zvýraznění 5" xfId="13" builtinId="46" customBuiltin="1"/>
    <cellStyle name="20 % – Zvýraznění 6" xfId="16" builtinId="50" customBuiltin="1"/>
    <cellStyle name="20 % – Zvýraznění1 2" xfId="2" xr:uid="{00000000-0005-0000-0000-000001000000}"/>
    <cellStyle name="20 % – Zvýraznění1 3" xfId="3" xr:uid="{00000000-0005-0000-0000-000002000000}"/>
    <cellStyle name="20 % – Zvýraznění1 4" xfId="141" xr:uid="{00000000-0005-0000-0000-000003000000}"/>
    <cellStyle name="20 % – Zvýraznění2 2" xfId="5" xr:uid="{00000000-0005-0000-0000-000005000000}"/>
    <cellStyle name="20 % – Zvýraznění2 3" xfId="6" xr:uid="{00000000-0005-0000-0000-000006000000}"/>
    <cellStyle name="20 % – Zvýraznění2 4" xfId="142" xr:uid="{00000000-0005-0000-0000-000007000000}"/>
    <cellStyle name="20 % – Zvýraznění3 2" xfId="8" xr:uid="{00000000-0005-0000-0000-000009000000}"/>
    <cellStyle name="20 % – Zvýraznění3 3" xfId="9" xr:uid="{00000000-0005-0000-0000-00000A000000}"/>
    <cellStyle name="20 % – Zvýraznění3 4" xfId="143" xr:uid="{00000000-0005-0000-0000-00000B000000}"/>
    <cellStyle name="20 % – Zvýraznění4 2" xfId="11" xr:uid="{00000000-0005-0000-0000-00000D000000}"/>
    <cellStyle name="20 % – Zvýraznění4 3" xfId="12" xr:uid="{00000000-0005-0000-0000-00000E000000}"/>
    <cellStyle name="20 % – Zvýraznění4 4" xfId="144" xr:uid="{00000000-0005-0000-0000-00000F000000}"/>
    <cellStyle name="20 % – Zvýraznění5 2" xfId="14" xr:uid="{00000000-0005-0000-0000-000011000000}"/>
    <cellStyle name="20 % – Zvýraznění5 3" xfId="15" xr:uid="{00000000-0005-0000-0000-000012000000}"/>
    <cellStyle name="20 % – Zvýraznění5 4" xfId="145" xr:uid="{00000000-0005-0000-0000-000013000000}"/>
    <cellStyle name="20 % – Zvýraznění6 2" xfId="17" xr:uid="{00000000-0005-0000-0000-000015000000}"/>
    <cellStyle name="20 % – Zvýraznění6 3" xfId="18" xr:uid="{00000000-0005-0000-0000-000016000000}"/>
    <cellStyle name="20 % – Zvýraznění6 4" xfId="146" xr:uid="{00000000-0005-0000-0000-000017000000}"/>
    <cellStyle name="40 % – Zvýraznění 1" xfId="19" builtinId="31" customBuiltin="1"/>
    <cellStyle name="40 % – Zvýraznění 2" xfId="22" builtinId="35" customBuiltin="1"/>
    <cellStyle name="40 % – Zvýraznění 3" xfId="25" builtinId="39" customBuiltin="1"/>
    <cellStyle name="40 % – Zvýraznění 4" xfId="28" builtinId="43" customBuiltin="1"/>
    <cellStyle name="40 % – Zvýraznění 5" xfId="31" builtinId="47" customBuiltin="1"/>
    <cellStyle name="40 % – Zvýraznění 6" xfId="34" builtinId="51" customBuiltin="1"/>
    <cellStyle name="40 % – Zvýraznění1 2" xfId="20" xr:uid="{00000000-0005-0000-0000-000019000000}"/>
    <cellStyle name="40 % – Zvýraznění1 3" xfId="21" xr:uid="{00000000-0005-0000-0000-00001A000000}"/>
    <cellStyle name="40 % – Zvýraznění1 4" xfId="147" xr:uid="{00000000-0005-0000-0000-00001B000000}"/>
    <cellStyle name="40 % – Zvýraznění2 2" xfId="23" xr:uid="{00000000-0005-0000-0000-00001D000000}"/>
    <cellStyle name="40 % – Zvýraznění2 3" xfId="24" xr:uid="{00000000-0005-0000-0000-00001E000000}"/>
    <cellStyle name="40 % – Zvýraznění2 4" xfId="148" xr:uid="{00000000-0005-0000-0000-00001F000000}"/>
    <cellStyle name="40 % – Zvýraznění3 2" xfId="26" xr:uid="{00000000-0005-0000-0000-000021000000}"/>
    <cellStyle name="40 % – Zvýraznění3 3" xfId="27" xr:uid="{00000000-0005-0000-0000-000022000000}"/>
    <cellStyle name="40 % – Zvýraznění3 4" xfId="149" xr:uid="{00000000-0005-0000-0000-000023000000}"/>
    <cellStyle name="40 % – Zvýraznění4 2" xfId="29" xr:uid="{00000000-0005-0000-0000-000025000000}"/>
    <cellStyle name="40 % – Zvýraznění4 3" xfId="30" xr:uid="{00000000-0005-0000-0000-000026000000}"/>
    <cellStyle name="40 % – Zvýraznění4 4" xfId="150" xr:uid="{00000000-0005-0000-0000-000027000000}"/>
    <cellStyle name="40 % – Zvýraznění5 2" xfId="32" xr:uid="{00000000-0005-0000-0000-000029000000}"/>
    <cellStyle name="40 % – Zvýraznění5 3" xfId="33" xr:uid="{00000000-0005-0000-0000-00002A000000}"/>
    <cellStyle name="40 % – Zvýraznění5 4" xfId="151" xr:uid="{00000000-0005-0000-0000-00002B000000}"/>
    <cellStyle name="40 % – Zvýraznění6 2" xfId="35" xr:uid="{00000000-0005-0000-0000-00002D000000}"/>
    <cellStyle name="40 % – Zvýraznění6 3" xfId="36" xr:uid="{00000000-0005-0000-0000-00002E000000}"/>
    <cellStyle name="40 % – Zvýraznění6 4" xfId="152" xr:uid="{00000000-0005-0000-0000-00002F000000}"/>
    <cellStyle name="60 % – Zvýraznění 1" xfId="37" builtinId="32" customBuiltin="1"/>
    <cellStyle name="60 % – Zvýraznění 2" xfId="40" builtinId="36" customBuiltin="1"/>
    <cellStyle name="60 % – Zvýraznění 3" xfId="43" builtinId="40" customBuiltin="1"/>
    <cellStyle name="60 % – Zvýraznění 4" xfId="46" builtinId="44" customBuiltin="1"/>
    <cellStyle name="60 % – Zvýraznění 5" xfId="49" builtinId="48" customBuiltin="1"/>
    <cellStyle name="60 % – Zvýraznění 6" xfId="52" builtinId="52" customBuiltin="1"/>
    <cellStyle name="60 % – Zvýraznění1 2" xfId="38" xr:uid="{00000000-0005-0000-0000-000031000000}"/>
    <cellStyle name="60 % – Zvýraznění1 3" xfId="39" xr:uid="{00000000-0005-0000-0000-000032000000}"/>
    <cellStyle name="60 % – Zvýraznění1 4" xfId="153" xr:uid="{00000000-0005-0000-0000-000033000000}"/>
    <cellStyle name="60 % – Zvýraznění2 2" xfId="41" xr:uid="{00000000-0005-0000-0000-000035000000}"/>
    <cellStyle name="60 % – Zvýraznění2 3" xfId="42" xr:uid="{00000000-0005-0000-0000-000036000000}"/>
    <cellStyle name="60 % – Zvýraznění2 4" xfId="154" xr:uid="{00000000-0005-0000-0000-000037000000}"/>
    <cellStyle name="60 % – Zvýraznění3 2" xfId="44" xr:uid="{00000000-0005-0000-0000-000039000000}"/>
    <cellStyle name="60 % – Zvýraznění3 3" xfId="45" xr:uid="{00000000-0005-0000-0000-00003A000000}"/>
    <cellStyle name="60 % – Zvýraznění3 4" xfId="155" xr:uid="{00000000-0005-0000-0000-00003B000000}"/>
    <cellStyle name="60 % – Zvýraznění4 2" xfId="47" xr:uid="{00000000-0005-0000-0000-00003D000000}"/>
    <cellStyle name="60 % – Zvýraznění4 3" xfId="48" xr:uid="{00000000-0005-0000-0000-00003E000000}"/>
    <cellStyle name="60 % – Zvýraznění4 4" xfId="156" xr:uid="{00000000-0005-0000-0000-00003F000000}"/>
    <cellStyle name="60 % – Zvýraznění5 2" xfId="50" xr:uid="{00000000-0005-0000-0000-000041000000}"/>
    <cellStyle name="60 % – Zvýraznění5 3" xfId="51" xr:uid="{00000000-0005-0000-0000-000042000000}"/>
    <cellStyle name="60 % – Zvýraznění5 4" xfId="157" xr:uid="{00000000-0005-0000-0000-000043000000}"/>
    <cellStyle name="60 % – Zvýraznění6 2" xfId="53" xr:uid="{00000000-0005-0000-0000-000045000000}"/>
    <cellStyle name="60 % – Zvýraznění6 3" xfId="54" xr:uid="{00000000-0005-0000-0000-000046000000}"/>
    <cellStyle name="60 % – Zvýraznění6 4" xfId="158" xr:uid="{00000000-0005-0000-0000-000047000000}"/>
    <cellStyle name="Celkem" xfId="55" builtinId="25" customBuiltin="1"/>
    <cellStyle name="Celkem 2" xfId="56" xr:uid="{00000000-0005-0000-0000-000049000000}"/>
    <cellStyle name="Celkem 3" xfId="57" xr:uid="{00000000-0005-0000-0000-00004A000000}"/>
    <cellStyle name="Celkem 4" xfId="159" xr:uid="{00000000-0005-0000-0000-00004B000000}"/>
    <cellStyle name="Hypertextový odkaz" xfId="58" builtinId="8"/>
    <cellStyle name="Hypertextový odkaz 2" xfId="59" xr:uid="{00000000-0005-0000-0000-00004D000000}"/>
    <cellStyle name="Chybně 2" xfId="61" xr:uid="{00000000-0005-0000-0000-00004F000000}"/>
    <cellStyle name="Chybně 3" xfId="62" xr:uid="{00000000-0005-0000-0000-000050000000}"/>
    <cellStyle name="Chybně 4" xfId="160" xr:uid="{00000000-0005-0000-0000-000051000000}"/>
    <cellStyle name="Kontrolní buňka" xfId="63" builtinId="23" customBuiltin="1"/>
    <cellStyle name="Kontrolní buňka 2" xfId="64" xr:uid="{00000000-0005-0000-0000-000053000000}"/>
    <cellStyle name="Kontrolní buňka 3" xfId="65" xr:uid="{00000000-0005-0000-0000-000054000000}"/>
    <cellStyle name="Kontrolní buňka 4" xfId="161" xr:uid="{00000000-0005-0000-0000-000055000000}"/>
    <cellStyle name="Nadpis 1" xfId="66" builtinId="16" customBuiltin="1"/>
    <cellStyle name="Nadpis 1 2" xfId="67" xr:uid="{00000000-0005-0000-0000-000057000000}"/>
    <cellStyle name="Nadpis 1 3" xfId="68" xr:uid="{00000000-0005-0000-0000-000058000000}"/>
    <cellStyle name="Nadpis 1 4" xfId="162" xr:uid="{00000000-0005-0000-0000-000059000000}"/>
    <cellStyle name="Nadpis 2" xfId="69" builtinId="17" customBuiltin="1"/>
    <cellStyle name="Nadpis 2 2" xfId="70" xr:uid="{00000000-0005-0000-0000-00005B000000}"/>
    <cellStyle name="Nadpis 2 3" xfId="71" xr:uid="{00000000-0005-0000-0000-00005C000000}"/>
    <cellStyle name="Nadpis 2 4" xfId="163" xr:uid="{00000000-0005-0000-0000-00005D000000}"/>
    <cellStyle name="Nadpis 3" xfId="72" builtinId="18" customBuiltin="1"/>
    <cellStyle name="Nadpis 3 2" xfId="73" xr:uid="{00000000-0005-0000-0000-00005F000000}"/>
    <cellStyle name="Nadpis 3 3" xfId="74" xr:uid="{00000000-0005-0000-0000-000060000000}"/>
    <cellStyle name="Nadpis 3 4" xfId="164" xr:uid="{00000000-0005-0000-0000-000061000000}"/>
    <cellStyle name="Nadpis 4" xfId="75" builtinId="19" customBuiltin="1"/>
    <cellStyle name="Nadpis 4 2" xfId="76" xr:uid="{00000000-0005-0000-0000-000063000000}"/>
    <cellStyle name="Nadpis 4 3" xfId="77" xr:uid="{00000000-0005-0000-0000-000064000000}"/>
    <cellStyle name="Nadpis 4 4" xfId="165" xr:uid="{00000000-0005-0000-0000-000065000000}"/>
    <cellStyle name="Název" xfId="78" builtinId="15" customBuiltin="1"/>
    <cellStyle name="Název 2" xfId="79" xr:uid="{00000000-0005-0000-0000-000067000000}"/>
    <cellStyle name="Název 3" xfId="80" xr:uid="{00000000-0005-0000-0000-000068000000}"/>
    <cellStyle name="Název 4" xfId="166" xr:uid="{00000000-0005-0000-0000-000069000000}"/>
    <cellStyle name="Neutrální" xfId="81" builtinId="28" customBuiltin="1"/>
    <cellStyle name="Neutrální 2" xfId="82" xr:uid="{00000000-0005-0000-0000-00006B000000}"/>
    <cellStyle name="Neutrální 3" xfId="83" xr:uid="{00000000-0005-0000-0000-00006C000000}"/>
    <cellStyle name="Neutrální 4" xfId="167" xr:uid="{00000000-0005-0000-0000-00006D000000}"/>
    <cellStyle name="Normální" xfId="0" builtinId="0"/>
    <cellStyle name="Normální 2" xfId="84" xr:uid="{00000000-0005-0000-0000-00006F000000}"/>
    <cellStyle name="Normální 2 2" xfId="168" xr:uid="{00000000-0005-0000-0000-000070000000}"/>
    <cellStyle name="Normální 3" xfId="85" xr:uid="{00000000-0005-0000-0000-000071000000}"/>
    <cellStyle name="Normální 4" xfId="86" xr:uid="{00000000-0005-0000-0000-000072000000}"/>
    <cellStyle name="Normální 5" xfId="137" xr:uid="{00000000-0005-0000-0000-000073000000}"/>
    <cellStyle name="Normální 5 2" xfId="184" xr:uid="{00000000-0005-0000-0000-000074000000}"/>
    <cellStyle name="Normální 6" xfId="138" xr:uid="{00000000-0005-0000-0000-000075000000}"/>
    <cellStyle name="Normální 6 2" xfId="185" xr:uid="{00000000-0005-0000-0000-000076000000}"/>
    <cellStyle name="Normální 7" xfId="140" xr:uid="{00000000-0005-0000-0000-000077000000}"/>
    <cellStyle name="Normální 8" xfId="139" xr:uid="{00000000-0005-0000-0000-000078000000}"/>
    <cellStyle name="normální_Kříž.tab." xfId="87" xr:uid="{00000000-0005-0000-0000-000079000000}"/>
    <cellStyle name="normální_podzim &amp; jaro_1" xfId="88" xr:uid="{00000000-0005-0000-0000-00007A000000}"/>
    <cellStyle name="normální_Přehled " xfId="89" xr:uid="{00000000-0005-0000-0000-00007B000000}"/>
    <cellStyle name="normální_Sešit1" xfId="90" xr:uid="{00000000-0005-0000-0000-00007C000000}"/>
    <cellStyle name="normální_Seznam hráčů" xfId="91" xr:uid="{00000000-0005-0000-0000-00007D000000}"/>
    <cellStyle name="normální_Výsledky kol" xfId="92" xr:uid="{00000000-0005-0000-0000-00007E000000}"/>
    <cellStyle name="normální_Výsledky kol_1" xfId="93" xr:uid="{00000000-0005-0000-0000-00007F000000}"/>
    <cellStyle name="Poznámka" xfId="94" builtinId="10" customBuiltin="1"/>
    <cellStyle name="Poznámka 2" xfId="95" xr:uid="{00000000-0005-0000-0000-000081000000}"/>
    <cellStyle name="Poznámka 3" xfId="96" xr:uid="{00000000-0005-0000-0000-000082000000}"/>
    <cellStyle name="Poznámka 4" xfId="169" xr:uid="{00000000-0005-0000-0000-000083000000}"/>
    <cellStyle name="Procenta" xfId="97" builtinId="5"/>
    <cellStyle name="Procenta 2" xfId="170" xr:uid="{00000000-0005-0000-0000-000085000000}"/>
    <cellStyle name="Propojená buňka" xfId="98" builtinId="24" customBuiltin="1"/>
    <cellStyle name="Propojená buňka 2" xfId="99" xr:uid="{00000000-0005-0000-0000-000087000000}"/>
    <cellStyle name="Propojená buňka 3" xfId="100" xr:uid="{00000000-0005-0000-0000-000088000000}"/>
    <cellStyle name="Propojená buňka 4" xfId="171" xr:uid="{00000000-0005-0000-0000-000089000000}"/>
    <cellStyle name="Správně" xfId="101" builtinId="26" customBuiltin="1"/>
    <cellStyle name="Správně 2" xfId="102" xr:uid="{00000000-0005-0000-0000-00008B000000}"/>
    <cellStyle name="Správně 3" xfId="103" xr:uid="{00000000-0005-0000-0000-00008C000000}"/>
    <cellStyle name="Správně 4" xfId="172" xr:uid="{00000000-0005-0000-0000-00008D000000}"/>
    <cellStyle name="Špatně" xfId="60" builtinId="27" customBuiltin="1"/>
    <cellStyle name="Text upozornění" xfId="104" builtinId="11" customBuiltin="1"/>
    <cellStyle name="Text upozornění 2" xfId="105" xr:uid="{00000000-0005-0000-0000-00008F000000}"/>
    <cellStyle name="Text upozornění 3" xfId="106" xr:uid="{00000000-0005-0000-0000-000090000000}"/>
    <cellStyle name="Text upozornění 4" xfId="173" xr:uid="{00000000-0005-0000-0000-000091000000}"/>
    <cellStyle name="Vstup" xfId="107" builtinId="20" customBuiltin="1"/>
    <cellStyle name="Vstup 2" xfId="108" xr:uid="{00000000-0005-0000-0000-000093000000}"/>
    <cellStyle name="Vstup 3" xfId="109" xr:uid="{00000000-0005-0000-0000-000094000000}"/>
    <cellStyle name="Vstup 4" xfId="174" xr:uid="{00000000-0005-0000-0000-000095000000}"/>
    <cellStyle name="Výpočet" xfId="110" builtinId="22" customBuiltin="1"/>
    <cellStyle name="Výpočet 2" xfId="111" xr:uid="{00000000-0005-0000-0000-000097000000}"/>
    <cellStyle name="Výpočet 3" xfId="112" xr:uid="{00000000-0005-0000-0000-000098000000}"/>
    <cellStyle name="Výpočet 4" xfId="175" xr:uid="{00000000-0005-0000-0000-000099000000}"/>
    <cellStyle name="Výstup" xfId="113" builtinId="21" customBuiltin="1"/>
    <cellStyle name="Výstup 2" xfId="114" xr:uid="{00000000-0005-0000-0000-00009B000000}"/>
    <cellStyle name="Výstup 3" xfId="115" xr:uid="{00000000-0005-0000-0000-00009C000000}"/>
    <cellStyle name="Výstup 4" xfId="176" xr:uid="{00000000-0005-0000-0000-00009D000000}"/>
    <cellStyle name="Vysvětlující text" xfId="116" builtinId="53" customBuiltin="1"/>
    <cellStyle name="Vysvětlující text 2" xfId="117" xr:uid="{00000000-0005-0000-0000-00009F000000}"/>
    <cellStyle name="Vysvětlující text 3" xfId="118" xr:uid="{00000000-0005-0000-0000-0000A0000000}"/>
    <cellStyle name="Vysvětlující text 4" xfId="177" xr:uid="{00000000-0005-0000-0000-0000A1000000}"/>
    <cellStyle name="Zvýraznění 1" xfId="119" builtinId="29" customBuiltin="1"/>
    <cellStyle name="Zvýraznění 1 2" xfId="120" xr:uid="{00000000-0005-0000-0000-0000A3000000}"/>
    <cellStyle name="Zvýraznění 1 3" xfId="121" xr:uid="{00000000-0005-0000-0000-0000A4000000}"/>
    <cellStyle name="Zvýraznění 1 4" xfId="178" xr:uid="{00000000-0005-0000-0000-0000A5000000}"/>
    <cellStyle name="Zvýraznění 2" xfId="122" builtinId="33" customBuiltin="1"/>
    <cellStyle name="Zvýraznění 2 2" xfId="123" xr:uid="{00000000-0005-0000-0000-0000A7000000}"/>
    <cellStyle name="Zvýraznění 2 3" xfId="124" xr:uid="{00000000-0005-0000-0000-0000A8000000}"/>
    <cellStyle name="Zvýraznění 2 4" xfId="179" xr:uid="{00000000-0005-0000-0000-0000A9000000}"/>
    <cellStyle name="Zvýraznění 3" xfId="125" builtinId="37" customBuiltin="1"/>
    <cellStyle name="Zvýraznění 3 2" xfId="126" xr:uid="{00000000-0005-0000-0000-0000AB000000}"/>
    <cellStyle name="Zvýraznění 3 3" xfId="127" xr:uid="{00000000-0005-0000-0000-0000AC000000}"/>
    <cellStyle name="Zvýraznění 3 4" xfId="180" xr:uid="{00000000-0005-0000-0000-0000AD000000}"/>
    <cellStyle name="Zvýraznění 4" xfId="128" builtinId="41" customBuiltin="1"/>
    <cellStyle name="Zvýraznění 4 2" xfId="129" xr:uid="{00000000-0005-0000-0000-0000AF000000}"/>
    <cellStyle name="Zvýraznění 4 3" xfId="130" xr:uid="{00000000-0005-0000-0000-0000B0000000}"/>
    <cellStyle name="Zvýraznění 4 4" xfId="181" xr:uid="{00000000-0005-0000-0000-0000B1000000}"/>
    <cellStyle name="Zvýraznění 5" xfId="131" builtinId="45" customBuiltin="1"/>
    <cellStyle name="Zvýraznění 5 2" xfId="132" xr:uid="{00000000-0005-0000-0000-0000B3000000}"/>
    <cellStyle name="Zvýraznění 5 3" xfId="133" xr:uid="{00000000-0005-0000-0000-0000B4000000}"/>
    <cellStyle name="Zvýraznění 5 4" xfId="182" xr:uid="{00000000-0005-0000-0000-0000B5000000}"/>
    <cellStyle name="Zvýraznění 6" xfId="134" builtinId="49" customBuiltin="1"/>
    <cellStyle name="Zvýraznění 6 2" xfId="135" xr:uid="{00000000-0005-0000-0000-0000B7000000}"/>
    <cellStyle name="Zvýraznění 6 3" xfId="136" xr:uid="{00000000-0005-0000-0000-0000B8000000}"/>
    <cellStyle name="Zvýraznění 6 4" xfId="183" xr:uid="{00000000-0005-0000-0000-0000B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6600"/>
      <color rgb="FFFF9933"/>
      <color rgb="FF000099"/>
      <color rgb="FF0033CC"/>
      <color rgb="FF009E47"/>
      <color rgb="FFFC8F84"/>
      <color rgb="FFFC7146"/>
      <color rgb="FFEFF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chartsheet" Target="chartsheets/sheet7.xml"/><Relationship Id="rId26" Type="http://schemas.openxmlformats.org/officeDocument/2006/relationships/chartsheet" Target="chartsheets/sheet13.xml"/><Relationship Id="rId39" Type="http://schemas.openxmlformats.org/officeDocument/2006/relationships/chartsheet" Target="chartsheets/sheet15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chartsheet" Target="chartsheets/sheet6.xml"/><Relationship Id="rId25" Type="http://schemas.openxmlformats.org/officeDocument/2006/relationships/chartsheet" Target="chartsheets/sheet12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hartsheet" Target="chartsheets/sheet9.xml"/><Relationship Id="rId29" Type="http://schemas.openxmlformats.org/officeDocument/2006/relationships/chartsheet" Target="chartsheets/sheet14.xml"/><Relationship Id="rId41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13.xml"/><Relationship Id="rId32" Type="http://schemas.openxmlformats.org/officeDocument/2006/relationships/worksheet" Target="worksheets/sheet18.xml"/><Relationship Id="rId37" Type="http://schemas.openxmlformats.org/officeDocument/2006/relationships/worksheet" Target="worksheets/sheet23.xml"/><Relationship Id="rId40" Type="http://schemas.openxmlformats.org/officeDocument/2006/relationships/worksheet" Target="worksheets/sheet25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5.xml"/><Relationship Id="rId36" Type="http://schemas.openxmlformats.org/officeDocument/2006/relationships/worksheet" Target="worksheets/sheet2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8.xml"/><Relationship Id="rId31" Type="http://schemas.openxmlformats.org/officeDocument/2006/relationships/worksheet" Target="worksheets/sheet1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worksheet" Target="worksheets/sheet16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8.xml"/><Relationship Id="rId48" Type="http://schemas.openxmlformats.org/officeDocument/2006/relationships/calcChain" Target="calcChain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I.B. třída sk.D - branky a nahrávky 2017/2018</a:t>
            </a:r>
          </a:p>
        </c:rich>
      </c:tx>
      <c:layout>
        <c:manualLayout>
          <c:xMode val="edge"/>
          <c:yMode val="edge"/>
          <c:x val="0.32393876130828114"/>
          <c:y val="1.35363790186125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99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99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82393876130896E-2"/>
          <c:y val="4.5121263395375068E-2"/>
          <c:w val="0.95963813500348472"/>
          <c:h val="0.81725888324873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BN'!$Q$5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BN'!$B$7:$B$24</c:f>
              <c:strCache>
                <c:ptCount val="18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  <c:pt idx="17">
                  <c:v>Bastl Pavel</c:v>
                </c:pt>
              </c:strCache>
            </c:strRef>
          </c:cat>
          <c:val>
            <c:numRef>
              <c:f>'T BN'!$Q$7:$Q$24</c:f>
              <c:numCache>
                <c:formatCode>General</c:formatCode>
                <c:ptCount val="18"/>
                <c:pt idx="0">
                  <c:v>13</c:v>
                </c:pt>
                <c:pt idx="1">
                  <c:v>14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E-4755-923A-0B59CDA0D3C7}"/>
            </c:ext>
          </c:extLst>
        </c:ser>
        <c:ser>
          <c:idx val="1"/>
          <c:order val="1"/>
          <c:tx>
            <c:strRef>
              <c:f>'T BN'!$R$5</c:f>
              <c:strCache>
                <c:ptCount val="1"/>
                <c:pt idx="0">
                  <c:v>nahrávky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'T BN'!$B$7:$B$24</c:f>
              <c:strCache>
                <c:ptCount val="18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  <c:pt idx="17">
                  <c:v>Bastl Pavel</c:v>
                </c:pt>
              </c:strCache>
            </c:strRef>
          </c:cat>
          <c:val>
            <c:numRef>
              <c:f>'T BN'!$R$7:$R$24</c:f>
              <c:numCache>
                <c:formatCode>General</c:formatCode>
                <c:ptCount val="18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E-4755-923A-0B59CDA0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90976"/>
        <c:axId val="112192512"/>
        <c:axId val="0"/>
      </c:bar3DChart>
      <c:catAx>
        <c:axId val="1121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1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9251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19097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9950787401575"/>
          <c:y val="5.0345449243087044E-2"/>
          <c:w val="0.13883092738407687"/>
          <c:h val="3.21489611778325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 A " - jaro 2012 odehraný čas</a:t>
            </a:r>
          </a:p>
        </c:rich>
      </c:tx>
      <c:layout>
        <c:manualLayout>
          <c:xMode val="edge"/>
          <c:yMode val="edge"/>
          <c:x val="0.37995824634655756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229645093945799"/>
          <c:y val="6.4297800338409483E-2"/>
          <c:w val="0.87056367432150361"/>
          <c:h val="0.8900169204737732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'T K'!$AF$5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K'!$AE$7:$AE$33</c:f>
              <c:strCache>
                <c:ptCount val="27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  <c:pt idx="14">
                  <c:v>Aipldauer Rostislav</c:v>
                </c:pt>
                <c:pt idx="15">
                  <c:v>Chvátal Tomáš</c:v>
                </c:pt>
                <c:pt idx="16">
                  <c:v>Bastl Pavel</c:v>
                </c:pt>
                <c:pt idx="17">
                  <c:v>Šmahel Michal</c:v>
                </c:pt>
                <c:pt idx="18">
                  <c:v>Novák Vojta</c:v>
                </c:pt>
                <c:pt idx="19">
                  <c:v>Havlík Martin</c:v>
                </c:pt>
                <c:pt idx="20">
                  <c:v>Havlík Roman</c:v>
                </c:pt>
                <c:pt idx="21">
                  <c:v>Kelbler Marek</c:v>
                </c:pt>
                <c:pt idx="22">
                  <c:v>Jahoda Martin</c:v>
                </c:pt>
                <c:pt idx="23">
                  <c:v>Zejda Vojtěch</c:v>
                </c:pt>
                <c:pt idx="24">
                  <c:v>Chvátal Patrik</c:v>
                </c:pt>
                <c:pt idx="25">
                  <c:v>Koupil Petr</c:v>
                </c:pt>
                <c:pt idx="26">
                  <c:v>Plachý Karel</c:v>
                </c:pt>
              </c:strCache>
            </c:strRef>
          </c:cat>
          <c:val>
            <c:numRef>
              <c:f>'T K'!$AF$7:$AF$33</c:f>
              <c:numCache>
                <c:formatCode>General</c:formatCode>
                <c:ptCount val="27"/>
                <c:pt idx="0">
                  <c:v>242</c:v>
                </c:pt>
                <c:pt idx="1">
                  <c:v>180</c:v>
                </c:pt>
                <c:pt idx="2">
                  <c:v>1170</c:v>
                </c:pt>
                <c:pt idx="3">
                  <c:v>180</c:v>
                </c:pt>
                <c:pt idx="4">
                  <c:v>990</c:v>
                </c:pt>
                <c:pt idx="5">
                  <c:v>450</c:v>
                </c:pt>
                <c:pt idx="6">
                  <c:v>315</c:v>
                </c:pt>
                <c:pt idx="7">
                  <c:v>658</c:v>
                </c:pt>
                <c:pt idx="8">
                  <c:v>807</c:v>
                </c:pt>
                <c:pt idx="9">
                  <c:v>618</c:v>
                </c:pt>
                <c:pt idx="10">
                  <c:v>377</c:v>
                </c:pt>
                <c:pt idx="11">
                  <c:v>900</c:v>
                </c:pt>
                <c:pt idx="12">
                  <c:v>0</c:v>
                </c:pt>
                <c:pt idx="13">
                  <c:v>125</c:v>
                </c:pt>
                <c:pt idx="14">
                  <c:v>0</c:v>
                </c:pt>
                <c:pt idx="15">
                  <c:v>706</c:v>
                </c:pt>
                <c:pt idx="16">
                  <c:v>900</c:v>
                </c:pt>
                <c:pt idx="17">
                  <c:v>0</c:v>
                </c:pt>
                <c:pt idx="18">
                  <c:v>645</c:v>
                </c:pt>
                <c:pt idx="19">
                  <c:v>331</c:v>
                </c:pt>
                <c:pt idx="20">
                  <c:v>90</c:v>
                </c:pt>
                <c:pt idx="21">
                  <c:v>180</c:v>
                </c:pt>
                <c:pt idx="22">
                  <c:v>0</c:v>
                </c:pt>
                <c:pt idx="23">
                  <c:v>180</c:v>
                </c:pt>
                <c:pt idx="24">
                  <c:v>0</c:v>
                </c:pt>
                <c:pt idx="25">
                  <c:v>900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8-4953-AA43-AAE19E3BCDDC}"/>
            </c:ext>
          </c:extLst>
        </c:ser>
        <c:ser>
          <c:idx val="1"/>
          <c:order val="1"/>
          <c:tx>
            <c:strRef>
              <c:f>'T K'!$AG$5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K'!$AE$7:$AE$33</c:f>
              <c:strCache>
                <c:ptCount val="27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  <c:pt idx="14">
                  <c:v>Aipldauer Rostislav</c:v>
                </c:pt>
                <c:pt idx="15">
                  <c:v>Chvátal Tomáš</c:v>
                </c:pt>
                <c:pt idx="16">
                  <c:v>Bastl Pavel</c:v>
                </c:pt>
                <c:pt idx="17">
                  <c:v>Šmahel Michal</c:v>
                </c:pt>
                <c:pt idx="18">
                  <c:v>Novák Vojta</c:v>
                </c:pt>
                <c:pt idx="19">
                  <c:v>Havlík Martin</c:v>
                </c:pt>
                <c:pt idx="20">
                  <c:v>Havlík Roman</c:v>
                </c:pt>
                <c:pt idx="21">
                  <c:v>Kelbler Marek</c:v>
                </c:pt>
                <c:pt idx="22">
                  <c:v>Jahoda Martin</c:v>
                </c:pt>
                <c:pt idx="23">
                  <c:v>Zejda Vojtěch</c:v>
                </c:pt>
                <c:pt idx="24">
                  <c:v>Chvátal Patrik</c:v>
                </c:pt>
                <c:pt idx="25">
                  <c:v>Koupil Petr</c:v>
                </c:pt>
                <c:pt idx="26">
                  <c:v>Plachý Karel</c:v>
                </c:pt>
              </c:strCache>
            </c:strRef>
          </c:cat>
          <c:val>
            <c:numRef>
              <c:f>'T K'!$AG$7:$AG$33</c:f>
              <c:numCache>
                <c:formatCode>General</c:formatCode>
                <c:ptCount val="27"/>
                <c:pt idx="0">
                  <c:v>0</c:v>
                </c:pt>
                <c:pt idx="1">
                  <c:v>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82</c:v>
                </c:pt>
                <c:pt idx="11">
                  <c:v>28</c:v>
                </c:pt>
                <c:pt idx="12">
                  <c:v>0</c:v>
                </c:pt>
                <c:pt idx="13">
                  <c:v>68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72</c:v>
                </c:pt>
                <c:pt idx="18">
                  <c:v>76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11</c:v>
                </c:pt>
                <c:pt idx="23">
                  <c:v>0</c:v>
                </c:pt>
                <c:pt idx="24">
                  <c:v>61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8-4953-AA43-AAE19E3B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55840"/>
        <c:axId val="112757376"/>
        <c:axId val="0"/>
      </c:bar3DChart>
      <c:catAx>
        <c:axId val="11275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7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5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755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06263048016702"/>
          <c:y val="9.4754653130288996E-2"/>
          <c:w val="0.13987473903966588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"A" jaro 2012 branky a nahrávky</a:t>
            </a:r>
          </a:p>
        </c:rich>
      </c:tx>
      <c:layout>
        <c:manualLayout>
          <c:xMode val="edge"/>
          <c:yMode val="edge"/>
          <c:x val="0.36951983298538632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156576200417533E-2"/>
          <c:y val="0.15228426395939226"/>
          <c:w val="0.91440501043841849"/>
          <c:h val="0.710659898477162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K'!$AK$5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K'!$AJ$7:$AJ$20</c:f>
              <c:strCache>
                <c:ptCount val="14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</c:strCache>
            </c:strRef>
          </c:cat>
          <c:val>
            <c:numRef>
              <c:f>'T K'!$AK$7:$AK$20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4-4BF7-A1EB-6C131FC26908}"/>
            </c:ext>
          </c:extLst>
        </c:ser>
        <c:ser>
          <c:idx val="1"/>
          <c:order val="1"/>
          <c:tx>
            <c:strRef>
              <c:f>'T K'!$AL$5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K'!$AJ$7:$AJ$20</c:f>
              <c:strCache>
                <c:ptCount val="14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</c:strCache>
            </c:strRef>
          </c:cat>
          <c:val>
            <c:numRef>
              <c:f>'T K'!$AL$7:$AL$20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4-4BF7-A1EB-6C131FC2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74528"/>
        <c:axId val="118760576"/>
        <c:axId val="0"/>
      </c:bar3DChart>
      <c:catAx>
        <c:axId val="1127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76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6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774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110647181628692"/>
          <c:y val="9.4754653130288996E-2"/>
          <c:w val="0.13778705636743377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"A" jaro - žluté karty</a:t>
            </a:r>
          </a:p>
        </c:rich>
      </c:tx>
      <c:layout>
        <c:manualLayout>
          <c:xMode val="edge"/>
          <c:yMode val="edge"/>
          <c:x val="0.41753653444676403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077244258872666E-2"/>
          <c:y val="0.10490693739424695"/>
          <c:w val="0.89248434237995422"/>
          <c:h val="0.76988155668360048"/>
        </c:manualLayout>
      </c:layout>
      <c:bar3DChart>
        <c:barDir val="col"/>
        <c:grouping val="stacked"/>
        <c:varyColors val="0"/>
        <c:ser>
          <c:idx val="0"/>
          <c:order val="0"/>
          <c:tx>
            <c:v>žluté karty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K'!$AO$7:$AO$18</c:f>
              <c:strCache>
                <c:ptCount val="12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</c:strCache>
            </c:strRef>
          </c:cat>
          <c:val>
            <c:numRef>
              <c:f>'T K'!$AP$7:$AP$18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8-416A-AA94-776B0172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830976"/>
        <c:axId val="118832512"/>
        <c:axId val="0"/>
      </c:bar3DChart>
      <c:catAx>
        <c:axId val="1188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83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8309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2017/2018- I.B.třída,sk.D,JČK</a:t>
            </a:r>
          </a:p>
        </c:rich>
      </c:tx>
      <c:layout>
        <c:manualLayout>
          <c:xMode val="edge"/>
          <c:yMode val="edge"/>
          <c:x val="0.341336176727911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777E-2"/>
          <c:y val="5.7529610829103822E-2"/>
          <c:w val="0.96659707724425892"/>
          <c:h val="0.8527918781725982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K'!$AT$5</c:f>
              <c:strCache>
                <c:ptCount val="1"/>
                <c:pt idx="0">
                  <c:v>ŽK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K'!$X$7:$X$21</c:f>
              <c:strCache>
                <c:ptCount val="15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  <c:pt idx="14">
                  <c:v>Aipldauer Rostislav</c:v>
                </c:pt>
              </c:strCache>
            </c:strRef>
          </c:cat>
          <c:val>
            <c:numRef>
              <c:f>'T K'!$Y$7:$Y$21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A-4BBC-9D97-3A3E368D21B3}"/>
            </c:ext>
          </c:extLst>
        </c:ser>
        <c:ser>
          <c:idx val="1"/>
          <c:order val="1"/>
          <c:tx>
            <c:strRef>
              <c:f>'T K'!$AU$5</c:f>
              <c:strCache>
                <c:ptCount val="1"/>
                <c:pt idx="0">
                  <c:v>ČK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K'!$X$7:$X$21</c:f>
              <c:strCache>
                <c:ptCount val="15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  <c:pt idx="14">
                  <c:v>Aipldauer Rostislav</c:v>
                </c:pt>
              </c:strCache>
            </c:strRef>
          </c:cat>
          <c:val>
            <c:numRef>
              <c:f>'T K'!$Z$7:$Z$21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A-4BBC-9D97-3A3E368D2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881664"/>
        <c:axId val="118490240"/>
        <c:axId val="0"/>
      </c:bar3DChart>
      <c:catAx>
        <c:axId val="1188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4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90240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881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32510739126329"/>
          <c:y val="6.5788171090341532E-2"/>
          <c:w val="0.25472244833265056"/>
          <c:h val="2.73629742399473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Četnost branek  v minutách - 1.B.třída,sk.D,JČK,ročník 2017/2018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152400481189850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551148225471065E-2"/>
          <c:y val="5.7529610829103822E-2"/>
          <c:w val="0.90501043841336115"/>
          <c:h val="0.80372250423011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OU'!$AF$6</c:f>
              <c:strCache>
                <c:ptCount val="1"/>
                <c:pt idx="0">
                  <c:v>četnost branek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OU'!$AF$7:$AF$18</c:f>
              <c:strCache>
                <c:ptCount val="12"/>
                <c:pt idx="0">
                  <c:v>Chvátal Tomáš</c:v>
                </c:pt>
                <c:pt idx="1">
                  <c:v>Švarc Petr</c:v>
                </c:pt>
                <c:pt idx="2">
                  <c:v>Bastl Vojta</c:v>
                </c:pt>
                <c:pt idx="3">
                  <c:v>Kelbler Marek</c:v>
                </c:pt>
                <c:pt idx="4">
                  <c:v>Havlík Roman</c:v>
                </c:pt>
                <c:pt idx="5">
                  <c:v>Koupil Petr</c:v>
                </c:pt>
                <c:pt idx="6">
                  <c:v>Zejda Vojtěch</c:v>
                </c:pt>
                <c:pt idx="7">
                  <c:v>Habr Vojta</c:v>
                </c:pt>
                <c:pt idx="8">
                  <c:v>Šťastný Martin</c:v>
                </c:pt>
                <c:pt idx="9">
                  <c:v>Zejda Tomáš</c:v>
                </c:pt>
                <c:pt idx="10">
                  <c:v>Tříletý Radim</c:v>
                </c:pt>
                <c:pt idx="11">
                  <c:v>Bastl Pavel</c:v>
                </c:pt>
              </c:strCache>
            </c:strRef>
          </c:cat>
          <c:val>
            <c:numRef>
              <c:f>'T OU'!$AG$7:$AG$18</c:f>
              <c:numCache>
                <c:formatCode>0</c:formatCode>
                <c:ptCount val="12"/>
                <c:pt idx="0">
                  <c:v>109.84615384615384</c:v>
                </c:pt>
                <c:pt idx="1">
                  <c:v>162.75</c:v>
                </c:pt>
                <c:pt idx="2">
                  <c:v>173.5</c:v>
                </c:pt>
                <c:pt idx="3">
                  <c:v>179</c:v>
                </c:pt>
                <c:pt idx="4">
                  <c:v>270</c:v>
                </c:pt>
                <c:pt idx="5">
                  <c:v>323</c:v>
                </c:pt>
                <c:pt idx="6">
                  <c:v>348.33333333333331</c:v>
                </c:pt>
                <c:pt idx="7">
                  <c:v>367.8</c:v>
                </c:pt>
                <c:pt idx="8">
                  <c:v>428.66666666666669</c:v>
                </c:pt>
                <c:pt idx="9">
                  <c:v>437</c:v>
                </c:pt>
                <c:pt idx="10">
                  <c:v>443</c:v>
                </c:pt>
                <c:pt idx="11">
                  <c:v>464.5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A-4B91-A511-47C22DFFD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582272"/>
        <c:axId val="118596352"/>
        <c:axId val="0"/>
      </c:bar3DChart>
      <c:catAx>
        <c:axId val="1185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59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9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Minuty na vstřelení branky</a:t>
                </a:r>
              </a:p>
            </c:rich>
          </c:tx>
          <c:layout>
            <c:manualLayout>
              <c:xMode val="edge"/>
              <c:yMode val="edge"/>
              <c:x val="5.6367454068242027E-2"/>
              <c:y val="0.32825720017321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58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effectLst/>
              </a:rPr>
              <a:t>Četnost nahrávky </a:t>
            </a:r>
            <a:r>
              <a:rPr lang="cs-CZ"/>
              <a:t>v minutách - 1.B.třída,sk.D,JČK,ročník </a:t>
            </a:r>
            <a:r>
              <a:rPr lang="cs-CZ" sz="1200" b="1" i="0" u="none" strike="noStrike" baseline="0">
                <a:effectLst/>
              </a:rPr>
              <a:t>2017/2018</a:t>
            </a:r>
            <a:endParaRPr lang="cs-CZ"/>
          </a:p>
        </c:rich>
      </c:tx>
      <c:layout>
        <c:manualLayout>
          <c:xMode val="edge"/>
          <c:yMode val="edge"/>
          <c:x val="0.33370699309515073"/>
          <c:y val="1.81898389163101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945720250521947E-2"/>
          <c:y val="0.15228426395939226"/>
          <c:w val="0.89561586638831403"/>
          <c:h val="0.754653130287648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OU'!$AH$6</c:f>
              <c:strCache>
                <c:ptCount val="1"/>
                <c:pt idx="0">
                  <c:v>četnost nahrávek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OU'!$AH$7:$AH$23</c:f>
              <c:strCache>
                <c:ptCount val="17"/>
                <c:pt idx="0">
                  <c:v>Pokorný Václav</c:v>
                </c:pt>
                <c:pt idx="1">
                  <c:v>Bastl Vojta</c:v>
                </c:pt>
                <c:pt idx="2">
                  <c:v>Šťastný Martin</c:v>
                </c:pt>
                <c:pt idx="3">
                  <c:v>Habr Vojta</c:v>
                </c:pt>
                <c:pt idx="4">
                  <c:v>Nehyba Filip</c:v>
                </c:pt>
                <c:pt idx="5">
                  <c:v>Krejčí Miroslav</c:v>
                </c:pt>
                <c:pt idx="6">
                  <c:v>Kelbler Petr</c:v>
                </c:pt>
                <c:pt idx="7">
                  <c:v>Švarc Petr</c:v>
                </c:pt>
                <c:pt idx="8">
                  <c:v>Novák Bohumír</c:v>
                </c:pt>
                <c:pt idx="9">
                  <c:v>Habr Stanislav</c:v>
                </c:pt>
                <c:pt idx="10">
                  <c:v>Dolák Jan</c:v>
                </c:pt>
                <c:pt idx="11">
                  <c:v>Urbánek Pavel</c:v>
                </c:pt>
                <c:pt idx="12">
                  <c:v>Zejda Tomáš</c:v>
                </c:pt>
                <c:pt idx="13">
                  <c:v>Kapinus Radek</c:v>
                </c:pt>
                <c:pt idx="14">
                  <c:v>Bastl Pavel</c:v>
                </c:pt>
                <c:pt idx="15">
                  <c:v>Novák Vojta</c:v>
                </c:pt>
                <c:pt idx="16">
                  <c:v>Chvátal Tomáš</c:v>
                </c:pt>
              </c:strCache>
            </c:strRef>
          </c:cat>
          <c:val>
            <c:numRef>
              <c:f>'T OU'!$AI$7:$AI$23</c:f>
              <c:numCache>
                <c:formatCode>#,##0</c:formatCode>
                <c:ptCount val="17"/>
                <c:pt idx="0">
                  <c:v>160.75</c:v>
                </c:pt>
                <c:pt idx="1">
                  <c:v>174.16666666666666</c:v>
                </c:pt>
                <c:pt idx="2">
                  <c:v>238</c:v>
                </c:pt>
                <c:pt idx="3">
                  <c:v>244.125</c:v>
                </c:pt>
                <c:pt idx="4">
                  <c:v>270</c:v>
                </c:pt>
                <c:pt idx="5">
                  <c:v>270</c:v>
                </c:pt>
                <c:pt idx="6">
                  <c:v>306.5</c:v>
                </c:pt>
                <c:pt idx="7">
                  <c:v>375</c:v>
                </c:pt>
                <c:pt idx="8">
                  <c:v>414.5</c:v>
                </c:pt>
                <c:pt idx="9">
                  <c:v>443</c:v>
                </c:pt>
                <c:pt idx="10">
                  <c:v>514.5</c:v>
                </c:pt>
                <c:pt idx="11">
                  <c:v>874</c:v>
                </c:pt>
                <c:pt idx="12">
                  <c:v>905</c:v>
                </c:pt>
                <c:pt idx="13">
                  <c:v>929</c:v>
                </c:pt>
                <c:pt idx="14">
                  <c:v>942</c:v>
                </c:pt>
                <c:pt idx="15">
                  <c:v>1041</c:v>
                </c:pt>
                <c:pt idx="16">
                  <c:v>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3-4160-8D09-F6D50D9C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708096"/>
        <c:axId val="118709632"/>
        <c:axId val="0"/>
      </c:bar3DChart>
      <c:catAx>
        <c:axId val="1187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7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0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70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Četnost v minutách - baranka + nahrávka-1.B.třída,sk.D,JČK,ročník </a:t>
            </a:r>
            <a:r>
              <a:rPr lang="cs-CZ" sz="1200" b="1" i="0" u="none" strike="noStrike" baseline="0">
                <a:effectLst/>
              </a:rPr>
              <a:t>2017/2108</a:t>
            </a:r>
            <a:endParaRPr lang="cs-CZ"/>
          </a:p>
        </c:rich>
      </c:tx>
      <c:layout>
        <c:manualLayout>
          <c:xMode val="edge"/>
          <c:yMode val="edge"/>
          <c:x val="0.21220217466969724"/>
          <c:y val="2.030478155223796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>
                <a:gamma/>
                <a:tint val="0"/>
                <a:invGamma/>
              </a:srgbClr>
            </a:gs>
            <a:gs pos="100000">
              <a:srgbClr val="FFFF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164926931107247E-2"/>
          <c:y val="0.15228426395939226"/>
          <c:w val="0.89039665970771997"/>
          <c:h val="0.75465313028764802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 OU'!$AJ$6</c:f>
              <c:strCache>
                <c:ptCount val="1"/>
                <c:pt idx="0">
                  <c:v>četnost (B+N)-bodů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OU'!$AJ$7:$AJ$24</c:f>
              <c:strCache>
                <c:ptCount val="18"/>
                <c:pt idx="0">
                  <c:v>Šťastný Martin</c:v>
                </c:pt>
                <c:pt idx="1">
                  <c:v>Habr Vojta</c:v>
                </c:pt>
                <c:pt idx="2">
                  <c:v>Bastl Vojta</c:v>
                </c:pt>
                <c:pt idx="3">
                  <c:v>Pokorný Václav</c:v>
                </c:pt>
                <c:pt idx="4">
                  <c:v>Nehyba Filip</c:v>
                </c:pt>
                <c:pt idx="5">
                  <c:v>Novák Vojta</c:v>
                </c:pt>
                <c:pt idx="6">
                  <c:v>Kelbler Petr</c:v>
                </c:pt>
                <c:pt idx="7">
                  <c:v>Kelbler David</c:v>
                </c:pt>
                <c:pt idx="8">
                  <c:v>Švarc Petr</c:v>
                </c:pt>
                <c:pt idx="9">
                  <c:v>Habr Stanislav</c:v>
                </c:pt>
                <c:pt idx="10">
                  <c:v>Chvátal Tomáš</c:v>
                </c:pt>
                <c:pt idx="11">
                  <c:v>Krejčí Miroslav</c:v>
                </c:pt>
                <c:pt idx="12">
                  <c:v>Urbánek Pavel</c:v>
                </c:pt>
                <c:pt idx="13">
                  <c:v>Kapinus Radek</c:v>
                </c:pt>
                <c:pt idx="14">
                  <c:v>Dolák Jan</c:v>
                </c:pt>
                <c:pt idx="15">
                  <c:v>Novák Bohumír</c:v>
                </c:pt>
                <c:pt idx="16">
                  <c:v>Zejda Tomáš</c:v>
                </c:pt>
                <c:pt idx="17">
                  <c:v>Bastl Pavel</c:v>
                </c:pt>
              </c:strCache>
            </c:strRef>
          </c:cat>
          <c:val>
            <c:numRef>
              <c:f>'T OU'!$AK$7:$AK$24</c:f>
              <c:numCache>
                <c:formatCode>0</c:formatCode>
                <c:ptCount val="18"/>
                <c:pt idx="0">
                  <c:v>75.15789473684211</c:v>
                </c:pt>
                <c:pt idx="1">
                  <c:v>97.65</c:v>
                </c:pt>
                <c:pt idx="2">
                  <c:v>116.11111111111111</c:v>
                </c:pt>
                <c:pt idx="3">
                  <c:v>116.90909090909091</c:v>
                </c:pt>
                <c:pt idx="4">
                  <c:v>135</c:v>
                </c:pt>
                <c:pt idx="5">
                  <c:v>148.71428571428572</c:v>
                </c:pt>
                <c:pt idx="6">
                  <c:v>167.18181818181819</c:v>
                </c:pt>
                <c:pt idx="7">
                  <c:v>179</c:v>
                </c:pt>
                <c:pt idx="8">
                  <c:v>187.5</c:v>
                </c:pt>
                <c:pt idx="9">
                  <c:v>221.5</c:v>
                </c:pt>
                <c:pt idx="10">
                  <c:v>269.16666666666669</c:v>
                </c:pt>
                <c:pt idx="11">
                  <c:v>270</c:v>
                </c:pt>
                <c:pt idx="12">
                  <c:v>291.33333333333331</c:v>
                </c:pt>
                <c:pt idx="13">
                  <c:v>309.66666666666669</c:v>
                </c:pt>
                <c:pt idx="14">
                  <c:v>343</c:v>
                </c:pt>
                <c:pt idx="15">
                  <c:v>414.5</c:v>
                </c:pt>
                <c:pt idx="16">
                  <c:v>452.5</c:v>
                </c:pt>
                <c:pt idx="17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2-461E-9B68-D2141D3B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12384"/>
        <c:axId val="119313920"/>
        <c:axId val="0"/>
      </c:bar3DChart>
      <c:catAx>
        <c:axId val="1193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3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1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31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Vstřelené branky a nahrávky </a:t>
            </a:r>
            <a:r>
              <a:rPr lang="cs-CZ" sz="1175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- I.B třídas.D,JČK,ročník  </a:t>
            </a:r>
            <a:r>
              <a:rPr lang="cs-CZ" sz="975" b="1" i="0" u="none" strike="noStrike" baseline="0">
                <a:effectLst/>
              </a:rPr>
              <a:t>2017/2018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675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5213E-2"/>
          <c:y val="7.1065989847716338E-2"/>
          <c:w val="0.91318327974275926"/>
          <c:h val="0.76988155668360048"/>
        </c:manualLayout>
      </c:layout>
      <c:bar3DChart>
        <c:barDir val="col"/>
        <c:grouping val="stacked"/>
        <c:varyColors val="0"/>
        <c:ser>
          <c:idx val="0"/>
          <c:order val="0"/>
          <c:tx>
            <c:v>vstřelená branka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BN'!$B$7:$B$24</c:f>
              <c:strCache>
                <c:ptCount val="18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  <c:pt idx="17">
                  <c:v>Bastl Pavel</c:v>
                </c:pt>
              </c:strCache>
            </c:strRef>
          </c:cat>
          <c:val>
            <c:numRef>
              <c:f>'T BN'!$Q$7:$Q$24</c:f>
              <c:numCache>
                <c:formatCode>General</c:formatCode>
                <c:ptCount val="18"/>
                <c:pt idx="0">
                  <c:v>13</c:v>
                </c:pt>
                <c:pt idx="1">
                  <c:v>14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C-4D90-9E41-BB15AF527080}"/>
            </c:ext>
          </c:extLst>
        </c:ser>
        <c:ser>
          <c:idx val="1"/>
          <c:order val="1"/>
          <c:tx>
            <c:v>nahrávka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BN'!$B$7:$B$24</c:f>
              <c:strCache>
                <c:ptCount val="18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  <c:pt idx="17">
                  <c:v>Bastl Pavel</c:v>
                </c:pt>
              </c:strCache>
            </c:strRef>
          </c:cat>
          <c:val>
            <c:numRef>
              <c:f>'T BN'!$R$7:$R$24</c:f>
              <c:numCache>
                <c:formatCode>General</c:formatCode>
                <c:ptCount val="18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C-4D90-9E41-BB15AF527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73824"/>
        <c:axId val="119375360"/>
        <c:axId val="0"/>
      </c:bar3DChart>
      <c:catAx>
        <c:axId val="1193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37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7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37382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50911328803387"/>
          <c:y val="7.9526145090449543E-2"/>
          <c:w val="0.1725616685494625"/>
          <c:h val="3.7225094337955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Odehraný čas(minuty) - I.B třída,sk.D,JČK, ročník </a:t>
            </a:r>
            <a:r>
              <a:rPr lang="cs-CZ" sz="1000" b="1" i="0" u="none" strike="noStrike" baseline="0">
                <a:effectLst/>
              </a:rPr>
              <a:t>2017/2018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3645833333333496"/>
          <c:y val="1.17845117845119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50000">
              <a:srgbClr val="F0E7DF"/>
            </a:gs>
            <a:gs pos="0">
              <a:schemeClr val="accent6">
                <a:lumMod val="20000"/>
                <a:lumOff val="80000"/>
              </a:schemeClr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50000">
              <a:srgbClr val="F0E7DF"/>
            </a:gs>
            <a:gs pos="0">
              <a:schemeClr val="accent6">
                <a:lumMod val="20000"/>
                <a:lumOff val="80000"/>
              </a:schemeClr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63E-2"/>
          <c:y val="5.9221658206429779E-2"/>
          <c:w val="0.88935281837160751"/>
          <c:h val="0.90186125211505963"/>
        </c:manualLayout>
      </c:layout>
      <c:bar3DChart>
        <c:barDir val="bar"/>
        <c:grouping val="stacked"/>
        <c:varyColors val="0"/>
        <c:ser>
          <c:idx val="0"/>
          <c:order val="0"/>
          <c:tx>
            <c:v>odehrané utkáná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OU'!$B$7:$B$36</c:f>
              <c:strCache>
                <c:ptCount val="30"/>
                <c:pt idx="0">
                  <c:v>Švarc Petr</c:v>
                </c:pt>
                <c:pt idx="1">
                  <c:v>Habr Vojta</c:v>
                </c:pt>
                <c:pt idx="2">
                  <c:v>Kelbler Petr</c:v>
                </c:pt>
                <c:pt idx="3">
                  <c:v>Koupil Petr</c:v>
                </c:pt>
                <c:pt idx="4">
                  <c:v>Chvátal Tomáš</c:v>
                </c:pt>
                <c:pt idx="5">
                  <c:v>Šťastný Martin</c:v>
                </c:pt>
                <c:pt idx="6">
                  <c:v>Pokorný Václav</c:v>
                </c:pt>
                <c:pt idx="7">
                  <c:v>Černý Jiří</c:v>
                </c:pt>
                <c:pt idx="8">
                  <c:v>Zejda Vojtěch</c:v>
                </c:pt>
                <c:pt idx="9">
                  <c:v>Bastl Vojta</c:v>
                </c:pt>
                <c:pt idx="10">
                  <c:v>Novák Vojta</c:v>
                </c:pt>
                <c:pt idx="11">
                  <c:v>Dolák Jan</c:v>
                </c:pt>
                <c:pt idx="12">
                  <c:v>Bastl Pavel</c:v>
                </c:pt>
                <c:pt idx="13">
                  <c:v>Kapinus Radek</c:v>
                </c:pt>
                <c:pt idx="14">
                  <c:v>Zejda Tomáš</c:v>
                </c:pt>
                <c:pt idx="15">
                  <c:v>Urbánek Pavel</c:v>
                </c:pt>
                <c:pt idx="16">
                  <c:v>Novák Bohumír</c:v>
                </c:pt>
                <c:pt idx="17">
                  <c:v>Tříletý Radim</c:v>
                </c:pt>
                <c:pt idx="18">
                  <c:v>Habr Stanislav</c:v>
                </c:pt>
                <c:pt idx="19">
                  <c:v>Havlík Roman</c:v>
                </c:pt>
                <c:pt idx="20">
                  <c:v>Nehyba Filip</c:v>
                </c:pt>
                <c:pt idx="21">
                  <c:v>Krejčí Miroslav</c:v>
                </c:pt>
                <c:pt idx="22">
                  <c:v>Havlík Martin</c:v>
                </c:pt>
                <c:pt idx="23">
                  <c:v>Kelbler Marek</c:v>
                </c:pt>
                <c:pt idx="24">
                  <c:v>Kelbler David</c:v>
                </c:pt>
                <c:pt idx="25">
                  <c:v>Chvátal Patrik</c:v>
                </c:pt>
                <c:pt idx="26">
                  <c:v>Aipldauer Rostislav</c:v>
                </c:pt>
                <c:pt idx="27">
                  <c:v>Šmahel Michal</c:v>
                </c:pt>
                <c:pt idx="28">
                  <c:v>Pospíchal Tomáš</c:v>
                </c:pt>
                <c:pt idx="29">
                  <c:v>Nedoma Václav</c:v>
                </c:pt>
              </c:strCache>
            </c:strRef>
          </c:cat>
          <c:val>
            <c:numRef>
              <c:f>'T OU'!$V$7:$V$36</c:f>
              <c:numCache>
                <c:formatCode>General</c:formatCode>
                <c:ptCount val="30"/>
                <c:pt idx="0">
                  <c:v>2340</c:v>
                </c:pt>
                <c:pt idx="1">
                  <c:v>1953</c:v>
                </c:pt>
                <c:pt idx="2">
                  <c:v>1929</c:v>
                </c:pt>
                <c:pt idx="3">
                  <c:v>1710</c:v>
                </c:pt>
                <c:pt idx="4">
                  <c:v>1691</c:v>
                </c:pt>
                <c:pt idx="5">
                  <c:v>1518</c:v>
                </c:pt>
                <c:pt idx="6">
                  <c:v>1376</c:v>
                </c:pt>
                <c:pt idx="7">
                  <c:v>1212</c:v>
                </c:pt>
                <c:pt idx="8">
                  <c:v>1196</c:v>
                </c:pt>
                <c:pt idx="9">
                  <c:v>1045</c:v>
                </c:pt>
                <c:pt idx="10">
                  <c:v>1092</c:v>
                </c:pt>
                <c:pt idx="11">
                  <c:v>1068</c:v>
                </c:pt>
                <c:pt idx="12">
                  <c:v>1032</c:v>
                </c:pt>
                <c:pt idx="13">
                  <c:v>929</c:v>
                </c:pt>
                <c:pt idx="14">
                  <c:v>967</c:v>
                </c:pt>
                <c:pt idx="15">
                  <c:v>874</c:v>
                </c:pt>
                <c:pt idx="16">
                  <c:v>829</c:v>
                </c:pt>
                <c:pt idx="17">
                  <c:v>480</c:v>
                </c:pt>
                <c:pt idx="18">
                  <c:v>533</c:v>
                </c:pt>
                <c:pt idx="19">
                  <c:v>270</c:v>
                </c:pt>
                <c:pt idx="20">
                  <c:v>180</c:v>
                </c:pt>
                <c:pt idx="21">
                  <c:v>270</c:v>
                </c:pt>
                <c:pt idx="22">
                  <c:v>355</c:v>
                </c:pt>
                <c:pt idx="23">
                  <c:v>180</c:v>
                </c:pt>
                <c:pt idx="24">
                  <c:v>193</c:v>
                </c:pt>
                <c:pt idx="25">
                  <c:v>151</c:v>
                </c:pt>
                <c:pt idx="26">
                  <c:v>90</c:v>
                </c:pt>
                <c:pt idx="27">
                  <c:v>81</c:v>
                </c:pt>
                <c:pt idx="28">
                  <c:v>45</c:v>
                </c:pt>
                <c:pt idx="2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2-403A-8885-212E1E96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85088"/>
        <c:axId val="119456512"/>
        <c:axId val="0"/>
      </c:bar3DChart>
      <c:catAx>
        <c:axId val="11938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45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5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385088"/>
        <c:crosses val="max"/>
        <c:crossBetween val="between"/>
        <c:majorUnit val="9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 I.B třída,sk.D,JČK, ročník </a:t>
            </a:r>
            <a:r>
              <a:rPr lang="cs-CZ" sz="1000" b="1" i="0" u="none" strike="noStrike" baseline="0">
                <a:effectLst/>
              </a:rPr>
              <a:t>2017/2018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9479166666666667"/>
          <c:y val="6.734006734006742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12943632567849"/>
          <c:y val="9.3062605752961228E-2"/>
          <c:w val="0.78914405010438926"/>
          <c:h val="0.36717428087986975"/>
        </c:manualLayout>
      </c:layout>
      <c:bar3DChart>
        <c:barDir val="col"/>
        <c:grouping val="clustered"/>
        <c:varyColors val="0"/>
        <c:ser>
          <c:idx val="0"/>
          <c:order val="0"/>
          <c:tx>
            <c:v>branky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</c:strCache>
            </c:strRef>
          </c:cat>
          <c:val>
            <c:numRef>
              <c:f>'T BN'!$Q$7:$Q$23</c:f>
              <c:numCache>
                <c:formatCode>General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F-48EA-8092-92056E3C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23872"/>
        <c:axId val="119058432"/>
        <c:axId val="0"/>
      </c:bar3DChart>
      <c:catAx>
        <c:axId val="11902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84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05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843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0238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0FFF0">
                <a:gamma/>
                <a:tint val="30196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0FFF0">
                <a:gamma/>
                <a:tint val="30196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801678908709499"/>
          <c:y val="1.4652067064685871E-2"/>
          <c:w val="0.78908709338929695"/>
          <c:h val="0.79121162149303703"/>
        </c:manualLayout>
      </c:layout>
      <c:bar3DChart>
        <c:barDir val="col"/>
        <c:grouping val="clustered"/>
        <c:varyColors val="0"/>
        <c:ser>
          <c:idx val="0"/>
          <c:order val="0"/>
          <c:tx>
            <c:v>nahrávky</c:v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</c:strCache>
            </c:strRef>
          </c:cat>
          <c:val>
            <c:numRef>
              <c:f>'T BN'!$R$7:$R$23</c:f>
              <c:numCache>
                <c:formatCode>General</c:formatCode>
                <c:ptCount val="17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1-453C-B10F-DF5C37B2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161216"/>
        <c:axId val="119162752"/>
        <c:axId val="0"/>
      </c:bar3DChart>
      <c:catAx>
        <c:axId val="1191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02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1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9161216"/>
        <c:crosses val="autoZero"/>
        <c:crossBetween val="between"/>
        <c:majorUnit val="1"/>
      </c:valAx>
      <c:spPr>
        <a:gradFill rotWithShape="0">
          <a:gsLst>
            <a:gs pos="0">
              <a:srgbClr val="DDFFDD">
                <a:gamma/>
                <a:tint val="66667"/>
                <a:invGamma/>
              </a:srgbClr>
            </a:gs>
            <a:gs pos="100000">
              <a:srgbClr val="CCFFCC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Ročník 2011/2012 - Jaro 2012 - branky a nahrávky</a:t>
            </a:r>
          </a:p>
        </c:rich>
      </c:tx>
      <c:layout>
        <c:manualLayout>
          <c:xMode val="edge"/>
          <c:yMode val="edge"/>
          <c:x val="0.30167014613778731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25260960334025"/>
          <c:y val="5.9221658206429779E-2"/>
          <c:w val="0.88830897703549061"/>
          <c:h val="0.8020304568527918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Jbn!$K$5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Jbn!$B$7:$B$20</c:f>
              <c:strCache>
                <c:ptCount val="14"/>
                <c:pt idx="0">
                  <c:v>Kapinus Radek</c:v>
                </c:pt>
                <c:pt idx="1">
                  <c:v>Habr Stanislav</c:v>
                </c:pt>
                <c:pt idx="2">
                  <c:v>Habr Vojta</c:v>
                </c:pt>
                <c:pt idx="3">
                  <c:v>Kelbler Marek</c:v>
                </c:pt>
                <c:pt idx="4">
                  <c:v>Chvátal Tomáš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Bastl Vojta</c:v>
                </c:pt>
                <c:pt idx="8">
                  <c:v>Šťastný Martin</c:v>
                </c:pt>
                <c:pt idx="9">
                  <c:v>Habr Jiří</c:v>
                </c:pt>
                <c:pt idx="10">
                  <c:v>Jahoda Martin</c:v>
                </c:pt>
                <c:pt idx="11">
                  <c:v>Kelbler Petr</c:v>
                </c:pt>
                <c:pt idx="12">
                  <c:v>Pospíchal Tomáš</c:v>
                </c:pt>
                <c:pt idx="13">
                  <c:v>Novák Vojta</c:v>
                </c:pt>
              </c:strCache>
            </c:strRef>
          </c:cat>
          <c:val>
            <c:numRef>
              <c:f>Jbn!$K$7:$K$20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4-42AA-8078-DA983BF6B844}"/>
            </c:ext>
          </c:extLst>
        </c:ser>
        <c:ser>
          <c:idx val="1"/>
          <c:order val="1"/>
          <c:tx>
            <c:strRef>
              <c:f>Jbn!$L$5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Jbn!$B$7:$B$20</c:f>
              <c:strCache>
                <c:ptCount val="14"/>
                <c:pt idx="0">
                  <c:v>Kapinus Radek</c:v>
                </c:pt>
                <c:pt idx="1">
                  <c:v>Habr Stanislav</c:v>
                </c:pt>
                <c:pt idx="2">
                  <c:v>Habr Vojta</c:v>
                </c:pt>
                <c:pt idx="3">
                  <c:v>Kelbler Marek</c:v>
                </c:pt>
                <c:pt idx="4">
                  <c:v>Chvátal Tomáš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Bastl Vojta</c:v>
                </c:pt>
                <c:pt idx="8">
                  <c:v>Šťastný Martin</c:v>
                </c:pt>
                <c:pt idx="9">
                  <c:v>Habr Jiří</c:v>
                </c:pt>
                <c:pt idx="10">
                  <c:v>Jahoda Martin</c:v>
                </c:pt>
                <c:pt idx="11">
                  <c:v>Kelbler Petr</c:v>
                </c:pt>
                <c:pt idx="12">
                  <c:v>Pospíchal Tomáš</c:v>
                </c:pt>
                <c:pt idx="13">
                  <c:v>Novák Vojta</c:v>
                </c:pt>
              </c:strCache>
            </c:strRef>
          </c:cat>
          <c:val>
            <c:numRef>
              <c:f>Jbn!$L$7:$L$20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4-42AA-8078-DA983BF6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065024"/>
        <c:axId val="142066816"/>
        <c:axId val="0"/>
      </c:bar3DChart>
      <c:catAx>
        <c:axId val="14206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0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06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06502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841336116910679"/>
          <c:y val="6.4297800338409483E-2"/>
          <c:w val="0.12212943632567846"/>
          <c:h val="3.7225042301184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JARO 2012 </a:t>
            </a:r>
            <a:r>
              <a:rPr lang="cs-CZ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ČAS NA HRACÍ PLOŠE V MINUTÁCH</a:t>
            </a:r>
          </a:p>
        </c:rich>
      </c:tx>
      <c:layout>
        <c:manualLayout>
          <c:xMode val="edge"/>
          <c:yMode val="edge"/>
          <c:x val="0.35294117647058826"/>
          <c:y val="1.95652193222040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41653418124022"/>
          <c:y val="2.3688663282571912E-2"/>
          <c:w val="0.85055643879173259"/>
          <c:h val="0.94754653130287669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Jou!$I$5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9C-4C07-B4F6-E0B92D6608C0}"/>
              </c:ext>
            </c:extLst>
          </c:dPt>
          <c:cat>
            <c:strRef>
              <c:f>Jou!$H$7:$H$32</c:f>
              <c:strCache>
                <c:ptCount val="26"/>
                <c:pt idx="0">
                  <c:v>Habr Jiří</c:v>
                </c:pt>
                <c:pt idx="1">
                  <c:v>Havlík Roman</c:v>
                </c:pt>
                <c:pt idx="2">
                  <c:v>Bastl Vojta</c:v>
                </c:pt>
                <c:pt idx="3">
                  <c:v>Havlík Martin</c:v>
                </c:pt>
                <c:pt idx="4">
                  <c:v>Švarc Petr</c:v>
                </c:pt>
                <c:pt idx="5">
                  <c:v>Habr Vojta</c:v>
                </c:pt>
                <c:pt idx="6">
                  <c:v>Kapinus Radek</c:v>
                </c:pt>
                <c:pt idx="7">
                  <c:v>Habr Stanislav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Pospíchal Tomáš</c:v>
                </c:pt>
                <c:pt idx="11">
                  <c:v>Kelbler David</c:v>
                </c:pt>
                <c:pt idx="12">
                  <c:v>Jahoda Martin</c:v>
                </c:pt>
                <c:pt idx="13">
                  <c:v>Kelbler Marek</c:v>
                </c:pt>
                <c:pt idx="14">
                  <c:v>Koupil Petr</c:v>
                </c:pt>
                <c:pt idx="15">
                  <c:v>Novák Vojta</c:v>
                </c:pt>
                <c:pt idx="16">
                  <c:v>Šťastný Martin</c:v>
                </c:pt>
                <c:pt idx="17">
                  <c:v>Kelbler Petr</c:v>
                </c:pt>
                <c:pt idx="18">
                  <c:v>Pokorný Václav</c:v>
                </c:pt>
                <c:pt idx="19">
                  <c:v>Zejda Vojtěch</c:v>
                </c:pt>
                <c:pt idx="20">
                  <c:v>Zejda Tomáš</c:v>
                </c:pt>
                <c:pt idx="21">
                  <c:v>Plachý Karel</c:v>
                </c:pt>
                <c:pt idx="22">
                  <c:v>Nehyba Filip</c:v>
                </c:pt>
                <c:pt idx="23">
                  <c:v>Tříletý Radim</c:v>
                </c:pt>
                <c:pt idx="24">
                  <c:v>Novák Bohumír</c:v>
                </c:pt>
                <c:pt idx="25">
                  <c:v>Urbánek Pavel</c:v>
                </c:pt>
              </c:strCache>
            </c:strRef>
          </c:cat>
          <c:val>
            <c:numRef>
              <c:f>Jou!$I$7:$I$32</c:f>
              <c:numCache>
                <c:formatCode>General</c:formatCode>
                <c:ptCount val="26"/>
                <c:pt idx="0">
                  <c:v>0</c:v>
                </c:pt>
                <c:pt idx="1">
                  <c:v>90</c:v>
                </c:pt>
                <c:pt idx="2">
                  <c:v>180</c:v>
                </c:pt>
                <c:pt idx="3">
                  <c:v>331</c:v>
                </c:pt>
                <c:pt idx="4">
                  <c:v>1170</c:v>
                </c:pt>
                <c:pt idx="5">
                  <c:v>990</c:v>
                </c:pt>
                <c:pt idx="6">
                  <c:v>618</c:v>
                </c:pt>
                <c:pt idx="7">
                  <c:v>450</c:v>
                </c:pt>
                <c:pt idx="8">
                  <c:v>706</c:v>
                </c:pt>
                <c:pt idx="9">
                  <c:v>900</c:v>
                </c:pt>
                <c:pt idx="10">
                  <c:v>45</c:v>
                </c:pt>
                <c:pt idx="11">
                  <c:v>125</c:v>
                </c:pt>
                <c:pt idx="12">
                  <c:v>0</c:v>
                </c:pt>
                <c:pt idx="13">
                  <c:v>180</c:v>
                </c:pt>
                <c:pt idx="14">
                  <c:v>900</c:v>
                </c:pt>
                <c:pt idx="15">
                  <c:v>645</c:v>
                </c:pt>
                <c:pt idx="16">
                  <c:v>658</c:v>
                </c:pt>
                <c:pt idx="17">
                  <c:v>900</c:v>
                </c:pt>
                <c:pt idx="18">
                  <c:v>807</c:v>
                </c:pt>
                <c:pt idx="19">
                  <c:v>180</c:v>
                </c:pt>
                <c:pt idx="20">
                  <c:v>503</c:v>
                </c:pt>
                <c:pt idx="21">
                  <c:v>180</c:v>
                </c:pt>
                <c:pt idx="22">
                  <c:v>180</c:v>
                </c:pt>
                <c:pt idx="23">
                  <c:v>270</c:v>
                </c:pt>
                <c:pt idx="24">
                  <c:v>180</c:v>
                </c:pt>
                <c:pt idx="25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C-4C07-B4F6-E0B92D6608C0}"/>
            </c:ext>
          </c:extLst>
        </c:ser>
        <c:ser>
          <c:idx val="1"/>
          <c:order val="1"/>
          <c:tx>
            <c:strRef>
              <c:f>Jou!$J$5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Jou!$H$7:$H$32</c:f>
              <c:strCache>
                <c:ptCount val="26"/>
                <c:pt idx="0">
                  <c:v>Habr Jiří</c:v>
                </c:pt>
                <c:pt idx="1">
                  <c:v>Havlík Roman</c:v>
                </c:pt>
                <c:pt idx="2">
                  <c:v>Bastl Vojta</c:v>
                </c:pt>
                <c:pt idx="3">
                  <c:v>Havlík Martin</c:v>
                </c:pt>
                <c:pt idx="4">
                  <c:v>Švarc Petr</c:v>
                </c:pt>
                <c:pt idx="5">
                  <c:v>Habr Vojta</c:v>
                </c:pt>
                <c:pt idx="6">
                  <c:v>Kapinus Radek</c:v>
                </c:pt>
                <c:pt idx="7">
                  <c:v>Habr Stanislav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Pospíchal Tomáš</c:v>
                </c:pt>
                <c:pt idx="11">
                  <c:v>Kelbler David</c:v>
                </c:pt>
                <c:pt idx="12">
                  <c:v>Jahoda Martin</c:v>
                </c:pt>
                <c:pt idx="13">
                  <c:v>Kelbler Marek</c:v>
                </c:pt>
                <c:pt idx="14">
                  <c:v>Koupil Petr</c:v>
                </c:pt>
                <c:pt idx="15">
                  <c:v>Novák Vojta</c:v>
                </c:pt>
                <c:pt idx="16">
                  <c:v>Šťastný Martin</c:v>
                </c:pt>
                <c:pt idx="17">
                  <c:v>Kelbler Petr</c:v>
                </c:pt>
                <c:pt idx="18">
                  <c:v>Pokorný Václav</c:v>
                </c:pt>
                <c:pt idx="19">
                  <c:v>Zejda Vojtěch</c:v>
                </c:pt>
                <c:pt idx="20">
                  <c:v>Zejda Tomáš</c:v>
                </c:pt>
                <c:pt idx="21">
                  <c:v>Plachý Karel</c:v>
                </c:pt>
                <c:pt idx="22">
                  <c:v>Nehyba Filip</c:v>
                </c:pt>
                <c:pt idx="23">
                  <c:v>Tříletý Radim</c:v>
                </c:pt>
                <c:pt idx="24">
                  <c:v>Novák Bohumír</c:v>
                </c:pt>
                <c:pt idx="25">
                  <c:v>Urbánek Pavel</c:v>
                </c:pt>
              </c:strCache>
            </c:strRef>
          </c:cat>
          <c:val>
            <c:numRef>
              <c:f>Jou!$J$7:$J$32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68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76</c:v>
                </c:pt>
                <c:pt idx="16">
                  <c:v>0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  <c:pt idx="20">
                  <c:v>175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C-4C07-B4F6-E0B92D66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474816"/>
        <c:axId val="141476608"/>
        <c:axId val="0"/>
      </c:bar3DChart>
      <c:catAx>
        <c:axId val="141474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147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47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14748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71383147853725"/>
          <c:y val="6.4297800338409483E-2"/>
          <c:w val="0.13831478537360886"/>
          <c:h val="2.7072758037225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PODZIM 2011 Četnost branek a nahrávek v min</a:t>
            </a:r>
          </a:p>
        </c:rich>
      </c:tx>
      <c:layout>
        <c:manualLayout>
          <c:xMode val="edge"/>
          <c:yMode val="edge"/>
          <c:x val="0.31210866908860052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638875056511702E-2"/>
          <c:y val="0.13028169014084506"/>
          <c:w val="0.90918626715929751"/>
          <c:h val="0.609154929577464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data'!$Z$5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data'!$Z$7:$Z$21</c:f>
              <c:numCache>
                <c:formatCode>#,##0</c:formatCode>
                <c:ptCount val="15"/>
                <c:pt idx="0">
                  <c:v>155.5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137.57142857142858</c:v>
                </c:pt>
                <c:pt idx="6">
                  <c:v>185.5</c:v>
                </c:pt>
                <c:pt idx="7">
                  <c:v>248.33333333333334</c:v>
                </c:pt>
                <c:pt idx="8">
                  <c:v>250.25</c:v>
                </c:pt>
                <c:pt idx="9">
                  <c:v>197</c:v>
                </c:pt>
                <c:pt idx="10">
                  <c:v>234</c:v>
                </c:pt>
                <c:pt idx="11">
                  <c:v>78.181818181818187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1-4CB7-B267-CF04B3F7E537}"/>
            </c:ext>
          </c:extLst>
        </c:ser>
        <c:ser>
          <c:idx val="1"/>
          <c:order val="1"/>
          <c:tx>
            <c:strRef>
              <c:f>'Jaro data'!$AB$5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data'!$AB$7:$AB$21</c:f>
              <c:numCache>
                <c:formatCode>#,##0</c:formatCode>
                <c:ptCount val="15"/>
                <c:pt idx="0">
                  <c:v>0</c:v>
                </c:pt>
                <c:pt idx="1">
                  <c:v>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192.6</c:v>
                </c:pt>
                <c:pt idx="6">
                  <c:v>371</c:v>
                </c:pt>
                <c:pt idx="7">
                  <c:v>124.16666666666667</c:v>
                </c:pt>
                <c:pt idx="8">
                  <c:v>250.25</c:v>
                </c:pt>
                <c:pt idx="9">
                  <c:v>0</c:v>
                </c:pt>
                <c:pt idx="10">
                  <c:v>292.5</c:v>
                </c:pt>
                <c:pt idx="11">
                  <c:v>215</c:v>
                </c:pt>
                <c:pt idx="12">
                  <c:v>0</c:v>
                </c:pt>
                <c:pt idx="13">
                  <c:v>0</c:v>
                </c:pt>
                <c:pt idx="14">
                  <c:v>324.5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1-4CB7-B267-CF04B3F7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605120"/>
        <c:axId val="141615104"/>
        <c:axId val="0"/>
      </c:bar3DChart>
      <c:catAx>
        <c:axId val="1416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16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1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1605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083529224817671"/>
          <c:y val="0.15140845070422757"/>
          <c:w val="0.1993738047879714"/>
          <c:h val="7.74647887323943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JARO 2012 Četnost branky a nahrávky v min</a:t>
            </a:r>
          </a:p>
        </c:rich>
      </c:tx>
      <c:layout>
        <c:manualLayout>
          <c:xMode val="edge"/>
          <c:yMode val="edge"/>
          <c:x val="0.3375003280839915"/>
          <c:y val="1.84501845018450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2708427641222793E-2"/>
          <c:y val="1.4760174196001251E-2"/>
          <c:w val="0.90312591870719272"/>
          <c:h val="0.7380087098000565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data'!$AA$5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data'!$AA$7:$AA$21</c:f>
              <c:numCache>
                <c:formatCode>#,##0</c:formatCode>
                <c:ptCount val="15"/>
                <c:pt idx="0">
                  <c:v>0</c:v>
                </c:pt>
                <c:pt idx="1">
                  <c:v>450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165</c:v>
                </c:pt>
                <c:pt idx="6">
                  <c:v>180.25</c:v>
                </c:pt>
                <c:pt idx="7">
                  <c:v>0</c:v>
                </c:pt>
                <c:pt idx="8">
                  <c:v>464</c:v>
                </c:pt>
                <c:pt idx="9">
                  <c:v>0</c:v>
                </c:pt>
                <c:pt idx="10">
                  <c:v>585</c:v>
                </c:pt>
                <c:pt idx="11">
                  <c:v>219.33333333333334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C-4802-AC40-56C9DC538802}"/>
            </c:ext>
          </c:extLst>
        </c:ser>
        <c:ser>
          <c:idx val="1"/>
          <c:order val="1"/>
          <c:tx>
            <c:strRef>
              <c:f>'Jaro data'!$AC$5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data'!$AC$7:$AC$21</c:f>
              <c:numCache>
                <c:formatCode>#,##0</c:formatCode>
                <c:ptCount val="15"/>
                <c:pt idx="0">
                  <c:v>618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247.5</c:v>
                </c:pt>
                <c:pt idx="6">
                  <c:v>721</c:v>
                </c:pt>
                <c:pt idx="7">
                  <c:v>0</c:v>
                </c:pt>
                <c:pt idx="8">
                  <c:v>464</c:v>
                </c:pt>
                <c:pt idx="9">
                  <c:v>353</c:v>
                </c:pt>
                <c:pt idx="10">
                  <c:v>292.5</c:v>
                </c:pt>
                <c:pt idx="11">
                  <c:v>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C-4802-AC40-56C9DC53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124544"/>
        <c:axId val="142126080"/>
        <c:axId val="0"/>
      </c:bar3DChart>
      <c:catAx>
        <c:axId val="1421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1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2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1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9479232283464554"/>
          <c:y val="4.0590405904059039E-2"/>
          <c:w val="0.19895855205599344"/>
          <c:h val="8.118081180811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PODZIM 2011 branky + nahrávky</a:t>
            </a:r>
          </a:p>
        </c:rich>
      </c:tx>
      <c:layout>
        <c:manualLayout>
          <c:xMode val="edge"/>
          <c:yMode val="edge"/>
          <c:x val="0.36913451511991913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DF9F9">
                <a:gamma/>
                <a:tint val="19216"/>
                <a:invGamma/>
              </a:srgbClr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DF9F9">
                <a:gamma/>
                <a:tint val="19216"/>
                <a:invGamma/>
              </a:srgbClr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44629822732013"/>
          <c:y val="0.11307440004278962"/>
          <c:w val="0.87695516162669462"/>
          <c:h val="0.6395770752420274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data'!$E$5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data'!$E$7:$E$21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C-4344-9051-ED8D08E24992}"/>
            </c:ext>
          </c:extLst>
        </c:ser>
        <c:ser>
          <c:idx val="1"/>
          <c:order val="1"/>
          <c:tx>
            <c:strRef>
              <c:f>'Jaro data'!$F$5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data'!$F$7:$F$21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C-4344-9051-ED8D08E2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00608"/>
        <c:axId val="142502144"/>
        <c:axId val="0"/>
      </c:bar3DChart>
      <c:catAx>
        <c:axId val="1425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5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500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899895724713461"/>
          <c:y val="0.11307457592535983"/>
          <c:w val="0.1220020855057351"/>
          <c:h val="7.7738515901060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JARO 2012 branky + nahrávky</a:t>
            </a:r>
          </a:p>
        </c:rich>
      </c:tx>
      <c:layout>
        <c:manualLayout>
          <c:xMode val="edge"/>
          <c:yMode val="edge"/>
          <c:x val="0.3778707828536098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9FFE9">
                <a:gamma/>
                <a:tint val="43922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9FFE9">
                <a:gamma/>
                <a:tint val="43922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51571241952659"/>
          <c:y val="0.11307440004278962"/>
          <c:w val="0.87787101111478461"/>
          <c:h val="0.607774900229998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data'!$K$7:$K$21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6-4CEC-9BB4-BD886BBD64E6}"/>
            </c:ext>
          </c:extLst>
        </c:ser>
        <c:ser>
          <c:idx val="1"/>
          <c:order val="1"/>
          <c:tx>
            <c:strRef>
              <c:f>'Jaro data'!$L$5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</c:strCache>
            </c:strRef>
          </c:cat>
          <c:val>
            <c:numRef>
              <c:f>'Jaro data'!$L$7:$L$21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6-4CEC-9BB4-BD886BBD6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515584"/>
        <c:axId val="142550144"/>
        <c:axId val="0"/>
      </c:bar3DChart>
      <c:catAx>
        <c:axId val="1425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5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5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515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258894569285762"/>
          <c:y val="0.11307457592535983"/>
          <c:w val="0.12212954591532076"/>
          <c:h val="7.7738515901060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Počet branek a nahrávek JARO/PODZIM ročník 2011/2012</a:t>
            </a:r>
          </a:p>
        </c:rich>
      </c:tx>
      <c:layout>
        <c:manualLayout>
          <c:xMode val="edge"/>
          <c:yMode val="edge"/>
          <c:x val="0.27035490605428275"/>
          <c:y val="2.0304568527918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FFFEF">
                <a:gamma/>
                <a:tint val="31765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FFFEF">
                <a:gamma/>
                <a:tint val="31765"/>
                <a:invGamma/>
              </a:srgbClr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858037578288226E-2"/>
          <c:y val="0.14890016920473773"/>
          <c:w val="0.90814196242171263"/>
          <c:h val="0.715736040609137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'Jaro data'!$V$6</c:f>
              <c:strCache>
                <c:ptCount val="1"/>
                <c:pt idx="0">
                  <c:v>Podzim 2010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data'!$B$7:$B$23</c:f>
              <c:strCache>
                <c:ptCount val="17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  <c:pt idx="15">
                  <c:v>Pospíchal Tomáš</c:v>
                </c:pt>
                <c:pt idx="16">
                  <c:v>Tříletý Radim</c:v>
                </c:pt>
              </c:strCache>
            </c:strRef>
          </c:cat>
          <c:val>
            <c:numRef>
              <c:f>'Jaro data'!$V$7:$V$23</c:f>
              <c:numCache>
                <c:formatCode>General</c:formatCode>
                <c:ptCount val="1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3</c:v>
                </c:pt>
                <c:pt idx="7">
                  <c:v>9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B-47A0-9760-1AC85F01250B}"/>
            </c:ext>
          </c:extLst>
        </c:ser>
        <c:ser>
          <c:idx val="1"/>
          <c:order val="1"/>
          <c:tx>
            <c:strRef>
              <c:f>'Jaro data'!$W$6</c:f>
              <c:strCache>
                <c:ptCount val="1"/>
                <c:pt idx="0">
                  <c:v>Jaro 2011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data'!$B$7:$B$23</c:f>
              <c:strCache>
                <c:ptCount val="17"/>
                <c:pt idx="0">
                  <c:v>Kapinus Radek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Jahoda Martin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Šťastný Martin</c:v>
                </c:pt>
                <c:pt idx="12">
                  <c:v>Habr Jiří</c:v>
                </c:pt>
                <c:pt idx="13">
                  <c:v>Chvátal Patrik</c:v>
                </c:pt>
                <c:pt idx="14">
                  <c:v>Novák Bohumír</c:v>
                </c:pt>
                <c:pt idx="15">
                  <c:v>Pospíchal Tomáš</c:v>
                </c:pt>
                <c:pt idx="16">
                  <c:v>Tříletý Radim</c:v>
                </c:pt>
              </c:strCache>
            </c:strRef>
          </c:cat>
          <c:val>
            <c:numRef>
              <c:f>'Jaro data'!$W$7:$W$23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B-47A0-9760-1AC85F01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621312"/>
        <c:axId val="142623104"/>
        <c:axId val="0"/>
      </c:bar3DChart>
      <c:catAx>
        <c:axId val="14262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62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2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621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649269311065168"/>
          <c:y val="8.9678510998307967E-2"/>
          <c:w val="0.16701461377870563"/>
          <c:h val="3.2148900169204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I.B třída,sk.D,JČK -  jaro 2018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675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5213E-2"/>
          <c:y val="7.1065989847716338E-2"/>
          <c:w val="0.91318327974275926"/>
          <c:h val="0.7698815566836004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BN'!$Q$5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BN'!$X$7:$X$19</c:f>
              <c:strCache>
                <c:ptCount val="13"/>
                <c:pt idx="0">
                  <c:v>Habr Vojta</c:v>
                </c:pt>
                <c:pt idx="1">
                  <c:v>Novák Vojta</c:v>
                </c:pt>
                <c:pt idx="2">
                  <c:v>Šťastný Martin</c:v>
                </c:pt>
                <c:pt idx="3">
                  <c:v>Švarc Petr</c:v>
                </c:pt>
                <c:pt idx="4">
                  <c:v>Kelbler Petr</c:v>
                </c:pt>
                <c:pt idx="5">
                  <c:v>Pokorný Václav</c:v>
                </c:pt>
                <c:pt idx="6">
                  <c:v>Zejda Tomáš</c:v>
                </c:pt>
                <c:pt idx="7">
                  <c:v>Kelbler David</c:v>
                </c:pt>
                <c:pt idx="8">
                  <c:v>Nehyba Filip</c:v>
                </c:pt>
                <c:pt idx="9">
                  <c:v>Habr Stanislav</c:v>
                </c:pt>
                <c:pt idx="10">
                  <c:v>Urbánek Pavel</c:v>
                </c:pt>
                <c:pt idx="11">
                  <c:v>Bastl Pavel</c:v>
                </c:pt>
                <c:pt idx="12">
                  <c:v>Chvátal Tomáš</c:v>
                </c:pt>
              </c:strCache>
            </c:strRef>
          </c:cat>
          <c:val>
            <c:numRef>
              <c:f>'T BN'!$Y$7:$Y$19</c:f>
              <c:numCache>
                <c:formatCode>General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3-4123-8631-66A31D5FD946}"/>
            </c:ext>
          </c:extLst>
        </c:ser>
        <c:ser>
          <c:idx val="1"/>
          <c:order val="1"/>
          <c:tx>
            <c:v>nahrávka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BN'!$X$7:$X$19</c:f>
              <c:strCache>
                <c:ptCount val="13"/>
                <c:pt idx="0">
                  <c:v>Habr Vojta</c:v>
                </c:pt>
                <c:pt idx="1">
                  <c:v>Novák Vojta</c:v>
                </c:pt>
                <c:pt idx="2">
                  <c:v>Šťastný Martin</c:v>
                </c:pt>
                <c:pt idx="3">
                  <c:v>Švarc Petr</c:v>
                </c:pt>
                <c:pt idx="4">
                  <c:v>Kelbler Petr</c:v>
                </c:pt>
                <c:pt idx="5">
                  <c:v>Pokorný Václav</c:v>
                </c:pt>
                <c:pt idx="6">
                  <c:v>Zejda Tomáš</c:v>
                </c:pt>
                <c:pt idx="7">
                  <c:v>Kelbler David</c:v>
                </c:pt>
                <c:pt idx="8">
                  <c:v>Nehyba Filip</c:v>
                </c:pt>
                <c:pt idx="9">
                  <c:v>Habr Stanislav</c:v>
                </c:pt>
                <c:pt idx="10">
                  <c:v>Urbánek Pavel</c:v>
                </c:pt>
                <c:pt idx="11">
                  <c:v>Bastl Pavel</c:v>
                </c:pt>
                <c:pt idx="12">
                  <c:v>Chvátal Tomáš</c:v>
                </c:pt>
              </c:strCache>
            </c:strRef>
          </c:cat>
          <c:val>
            <c:numRef>
              <c:f>'T BN'!$Z$7:$Z$19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3-4123-8631-66A31D5F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19168"/>
        <c:axId val="118920704"/>
        <c:axId val="0"/>
      </c:bar3D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9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2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91916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50911328803387"/>
          <c:y val="7.9526145090449543E-2"/>
          <c:w val="0.1725616685494625"/>
          <c:h val="3.7225094337955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</a:t>
            </a:r>
            <a:r>
              <a:rPr lang="cs-CZ" sz="1175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- I.B třída,sk.D,JČK - ročník 2017/18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675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5213E-2"/>
          <c:y val="7.1065989847716338E-2"/>
          <c:w val="0.91318327974275926"/>
          <c:h val="0.76988155668360048"/>
        </c:manualLayout>
      </c:layout>
      <c:bar3DChart>
        <c:barDir val="col"/>
        <c:grouping val="stacked"/>
        <c:varyColors val="0"/>
        <c:ser>
          <c:idx val="0"/>
          <c:order val="0"/>
          <c:tx>
            <c:v>Vstřelené Podzim 2017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</c:strCache>
            </c:strRef>
          </c:cat>
          <c:val>
            <c:numRef>
              <c:f>'T BN'!$E$7:$E$20</c:f>
              <c:numCache>
                <c:formatCode>General</c:formatCode>
                <c:ptCount val="14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8-44C9-AF66-F102D76CD1F8}"/>
            </c:ext>
          </c:extLst>
        </c:ser>
        <c:ser>
          <c:idx val="1"/>
          <c:order val="1"/>
          <c:tx>
            <c:v>Navrávka Podzim 2017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</c:strCache>
            </c:strRef>
          </c:cat>
          <c:val>
            <c:numRef>
              <c:f>'T BN'!$F$7:$F$21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8-44C9-AF66-F102D76CD1F8}"/>
            </c:ext>
          </c:extLst>
        </c:ser>
        <c:ser>
          <c:idx val="2"/>
          <c:order val="2"/>
          <c:tx>
            <c:v>Vstřelené Jaro 2018</c:v>
          </c:tx>
          <c:spPr>
            <a:solidFill>
              <a:srgbClr val="00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</c:strCache>
            </c:strRef>
          </c:cat>
          <c:val>
            <c:numRef>
              <c:f>'T BN'!$K$7:$K$23</c:f>
              <c:numCache>
                <c:formatCode>General</c:formatCode>
                <c:ptCount val="17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8-44C9-AF66-F102D76CD1F8}"/>
            </c:ext>
          </c:extLst>
        </c:ser>
        <c:ser>
          <c:idx val="3"/>
          <c:order val="3"/>
          <c:tx>
            <c:v>Nahrávky Jaro 2018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BN'!$B$7:$B$23</c:f>
              <c:strCache>
                <c:ptCount val="17"/>
                <c:pt idx="0">
                  <c:v>Habr Vojta</c:v>
                </c:pt>
                <c:pt idx="1">
                  <c:v>Šťastný Martin</c:v>
                </c:pt>
                <c:pt idx="2">
                  <c:v>Švarc Petr</c:v>
                </c:pt>
                <c:pt idx="3">
                  <c:v>Kelbler Petr</c:v>
                </c:pt>
                <c:pt idx="4">
                  <c:v>Pokorný Václav</c:v>
                </c:pt>
                <c:pt idx="5">
                  <c:v>Bastl Vojta</c:v>
                </c:pt>
                <c:pt idx="6">
                  <c:v>Novák Vojta</c:v>
                </c:pt>
                <c:pt idx="7">
                  <c:v>Chvátal Tomáš</c:v>
                </c:pt>
                <c:pt idx="8">
                  <c:v>Kapinus Radek</c:v>
                </c:pt>
                <c:pt idx="9">
                  <c:v>Urbánek Pavel</c:v>
                </c:pt>
                <c:pt idx="10">
                  <c:v>Dolák Jan</c:v>
                </c:pt>
                <c:pt idx="11">
                  <c:v>Nehyba Filip</c:v>
                </c:pt>
                <c:pt idx="12">
                  <c:v>Zejda Tomáš</c:v>
                </c:pt>
                <c:pt idx="13">
                  <c:v>Habr Stanislav</c:v>
                </c:pt>
                <c:pt idx="14">
                  <c:v>Novák Bohumír</c:v>
                </c:pt>
                <c:pt idx="15">
                  <c:v>Kelbler David</c:v>
                </c:pt>
                <c:pt idx="16">
                  <c:v>Krejčí Miroslav</c:v>
                </c:pt>
              </c:strCache>
            </c:strRef>
          </c:cat>
          <c:val>
            <c:numRef>
              <c:f>'T BN'!$L$7:$L$23</c:f>
              <c:numCache>
                <c:formatCode>General</c:formatCode>
                <c:ptCount val="1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8-44C9-AF66-F102D76C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8400"/>
        <c:axId val="2040192"/>
        <c:axId val="0"/>
      </c:bar3DChart>
      <c:catAx>
        <c:axId val="20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4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384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704373141794131"/>
          <c:y val="7.9526145090449543E-2"/>
          <c:w val="0.53444041657534225"/>
          <c:h val="3.1723357812596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 2017/2018- I.B.třída,sk.D,JČK</a:t>
            </a:r>
          </a:p>
        </c:rich>
      </c:tx>
      <c:layout>
        <c:manualLayout>
          <c:xMode val="edge"/>
          <c:yMode val="edge"/>
          <c:x val="0.34133615191961852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777E-2"/>
          <c:y val="5.7529610829103822E-2"/>
          <c:w val="0.96659707724425892"/>
          <c:h val="0.85279187817259827"/>
        </c:manualLayout>
      </c:layout>
      <c:bar3DChart>
        <c:barDir val="col"/>
        <c:grouping val="stacked"/>
        <c:varyColors val="0"/>
        <c:ser>
          <c:idx val="0"/>
          <c:order val="0"/>
          <c:tx>
            <c:v>ŽK podzim 2017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K'!$X$7:$X$20</c:f>
              <c:strCache>
                <c:ptCount val="14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</c:strCache>
            </c:strRef>
          </c:cat>
          <c:val>
            <c:numRef>
              <c:f>'T K'!$AB$7:$AB$16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B-4559-85F0-C4AE88643378}"/>
            </c:ext>
          </c:extLst>
        </c:ser>
        <c:ser>
          <c:idx val="2"/>
          <c:order val="1"/>
          <c:tx>
            <c:v>ČK podzim 2017</c:v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CB-4559-85F0-C4AE886433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K'!$X$7:$X$20</c:f>
              <c:strCache>
                <c:ptCount val="14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</c:strCache>
            </c:strRef>
          </c:cat>
          <c:val>
            <c:numRef>
              <c:f>'T K'!$V$7:$V$15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B-4559-85F0-C4AE88643378}"/>
            </c:ext>
          </c:extLst>
        </c:ser>
        <c:ser>
          <c:idx val="1"/>
          <c:order val="2"/>
          <c:tx>
            <c:v>ŽK jaro 2018</c:v>
          </c:tx>
          <c:spPr>
            <a:solidFill>
              <a:srgbClr val="FFFF00"/>
            </a:solidFill>
          </c:spPr>
          <c:invertIfNegative val="0"/>
          <c:cat>
            <c:strRef>
              <c:f>'T K'!$X$7:$X$20</c:f>
              <c:strCache>
                <c:ptCount val="14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</c:strCache>
            </c:strRef>
          </c:cat>
          <c:val>
            <c:numRef>
              <c:f>'T K'!$AC$7:$AC$20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B-4559-85F0-C4AE88643378}"/>
            </c:ext>
          </c:extLst>
        </c:ser>
        <c:ser>
          <c:idx val="3"/>
          <c:order val="3"/>
          <c:tx>
            <c:v>ČK jaro 2018</c:v>
          </c:tx>
          <c:spPr>
            <a:solidFill>
              <a:srgbClr val="FF7171"/>
            </a:solidFill>
          </c:spPr>
          <c:invertIfNegative val="0"/>
          <c:cat>
            <c:strRef>
              <c:f>'T K'!$X$7:$X$20</c:f>
              <c:strCache>
                <c:ptCount val="14"/>
                <c:pt idx="0">
                  <c:v>Černý Jiří</c:v>
                </c:pt>
                <c:pt idx="1">
                  <c:v>Bastl Vojta</c:v>
                </c:pt>
                <c:pt idx="2">
                  <c:v>Švarc Petr</c:v>
                </c:pt>
                <c:pt idx="3">
                  <c:v>Novák Bohumír</c:v>
                </c:pt>
                <c:pt idx="4">
                  <c:v>Habr Vojta</c:v>
                </c:pt>
                <c:pt idx="5">
                  <c:v>Habr Stanislav</c:v>
                </c:pt>
                <c:pt idx="6">
                  <c:v>Urbánek Pavel</c:v>
                </c:pt>
                <c:pt idx="7">
                  <c:v>Šťastný Martin</c:v>
                </c:pt>
                <c:pt idx="8">
                  <c:v>Pokorný Václav</c:v>
                </c:pt>
                <c:pt idx="9">
                  <c:v>Kapinus Radek</c:v>
                </c:pt>
                <c:pt idx="10">
                  <c:v>Dolák Jan</c:v>
                </c:pt>
                <c:pt idx="11">
                  <c:v>Kelbler Petr</c:v>
                </c:pt>
                <c:pt idx="12">
                  <c:v>Habr Jiří</c:v>
                </c:pt>
                <c:pt idx="13">
                  <c:v>Kelbler David</c:v>
                </c:pt>
              </c:strCache>
            </c:strRef>
          </c:cat>
          <c:val>
            <c:numRef>
              <c:f>'T K'!$W$7:$W$19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B-4559-85F0-C4AE88643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400"/>
        <c:axId val="2119936"/>
        <c:axId val="0"/>
      </c:bar3DChart>
      <c:catAx>
        <c:axId val="21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11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756014759341567"/>
          <c:y val="6.8234576738513769E-2"/>
          <c:w val="0.41251517857874431"/>
          <c:h val="3.332343558065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Odehraný čas (minuty) - I.B třída,sk.D;JČK 2017/2018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3382041344727891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flip="none" rotWithShape="1">
          <a:gsLst>
            <a:gs pos="0">
              <a:srgbClr val="FFEFD1"/>
            </a:gs>
            <a:gs pos="61000">
              <a:schemeClr val="accent6">
                <a:lumMod val="20000"/>
                <a:lumOff val="80000"/>
              </a:schemeClr>
            </a:gs>
            <a:gs pos="100000">
              <a:srgbClr val="D1C39F"/>
            </a:gs>
          </a:gsLst>
          <a:lin ang="2700000" scaled="1"/>
          <a:tileRect/>
        </a:gradFill>
        <a:ln w="25400">
          <a:noFill/>
        </a:ln>
      </c:spPr>
    </c:sideWall>
    <c:backWall>
      <c:thickness val="0"/>
      <c:spPr>
        <a:gradFill flip="none" rotWithShape="1">
          <a:gsLst>
            <a:gs pos="0">
              <a:srgbClr val="FFEFD1"/>
            </a:gs>
            <a:gs pos="61000">
              <a:schemeClr val="accent6">
                <a:lumMod val="20000"/>
                <a:lumOff val="80000"/>
              </a:schemeClr>
            </a:gs>
            <a:gs pos="100000">
              <a:srgbClr val="D1C39F"/>
            </a:gs>
          </a:gsLst>
          <a:lin ang="2700000" scaled="1"/>
          <a:tileRect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63E-2"/>
          <c:y val="5.9221658206429779E-2"/>
          <c:w val="0.88935281837160751"/>
          <c:h val="0.90186125211505963"/>
        </c:manualLayout>
      </c:layout>
      <c:bar3DChart>
        <c:barDir val="bar"/>
        <c:grouping val="stacked"/>
        <c:varyColors val="0"/>
        <c:ser>
          <c:idx val="0"/>
          <c:order val="0"/>
          <c:tx>
            <c:v>Odehráno  P17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graf'!$AL$5:$AL$36</c:f>
              <c:strCache>
                <c:ptCount val="32"/>
                <c:pt idx="0">
                  <c:v>Švarc Petr</c:v>
                </c:pt>
                <c:pt idx="1">
                  <c:v>Habr Vojta</c:v>
                </c:pt>
                <c:pt idx="2">
                  <c:v>Kelbler Petr</c:v>
                </c:pt>
                <c:pt idx="3">
                  <c:v>Koupil Petr</c:v>
                </c:pt>
                <c:pt idx="4">
                  <c:v>Chvátal Tomáš</c:v>
                </c:pt>
                <c:pt idx="5">
                  <c:v>Šťastný Martin</c:v>
                </c:pt>
                <c:pt idx="6">
                  <c:v>Pokorný Václav</c:v>
                </c:pt>
                <c:pt idx="7">
                  <c:v>Černý Jiří</c:v>
                </c:pt>
                <c:pt idx="8">
                  <c:v>Zejda Vojtěch</c:v>
                </c:pt>
                <c:pt idx="9">
                  <c:v>Bastl Vojta</c:v>
                </c:pt>
                <c:pt idx="10">
                  <c:v>Novák Vojta</c:v>
                </c:pt>
                <c:pt idx="11">
                  <c:v>Dolák Jan</c:v>
                </c:pt>
                <c:pt idx="12">
                  <c:v>Bastl Pavel</c:v>
                </c:pt>
                <c:pt idx="13">
                  <c:v>Kapinus Radek</c:v>
                </c:pt>
                <c:pt idx="14">
                  <c:v>Zejda Tomáš</c:v>
                </c:pt>
                <c:pt idx="15">
                  <c:v>Urbánek Pavel</c:v>
                </c:pt>
                <c:pt idx="16">
                  <c:v>Novák Bohumír</c:v>
                </c:pt>
                <c:pt idx="17">
                  <c:v>Tříletý Radim</c:v>
                </c:pt>
                <c:pt idx="18">
                  <c:v>Krejčí Miroslav</c:v>
                </c:pt>
                <c:pt idx="19">
                  <c:v>Havlík Roman</c:v>
                </c:pt>
                <c:pt idx="20">
                  <c:v>Nehyba Filip</c:v>
                </c:pt>
                <c:pt idx="21">
                  <c:v>Havlík Martin</c:v>
                </c:pt>
                <c:pt idx="22">
                  <c:v>Kelbler Marek</c:v>
                </c:pt>
                <c:pt idx="23">
                  <c:v>Kelbler David</c:v>
                </c:pt>
                <c:pt idx="24">
                  <c:v>Chvátal Patrik</c:v>
                </c:pt>
                <c:pt idx="25">
                  <c:v>Aipldauer Rostislav</c:v>
                </c:pt>
                <c:pt idx="26">
                  <c:v>Šmahel Michal</c:v>
                </c:pt>
                <c:pt idx="27">
                  <c:v>Pospíchal Tomáš</c:v>
                </c:pt>
                <c:pt idx="28">
                  <c:v>Nedoma Václav</c:v>
                </c:pt>
                <c:pt idx="29">
                  <c:v>Jahoda Martin</c:v>
                </c:pt>
                <c:pt idx="30">
                  <c:v>Plachý Karel</c:v>
                </c:pt>
                <c:pt idx="31">
                  <c:v>Habr Jiří</c:v>
                </c:pt>
              </c:strCache>
            </c:strRef>
          </c:cat>
          <c:val>
            <c:numRef>
              <c:f>'Data graf'!$AM$5:$AM$36</c:f>
              <c:numCache>
                <c:formatCode>General</c:formatCode>
                <c:ptCount val="32"/>
                <c:pt idx="0">
                  <c:v>1170</c:v>
                </c:pt>
                <c:pt idx="1">
                  <c:v>963</c:v>
                </c:pt>
                <c:pt idx="2">
                  <c:v>1001</c:v>
                </c:pt>
                <c:pt idx="3">
                  <c:v>810</c:v>
                </c:pt>
                <c:pt idx="4">
                  <c:v>985</c:v>
                </c:pt>
                <c:pt idx="5">
                  <c:v>860</c:v>
                </c:pt>
                <c:pt idx="6">
                  <c:v>569</c:v>
                </c:pt>
                <c:pt idx="7">
                  <c:v>970</c:v>
                </c:pt>
                <c:pt idx="8">
                  <c:v>1016</c:v>
                </c:pt>
                <c:pt idx="9">
                  <c:v>745</c:v>
                </c:pt>
                <c:pt idx="10">
                  <c:v>371</c:v>
                </c:pt>
                <c:pt idx="11">
                  <c:v>609</c:v>
                </c:pt>
                <c:pt idx="12">
                  <c:v>132</c:v>
                </c:pt>
                <c:pt idx="13">
                  <c:v>311</c:v>
                </c:pt>
                <c:pt idx="14">
                  <c:v>289</c:v>
                </c:pt>
                <c:pt idx="15">
                  <c:v>559</c:v>
                </c:pt>
                <c:pt idx="16">
                  <c:v>649</c:v>
                </c:pt>
                <c:pt idx="17">
                  <c:v>210</c:v>
                </c:pt>
                <c:pt idx="18">
                  <c:v>90</c:v>
                </c:pt>
                <c:pt idx="19">
                  <c:v>180</c:v>
                </c:pt>
                <c:pt idx="20">
                  <c:v>0</c:v>
                </c:pt>
                <c:pt idx="21">
                  <c:v>14</c:v>
                </c:pt>
                <c:pt idx="22">
                  <c:v>0</c:v>
                </c:pt>
                <c:pt idx="23">
                  <c:v>0</c:v>
                </c:pt>
                <c:pt idx="24">
                  <c:v>90</c:v>
                </c:pt>
                <c:pt idx="25">
                  <c:v>90</c:v>
                </c:pt>
                <c:pt idx="26">
                  <c:v>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3E0-B2E1-B004AB466476}"/>
            </c:ext>
          </c:extLst>
        </c:ser>
        <c:ser>
          <c:idx val="2"/>
          <c:order val="1"/>
          <c:tx>
            <c:v>Odehráno J18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graf'!$AL$5:$AL$36</c:f>
              <c:strCache>
                <c:ptCount val="32"/>
                <c:pt idx="0">
                  <c:v>Švarc Petr</c:v>
                </c:pt>
                <c:pt idx="1">
                  <c:v>Habr Vojta</c:v>
                </c:pt>
                <c:pt idx="2">
                  <c:v>Kelbler Petr</c:v>
                </c:pt>
                <c:pt idx="3">
                  <c:v>Koupil Petr</c:v>
                </c:pt>
                <c:pt idx="4">
                  <c:v>Chvátal Tomáš</c:v>
                </c:pt>
                <c:pt idx="5">
                  <c:v>Šťastný Martin</c:v>
                </c:pt>
                <c:pt idx="6">
                  <c:v>Pokorný Václav</c:v>
                </c:pt>
                <c:pt idx="7">
                  <c:v>Černý Jiří</c:v>
                </c:pt>
                <c:pt idx="8">
                  <c:v>Zejda Vojtěch</c:v>
                </c:pt>
                <c:pt idx="9">
                  <c:v>Bastl Vojta</c:v>
                </c:pt>
                <c:pt idx="10">
                  <c:v>Novák Vojta</c:v>
                </c:pt>
                <c:pt idx="11">
                  <c:v>Dolák Jan</c:v>
                </c:pt>
                <c:pt idx="12">
                  <c:v>Bastl Pavel</c:v>
                </c:pt>
                <c:pt idx="13">
                  <c:v>Kapinus Radek</c:v>
                </c:pt>
                <c:pt idx="14">
                  <c:v>Zejda Tomáš</c:v>
                </c:pt>
                <c:pt idx="15">
                  <c:v>Urbánek Pavel</c:v>
                </c:pt>
                <c:pt idx="16">
                  <c:v>Novák Bohumír</c:v>
                </c:pt>
                <c:pt idx="17">
                  <c:v>Tříletý Radim</c:v>
                </c:pt>
                <c:pt idx="18">
                  <c:v>Krejčí Miroslav</c:v>
                </c:pt>
                <c:pt idx="19">
                  <c:v>Havlík Roman</c:v>
                </c:pt>
                <c:pt idx="20">
                  <c:v>Nehyba Filip</c:v>
                </c:pt>
                <c:pt idx="21">
                  <c:v>Havlík Martin</c:v>
                </c:pt>
                <c:pt idx="22">
                  <c:v>Kelbler Marek</c:v>
                </c:pt>
                <c:pt idx="23">
                  <c:v>Kelbler David</c:v>
                </c:pt>
                <c:pt idx="24">
                  <c:v>Chvátal Patrik</c:v>
                </c:pt>
                <c:pt idx="25">
                  <c:v>Aipldauer Rostislav</c:v>
                </c:pt>
                <c:pt idx="26">
                  <c:v>Šmahel Michal</c:v>
                </c:pt>
                <c:pt idx="27">
                  <c:v>Pospíchal Tomáš</c:v>
                </c:pt>
                <c:pt idx="28">
                  <c:v>Nedoma Václav</c:v>
                </c:pt>
                <c:pt idx="29">
                  <c:v>Jahoda Martin</c:v>
                </c:pt>
                <c:pt idx="30">
                  <c:v>Plachý Karel</c:v>
                </c:pt>
                <c:pt idx="31">
                  <c:v>Habr Jiří</c:v>
                </c:pt>
              </c:strCache>
            </c:strRef>
          </c:cat>
          <c:val>
            <c:numRef>
              <c:f>'Data graf'!$AO$5:$AO$36</c:f>
              <c:numCache>
                <c:formatCode>General</c:formatCode>
                <c:ptCount val="32"/>
                <c:pt idx="0">
                  <c:v>1170</c:v>
                </c:pt>
                <c:pt idx="1">
                  <c:v>990</c:v>
                </c:pt>
                <c:pt idx="2">
                  <c:v>928</c:v>
                </c:pt>
                <c:pt idx="3">
                  <c:v>900</c:v>
                </c:pt>
                <c:pt idx="4">
                  <c:v>706</c:v>
                </c:pt>
                <c:pt idx="5">
                  <c:v>658</c:v>
                </c:pt>
                <c:pt idx="6">
                  <c:v>807</c:v>
                </c:pt>
                <c:pt idx="7">
                  <c:v>242</c:v>
                </c:pt>
                <c:pt idx="8">
                  <c:v>180</c:v>
                </c:pt>
                <c:pt idx="9">
                  <c:v>300</c:v>
                </c:pt>
                <c:pt idx="10">
                  <c:v>721</c:v>
                </c:pt>
                <c:pt idx="11">
                  <c:v>459</c:v>
                </c:pt>
                <c:pt idx="12">
                  <c:v>900</c:v>
                </c:pt>
                <c:pt idx="13">
                  <c:v>618</c:v>
                </c:pt>
                <c:pt idx="14">
                  <c:v>678</c:v>
                </c:pt>
                <c:pt idx="15">
                  <c:v>315</c:v>
                </c:pt>
                <c:pt idx="16">
                  <c:v>180</c:v>
                </c:pt>
                <c:pt idx="17">
                  <c:v>270</c:v>
                </c:pt>
                <c:pt idx="18">
                  <c:v>450</c:v>
                </c:pt>
                <c:pt idx="19">
                  <c:v>90</c:v>
                </c:pt>
                <c:pt idx="20">
                  <c:v>180</c:v>
                </c:pt>
                <c:pt idx="21">
                  <c:v>341</c:v>
                </c:pt>
                <c:pt idx="22">
                  <c:v>180</c:v>
                </c:pt>
                <c:pt idx="23">
                  <c:v>180</c:v>
                </c:pt>
                <c:pt idx="24">
                  <c:v>61</c:v>
                </c:pt>
                <c:pt idx="25">
                  <c:v>0</c:v>
                </c:pt>
                <c:pt idx="26">
                  <c:v>72</c:v>
                </c:pt>
                <c:pt idx="27">
                  <c:v>45</c:v>
                </c:pt>
                <c:pt idx="28">
                  <c:v>45</c:v>
                </c:pt>
                <c:pt idx="29">
                  <c:v>11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3E0-B2E1-B004AB46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444032"/>
        <c:axId val="142445568"/>
        <c:axId val="0"/>
      </c:bar3DChart>
      <c:catAx>
        <c:axId val="14244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244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4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2444032"/>
        <c:crosses val="max"/>
        <c:crossBetween val="between"/>
        <c:majorUnit val="9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149824794273467"/>
          <c:y val="5.7923769629806422E-2"/>
          <c:w val="0.26045823876593976"/>
          <c:h val="3.1723357812596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 jaro  2018 I.B.třída,sk.D,JČK</a:t>
            </a:r>
          </a:p>
        </c:rich>
      </c:tx>
      <c:layout>
        <c:manualLayout>
          <c:xMode val="edge"/>
          <c:yMode val="edge"/>
          <c:x val="0.34133615191961852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777E-2"/>
          <c:y val="5.7529610829103822E-2"/>
          <c:w val="0.96659707724425892"/>
          <c:h val="0.85279187817259827"/>
        </c:manualLayout>
      </c:layout>
      <c:bar3DChart>
        <c:barDir val="col"/>
        <c:grouping val="stacked"/>
        <c:varyColors val="0"/>
        <c:ser>
          <c:idx val="0"/>
          <c:order val="0"/>
          <c:tx>
            <c:v>ŽLUTÁ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BN'!$AF$7:$AF$18</c:f>
              <c:strCache>
                <c:ptCount val="12"/>
                <c:pt idx="0">
                  <c:v>Habr Vojta</c:v>
                </c:pt>
                <c:pt idx="1">
                  <c:v>Novák Bohumír</c:v>
                </c:pt>
                <c:pt idx="2">
                  <c:v>Švarc Petr</c:v>
                </c:pt>
                <c:pt idx="3">
                  <c:v>Urbánek Pavel</c:v>
                </c:pt>
                <c:pt idx="4">
                  <c:v>Habr Jiří</c:v>
                </c:pt>
                <c:pt idx="5">
                  <c:v>Chvátal Tomáš</c:v>
                </c:pt>
                <c:pt idx="6">
                  <c:v>Kelbler Petr</c:v>
                </c:pt>
                <c:pt idx="7">
                  <c:v>Šťastný Martin</c:v>
                </c:pt>
                <c:pt idx="8">
                  <c:v>Habr Stanislav</c:v>
                </c:pt>
                <c:pt idx="9">
                  <c:v>Bastl Pavel</c:v>
                </c:pt>
                <c:pt idx="10">
                  <c:v>Bastl Vojta</c:v>
                </c:pt>
                <c:pt idx="11">
                  <c:v>Pokorný Václav</c:v>
                </c:pt>
              </c:strCache>
            </c:strRef>
          </c:cat>
          <c:val>
            <c:numRef>
              <c:f>'T BN'!$AG$7:$AG$18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2B3-BC04-EDACD17BAE6D}"/>
            </c:ext>
          </c:extLst>
        </c:ser>
        <c:ser>
          <c:idx val="1"/>
          <c:order val="1"/>
          <c:tx>
            <c:v>ČERVENÁ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 BN'!$AF$7:$AF$18</c:f>
              <c:strCache>
                <c:ptCount val="12"/>
                <c:pt idx="0">
                  <c:v>Habr Vojta</c:v>
                </c:pt>
                <c:pt idx="1">
                  <c:v>Novák Bohumír</c:v>
                </c:pt>
                <c:pt idx="2">
                  <c:v>Švarc Petr</c:v>
                </c:pt>
                <c:pt idx="3">
                  <c:v>Urbánek Pavel</c:v>
                </c:pt>
                <c:pt idx="4">
                  <c:v>Habr Jiří</c:v>
                </c:pt>
                <c:pt idx="5">
                  <c:v>Chvátal Tomáš</c:v>
                </c:pt>
                <c:pt idx="6">
                  <c:v>Kelbler Petr</c:v>
                </c:pt>
                <c:pt idx="7">
                  <c:v>Šťastný Martin</c:v>
                </c:pt>
                <c:pt idx="8">
                  <c:v>Habr Stanislav</c:v>
                </c:pt>
                <c:pt idx="9">
                  <c:v>Bastl Pavel</c:v>
                </c:pt>
                <c:pt idx="10">
                  <c:v>Bastl Vojta</c:v>
                </c:pt>
                <c:pt idx="11">
                  <c:v>Pokorný Václav</c:v>
                </c:pt>
              </c:strCache>
            </c:strRef>
          </c:cat>
          <c:val>
            <c:numRef>
              <c:f>'T BN'!$AH$7:$AH$18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0-42B3-BC04-EDACD17B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341248"/>
        <c:axId val="144355328"/>
        <c:axId val="0"/>
      </c:bar3DChart>
      <c:catAx>
        <c:axId val="1443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35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5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34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075473656323629"/>
          <c:y val="7.0479245649849323E-2"/>
          <c:w val="0.16252055901961129"/>
          <c:h val="2.9601350336258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aseline="0"/>
              <a:t>Základní sestava ,střídání (počet)... 2017/2018 -jaro 2017 -1B.třída,sk.D,JČK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900355526094323E-2"/>
          <c:y val="6.7556217505904723E-2"/>
          <c:w val="0.9488132589096816"/>
          <c:h val="0.777995845427835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'Data graf'!$K$4</c:f>
              <c:strCache>
                <c:ptCount val="1"/>
                <c:pt idx="0">
                  <c:v>zs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graf'!$J$5:$J$31</c:f>
              <c:strCache>
                <c:ptCount val="27"/>
                <c:pt idx="0">
                  <c:v>Švarc Petr</c:v>
                </c:pt>
                <c:pt idx="1">
                  <c:v>Habr Vojta</c:v>
                </c:pt>
                <c:pt idx="2">
                  <c:v>Zejda Tomáš</c:v>
                </c:pt>
                <c:pt idx="3">
                  <c:v>Kelbler Petr</c:v>
                </c:pt>
                <c:pt idx="4">
                  <c:v>Koupil Petr</c:v>
                </c:pt>
                <c:pt idx="5">
                  <c:v>Pokorný Václav</c:v>
                </c:pt>
                <c:pt idx="6">
                  <c:v>Bastl Pavel</c:v>
                </c:pt>
                <c:pt idx="7">
                  <c:v>Novák Vojta</c:v>
                </c:pt>
                <c:pt idx="8">
                  <c:v>Šťastný Martin</c:v>
                </c:pt>
                <c:pt idx="9">
                  <c:v>Chvátal Tomáš</c:v>
                </c:pt>
                <c:pt idx="10">
                  <c:v>Kapinus Radek</c:v>
                </c:pt>
                <c:pt idx="11">
                  <c:v>Dolák Jan</c:v>
                </c:pt>
                <c:pt idx="12">
                  <c:v>Šmahel Michal</c:v>
                </c:pt>
                <c:pt idx="13">
                  <c:v>Bastl Vojta</c:v>
                </c:pt>
                <c:pt idx="14">
                  <c:v>Havlík Martin</c:v>
                </c:pt>
                <c:pt idx="15">
                  <c:v>Kelbler David</c:v>
                </c:pt>
                <c:pt idx="16">
                  <c:v>Habr Stanislav</c:v>
                </c:pt>
                <c:pt idx="17">
                  <c:v>Urbánek Pavel</c:v>
                </c:pt>
                <c:pt idx="18">
                  <c:v>Černý Jiří</c:v>
                </c:pt>
                <c:pt idx="19">
                  <c:v>Tříletý Radim</c:v>
                </c:pt>
                <c:pt idx="20">
                  <c:v>Novák Bohumír</c:v>
                </c:pt>
                <c:pt idx="21">
                  <c:v>Zejda Vojtěch</c:v>
                </c:pt>
                <c:pt idx="22">
                  <c:v>Nehyba Filip</c:v>
                </c:pt>
                <c:pt idx="23">
                  <c:v>Chvátal Patrik</c:v>
                </c:pt>
                <c:pt idx="24">
                  <c:v>Krejčí Miroslav</c:v>
                </c:pt>
                <c:pt idx="25">
                  <c:v>Kelbler Marek</c:v>
                </c:pt>
                <c:pt idx="26">
                  <c:v>Jahoda Martin</c:v>
                </c:pt>
              </c:strCache>
            </c:strRef>
          </c:cat>
          <c:val>
            <c:numRef>
              <c:f>'Data graf'!$K$5:$K$31</c:f>
              <c:numCache>
                <c:formatCode>General</c:formatCode>
                <c:ptCount val="27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B-4D80-9F18-044C77E4731B}"/>
            </c:ext>
          </c:extLst>
        </c:ser>
        <c:ser>
          <c:idx val="1"/>
          <c:order val="1"/>
          <c:tx>
            <c:strRef>
              <c:f>'Data graf'!$L$4</c:f>
              <c:strCache>
                <c:ptCount val="1"/>
                <c:pt idx="0">
                  <c:v>stř.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graf'!$J$5:$J$31</c:f>
              <c:strCache>
                <c:ptCount val="27"/>
                <c:pt idx="0">
                  <c:v>Švarc Petr</c:v>
                </c:pt>
                <c:pt idx="1">
                  <c:v>Habr Vojta</c:v>
                </c:pt>
                <c:pt idx="2">
                  <c:v>Zejda Tomáš</c:v>
                </c:pt>
                <c:pt idx="3">
                  <c:v>Kelbler Petr</c:v>
                </c:pt>
                <c:pt idx="4">
                  <c:v>Koupil Petr</c:v>
                </c:pt>
                <c:pt idx="5">
                  <c:v>Pokorný Václav</c:v>
                </c:pt>
                <c:pt idx="6">
                  <c:v>Bastl Pavel</c:v>
                </c:pt>
                <c:pt idx="7">
                  <c:v>Novák Vojta</c:v>
                </c:pt>
                <c:pt idx="8">
                  <c:v>Šťastný Martin</c:v>
                </c:pt>
                <c:pt idx="9">
                  <c:v>Chvátal Tomáš</c:v>
                </c:pt>
                <c:pt idx="10">
                  <c:v>Kapinus Radek</c:v>
                </c:pt>
                <c:pt idx="11">
                  <c:v>Dolák Jan</c:v>
                </c:pt>
                <c:pt idx="12">
                  <c:v>Šmahel Michal</c:v>
                </c:pt>
                <c:pt idx="13">
                  <c:v>Bastl Vojta</c:v>
                </c:pt>
                <c:pt idx="14">
                  <c:v>Havlík Martin</c:v>
                </c:pt>
                <c:pt idx="15">
                  <c:v>Kelbler David</c:v>
                </c:pt>
                <c:pt idx="16">
                  <c:v>Habr Stanislav</c:v>
                </c:pt>
                <c:pt idx="17">
                  <c:v>Urbánek Pavel</c:v>
                </c:pt>
                <c:pt idx="18">
                  <c:v>Černý Jiří</c:v>
                </c:pt>
                <c:pt idx="19">
                  <c:v>Tříletý Radim</c:v>
                </c:pt>
                <c:pt idx="20">
                  <c:v>Novák Bohumír</c:v>
                </c:pt>
                <c:pt idx="21">
                  <c:v>Zejda Vojtěch</c:v>
                </c:pt>
                <c:pt idx="22">
                  <c:v>Nehyba Filip</c:v>
                </c:pt>
                <c:pt idx="23">
                  <c:v>Chvátal Patrik</c:v>
                </c:pt>
                <c:pt idx="24">
                  <c:v>Krejčí Miroslav</c:v>
                </c:pt>
                <c:pt idx="25">
                  <c:v>Kelbler Marek</c:v>
                </c:pt>
                <c:pt idx="26">
                  <c:v>Jahoda Martin</c:v>
                </c:pt>
              </c:strCache>
            </c:strRef>
          </c:cat>
          <c:val>
            <c:numRef>
              <c:f>'Data graf'!$L$5:$L$31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B-4D80-9F18-044C77E4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44223616"/>
        <c:axId val="144225408"/>
        <c:axId val="0"/>
      </c:bar3DChart>
      <c:catAx>
        <c:axId val="14422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4225408"/>
        <c:crosses val="autoZero"/>
        <c:auto val="1"/>
        <c:lblAlgn val="ctr"/>
        <c:lblOffset val="100"/>
        <c:noMultiLvlLbl val="0"/>
      </c:catAx>
      <c:valAx>
        <c:axId val="144225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223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397630953065726"/>
          <c:y val="6.7794257589639514E-2"/>
          <c:w val="8.4839945634015743E-2"/>
          <c:h val="4.3319408415871723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Počet odehraných útkání....2017/2018...</a:t>
            </a:r>
            <a:r>
              <a:rPr lang="cs-CZ" sz="1200" b="1" i="0" baseline="0">
                <a:effectLst/>
              </a:rPr>
              <a:t>I.B.třída,sk.D,JČK</a:t>
            </a:r>
            <a:endParaRPr lang="cs-CZ" sz="1200" baseline="0">
              <a:effectLst/>
            </a:endParaRPr>
          </a:p>
        </c:rich>
      </c:tx>
      <c:layout>
        <c:manualLayout>
          <c:xMode val="edge"/>
          <c:yMode val="edge"/>
          <c:x val="0.23659530071748497"/>
          <c:y val="9.0811880838127506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379692522826035"/>
          <c:y val="5.4732274627288503E-2"/>
          <c:w val="0.88935281837160751"/>
          <c:h val="0.87268061189321455"/>
        </c:manualLayout>
      </c:layout>
      <c:bar3DChart>
        <c:barDir val="bar"/>
        <c:grouping val="stacked"/>
        <c:varyColors val="0"/>
        <c:ser>
          <c:idx val="0"/>
          <c:order val="0"/>
          <c:tx>
            <c:v>Odehrané utkání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graf'!$B$5:$B$36</c:f>
              <c:strCache>
                <c:ptCount val="32"/>
                <c:pt idx="0">
                  <c:v>Švarc Petr</c:v>
                </c:pt>
                <c:pt idx="1">
                  <c:v>Habr Vojta</c:v>
                </c:pt>
                <c:pt idx="2">
                  <c:v>Kelbler Petr</c:v>
                </c:pt>
                <c:pt idx="3">
                  <c:v>Pokorný Václav</c:v>
                </c:pt>
                <c:pt idx="4">
                  <c:v>Zejda Tomáš</c:v>
                </c:pt>
                <c:pt idx="5">
                  <c:v>Novák Vojta</c:v>
                </c:pt>
                <c:pt idx="6">
                  <c:v>Šťastný Martin</c:v>
                </c:pt>
                <c:pt idx="7">
                  <c:v>Chvátal Tomáš</c:v>
                </c:pt>
                <c:pt idx="8">
                  <c:v>Koupil Petr</c:v>
                </c:pt>
                <c:pt idx="9">
                  <c:v>Dolák Jan</c:v>
                </c:pt>
                <c:pt idx="10">
                  <c:v>Zejda Vojtěch</c:v>
                </c:pt>
                <c:pt idx="11">
                  <c:v>Černý Jiří</c:v>
                </c:pt>
                <c:pt idx="12">
                  <c:v>Bastl Vojta</c:v>
                </c:pt>
                <c:pt idx="13">
                  <c:v>Urbánek Pavel</c:v>
                </c:pt>
                <c:pt idx="14">
                  <c:v>Kapinus Radek</c:v>
                </c:pt>
                <c:pt idx="15">
                  <c:v>Bastl Pavel</c:v>
                </c:pt>
                <c:pt idx="16">
                  <c:v>Novák Bohumír</c:v>
                </c:pt>
                <c:pt idx="17">
                  <c:v>Tříletý Radim</c:v>
                </c:pt>
                <c:pt idx="18">
                  <c:v>Šmahel Michal</c:v>
                </c:pt>
                <c:pt idx="19">
                  <c:v>Habr Stanislav</c:v>
                </c:pt>
                <c:pt idx="20">
                  <c:v>Havlík Martin</c:v>
                </c:pt>
                <c:pt idx="21">
                  <c:v>Kelbler David</c:v>
                </c:pt>
                <c:pt idx="22">
                  <c:v>Havlík Roman</c:v>
                </c:pt>
                <c:pt idx="23">
                  <c:v>Nehyba Filip</c:v>
                </c:pt>
                <c:pt idx="24">
                  <c:v>Chvátal Patrik</c:v>
                </c:pt>
                <c:pt idx="25">
                  <c:v>Krejčí Miroslav</c:v>
                </c:pt>
                <c:pt idx="26">
                  <c:v>Kelbler Marek</c:v>
                </c:pt>
                <c:pt idx="27">
                  <c:v>Aipldauer Rostislav</c:v>
                </c:pt>
                <c:pt idx="28">
                  <c:v>Plachý Karel</c:v>
                </c:pt>
                <c:pt idx="29">
                  <c:v>Jahoda Martin</c:v>
                </c:pt>
                <c:pt idx="30">
                  <c:v>Pospíchal Tomáš</c:v>
                </c:pt>
                <c:pt idx="31">
                  <c:v>Nedoma Václav</c:v>
                </c:pt>
              </c:strCache>
            </c:strRef>
          </c:cat>
          <c:val>
            <c:numRef>
              <c:f>'Data graf'!$E$5:$E$36</c:f>
              <c:numCache>
                <c:formatCode>General</c:formatCode>
                <c:ptCount val="32"/>
                <c:pt idx="0">
                  <c:v>26</c:v>
                </c:pt>
                <c:pt idx="1">
                  <c:v>22</c:v>
                </c:pt>
                <c:pt idx="2">
                  <c:v>23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C-48B8-91B0-A246E40C8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20480"/>
        <c:axId val="144830464"/>
        <c:axId val="0"/>
      </c:bar3DChart>
      <c:catAx>
        <c:axId val="144820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83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830464"/>
        <c:scaling>
          <c:orientation val="minMax"/>
          <c:max val="2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82048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85024621662147"/>
          <c:y val="5.3310886644219992E-2"/>
          <c:w val="0.15729164447576383"/>
          <c:h val="3.7037037037037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42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Graf8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af9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Graf12"/>
  <sheetViews>
    <sheetView workbookViewId="0"/>
  </sheetViews>
  <pageMargins left="0.94" right="0.9" top="0.984251969" bottom="0.984251969" header="0.4921259845" footer="0.4921259845"/>
  <pageSetup paperSize="9" orientation="landscape" horizontalDpi="4294967294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Graf1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Graf15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4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>
    <tabColor indexed="50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>
    <tabColor indexed="1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indexed="17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/>
  <sheetViews>
    <sheetView zoomScale="74" workbookViewId="0"/>
  </sheetViews>
  <pageMargins left="0.7" right="0.7" top="0.78740157499999996" bottom="0.78740157499999996" header="0.3" footer="0.3"/>
  <drawing r:id="rId1"/>
</chartsheet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6" name="text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7" name="text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2    3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7169" name="text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0" name="text 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1" name="text 1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7172" name="text 1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3" name="text 1">
          <a:extLst>
            <a:ext uri="{FF2B5EF4-FFF2-40B4-BE49-F238E27FC236}">
              <a16:creationId xmlns:a16="http://schemas.microsoft.com/office/drawing/2014/main" id="{00000000-0008-0000-0600-000005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4" name="text 1">
          <a:extLst>
            <a:ext uri="{FF2B5EF4-FFF2-40B4-BE49-F238E27FC236}">
              <a16:creationId xmlns:a16="http://schemas.microsoft.com/office/drawing/2014/main" id="{00000000-0008-0000-0600-000006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7175" name="text 1">
          <a:extLst>
            <a:ext uri="{FF2B5EF4-FFF2-40B4-BE49-F238E27FC236}">
              <a16:creationId xmlns:a16="http://schemas.microsoft.com/office/drawing/2014/main" id="{00000000-0008-0000-0600-000007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76" name="text 1">
          <a:extLst>
            <a:ext uri="{FF2B5EF4-FFF2-40B4-BE49-F238E27FC236}">
              <a16:creationId xmlns:a16="http://schemas.microsoft.com/office/drawing/2014/main" id="{00000000-0008-0000-0600-000008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77" name="text 1">
          <a:extLst>
            <a:ext uri="{FF2B5EF4-FFF2-40B4-BE49-F238E27FC236}">
              <a16:creationId xmlns:a16="http://schemas.microsoft.com/office/drawing/2014/main" id="{00000000-0008-0000-0600-000009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8" name="text 1">
          <a:extLst>
            <a:ext uri="{FF2B5EF4-FFF2-40B4-BE49-F238E27FC236}">
              <a16:creationId xmlns:a16="http://schemas.microsoft.com/office/drawing/2014/main" id="{00000000-0008-0000-0600-00000A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9" name="text 1">
          <a:extLst>
            <a:ext uri="{FF2B5EF4-FFF2-40B4-BE49-F238E27FC236}">
              <a16:creationId xmlns:a16="http://schemas.microsoft.com/office/drawing/2014/main" id="{00000000-0008-0000-0600-00000B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0" name="text 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1" name="text 1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2" name="text 1">
          <a:extLst>
            <a:ext uri="{FF2B5EF4-FFF2-40B4-BE49-F238E27FC236}">
              <a16:creationId xmlns:a16="http://schemas.microsoft.com/office/drawing/2014/main" id="{00000000-0008-0000-0600-00000E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3" name="text 1">
          <a:extLst>
            <a:ext uri="{FF2B5EF4-FFF2-40B4-BE49-F238E27FC236}">
              <a16:creationId xmlns:a16="http://schemas.microsoft.com/office/drawing/2014/main" id="{00000000-0008-0000-0600-00000F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4" name="text 1">
          <a:extLst>
            <a:ext uri="{FF2B5EF4-FFF2-40B4-BE49-F238E27FC236}">
              <a16:creationId xmlns:a16="http://schemas.microsoft.com/office/drawing/2014/main" id="{00000000-0008-0000-0600-000010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5" name="text 1">
          <a:extLst>
            <a:ext uri="{FF2B5EF4-FFF2-40B4-BE49-F238E27FC236}">
              <a16:creationId xmlns:a16="http://schemas.microsoft.com/office/drawing/2014/main" id="{00000000-0008-0000-0600-0000111C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7186" name="text 1">
          <a:extLst>
            <a:ext uri="{FF2B5EF4-FFF2-40B4-BE49-F238E27FC236}">
              <a16:creationId xmlns:a16="http://schemas.microsoft.com/office/drawing/2014/main" id="{00000000-0008-0000-0600-000012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57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87" name="text 1">
          <a:extLst>
            <a:ext uri="{FF2B5EF4-FFF2-40B4-BE49-F238E27FC236}">
              <a16:creationId xmlns:a16="http://schemas.microsoft.com/office/drawing/2014/main" id="{00000000-0008-0000-0600-000013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88" name="text 1">
          <a:extLst>
            <a:ext uri="{FF2B5EF4-FFF2-40B4-BE49-F238E27FC236}">
              <a16:creationId xmlns:a16="http://schemas.microsoft.com/office/drawing/2014/main" id="{00000000-0008-0000-0600-000014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33" name="text 1">
          <a:extLst>
            <a:ext uri="{FF2B5EF4-FFF2-40B4-BE49-F238E27FC236}">
              <a16:creationId xmlns:a16="http://schemas.microsoft.com/office/drawing/2014/main" id="{00000000-0008-0000-0700-00000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4" name="text 1">
          <a:extLst>
            <a:ext uri="{FF2B5EF4-FFF2-40B4-BE49-F238E27FC236}">
              <a16:creationId xmlns:a16="http://schemas.microsoft.com/office/drawing/2014/main" id="{00000000-0008-0000-0700-000002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5" name="text 1">
          <a:extLst>
            <a:ext uri="{FF2B5EF4-FFF2-40B4-BE49-F238E27FC236}">
              <a16:creationId xmlns:a16="http://schemas.microsoft.com/office/drawing/2014/main" id="{00000000-0008-0000-0700-000003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36" name="text 1">
          <a:extLst>
            <a:ext uri="{FF2B5EF4-FFF2-40B4-BE49-F238E27FC236}">
              <a16:creationId xmlns:a16="http://schemas.microsoft.com/office/drawing/2014/main" id="{00000000-0008-0000-0700-00000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7" name="text 1">
          <a:extLst>
            <a:ext uri="{FF2B5EF4-FFF2-40B4-BE49-F238E27FC236}">
              <a16:creationId xmlns:a16="http://schemas.microsoft.com/office/drawing/2014/main" id="{00000000-0008-0000-0700-000005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8" name="text 1">
          <a:extLst>
            <a:ext uri="{FF2B5EF4-FFF2-40B4-BE49-F238E27FC236}">
              <a16:creationId xmlns:a16="http://schemas.microsoft.com/office/drawing/2014/main" id="{00000000-0008-0000-0700-000006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39" name="text 1">
          <a:extLst>
            <a:ext uri="{FF2B5EF4-FFF2-40B4-BE49-F238E27FC236}">
              <a16:creationId xmlns:a16="http://schemas.microsoft.com/office/drawing/2014/main" id="{00000000-0008-0000-0700-000007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40" name="text 1">
          <a:extLst>
            <a:ext uri="{FF2B5EF4-FFF2-40B4-BE49-F238E27FC236}">
              <a16:creationId xmlns:a16="http://schemas.microsoft.com/office/drawing/2014/main" id="{00000000-0008-0000-0700-00000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41" name="text 1">
          <a:extLst>
            <a:ext uri="{FF2B5EF4-FFF2-40B4-BE49-F238E27FC236}">
              <a16:creationId xmlns:a16="http://schemas.microsoft.com/office/drawing/2014/main" id="{00000000-0008-0000-0700-00000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2" name="text 1">
          <a:extLst>
            <a:ext uri="{FF2B5EF4-FFF2-40B4-BE49-F238E27FC236}">
              <a16:creationId xmlns:a16="http://schemas.microsoft.com/office/drawing/2014/main" id="{00000000-0008-0000-0700-00000A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3" name="text 1">
          <a:extLst>
            <a:ext uri="{FF2B5EF4-FFF2-40B4-BE49-F238E27FC236}">
              <a16:creationId xmlns:a16="http://schemas.microsoft.com/office/drawing/2014/main" id="{00000000-0008-0000-0700-00000B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4" name="text 1">
          <a:extLst>
            <a:ext uri="{FF2B5EF4-FFF2-40B4-BE49-F238E27FC236}">
              <a16:creationId xmlns:a16="http://schemas.microsoft.com/office/drawing/2014/main" id="{00000000-0008-0000-0700-00000C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5" name="text 1">
          <a:extLst>
            <a:ext uri="{FF2B5EF4-FFF2-40B4-BE49-F238E27FC236}">
              <a16:creationId xmlns:a16="http://schemas.microsoft.com/office/drawing/2014/main" id="{00000000-0008-0000-0700-00000D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6" name="text 1">
          <a:extLst>
            <a:ext uri="{FF2B5EF4-FFF2-40B4-BE49-F238E27FC236}">
              <a16:creationId xmlns:a16="http://schemas.microsoft.com/office/drawing/2014/main" id="{00000000-0008-0000-0700-00000E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7" name="text 1">
          <a:extLst>
            <a:ext uri="{FF2B5EF4-FFF2-40B4-BE49-F238E27FC236}">
              <a16:creationId xmlns:a16="http://schemas.microsoft.com/office/drawing/2014/main" id="{00000000-0008-0000-0700-00000F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8" name="text 1">
          <a:extLst>
            <a:ext uri="{FF2B5EF4-FFF2-40B4-BE49-F238E27FC236}">
              <a16:creationId xmlns:a16="http://schemas.microsoft.com/office/drawing/2014/main" id="{00000000-0008-0000-0700-000010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9" name="text 1">
          <a:extLst>
            <a:ext uri="{FF2B5EF4-FFF2-40B4-BE49-F238E27FC236}">
              <a16:creationId xmlns:a16="http://schemas.microsoft.com/office/drawing/2014/main" id="{00000000-0008-0000-0700-000011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50" name="text 1">
          <a:extLst>
            <a:ext uri="{FF2B5EF4-FFF2-40B4-BE49-F238E27FC236}">
              <a16:creationId xmlns:a16="http://schemas.microsoft.com/office/drawing/2014/main" id="{00000000-0008-0000-0700-000012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51" name="text 1">
          <a:extLst>
            <a:ext uri="{FF2B5EF4-FFF2-40B4-BE49-F238E27FC236}">
              <a16:creationId xmlns:a16="http://schemas.microsoft.com/office/drawing/2014/main" id="{00000000-0008-0000-0700-00001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52" name="text 1">
          <a:extLst>
            <a:ext uri="{FF2B5EF4-FFF2-40B4-BE49-F238E27FC236}">
              <a16:creationId xmlns:a16="http://schemas.microsoft.com/office/drawing/2014/main" id="{00000000-0008-0000-0700-00001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53" name="text 1">
          <a:extLst>
            <a:ext uri="{FF2B5EF4-FFF2-40B4-BE49-F238E27FC236}">
              <a16:creationId xmlns:a16="http://schemas.microsoft.com/office/drawing/2014/main" id="{00000000-0008-0000-0700-00001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4" name="text 1">
          <a:extLst>
            <a:ext uri="{FF2B5EF4-FFF2-40B4-BE49-F238E27FC236}">
              <a16:creationId xmlns:a16="http://schemas.microsoft.com/office/drawing/2014/main" id="{00000000-0008-0000-0700-000016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5" name="text 1">
          <a:extLst>
            <a:ext uri="{FF2B5EF4-FFF2-40B4-BE49-F238E27FC236}">
              <a16:creationId xmlns:a16="http://schemas.microsoft.com/office/drawing/2014/main" id="{00000000-0008-0000-0700-000017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56" name="text 1">
          <a:extLst>
            <a:ext uri="{FF2B5EF4-FFF2-40B4-BE49-F238E27FC236}">
              <a16:creationId xmlns:a16="http://schemas.microsoft.com/office/drawing/2014/main" id="{00000000-0008-0000-0700-00001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7" name="text 1">
          <a:extLst>
            <a:ext uri="{FF2B5EF4-FFF2-40B4-BE49-F238E27FC236}">
              <a16:creationId xmlns:a16="http://schemas.microsoft.com/office/drawing/2014/main" id="{00000000-0008-0000-0700-000019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8" name="text 1">
          <a:extLst>
            <a:ext uri="{FF2B5EF4-FFF2-40B4-BE49-F238E27FC236}">
              <a16:creationId xmlns:a16="http://schemas.microsoft.com/office/drawing/2014/main" id="{00000000-0008-0000-0700-00001A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59" name="text 1">
          <a:extLst>
            <a:ext uri="{FF2B5EF4-FFF2-40B4-BE49-F238E27FC236}">
              <a16:creationId xmlns:a16="http://schemas.microsoft.com/office/drawing/2014/main" id="{00000000-0008-0000-0700-00001B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60" name="text 1">
          <a:extLst>
            <a:ext uri="{FF2B5EF4-FFF2-40B4-BE49-F238E27FC236}">
              <a16:creationId xmlns:a16="http://schemas.microsoft.com/office/drawing/2014/main" id="{00000000-0008-0000-0700-00001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61" name="text 1">
          <a:extLst>
            <a:ext uri="{FF2B5EF4-FFF2-40B4-BE49-F238E27FC236}">
              <a16:creationId xmlns:a16="http://schemas.microsoft.com/office/drawing/2014/main" id="{00000000-0008-0000-0700-00001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2" name="text 1">
          <a:extLst>
            <a:ext uri="{FF2B5EF4-FFF2-40B4-BE49-F238E27FC236}">
              <a16:creationId xmlns:a16="http://schemas.microsoft.com/office/drawing/2014/main" id="{00000000-0008-0000-0700-00001E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3" name="text 1">
          <a:extLst>
            <a:ext uri="{FF2B5EF4-FFF2-40B4-BE49-F238E27FC236}">
              <a16:creationId xmlns:a16="http://schemas.microsoft.com/office/drawing/2014/main" id="{00000000-0008-0000-0700-00001F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4" name="text 1">
          <a:extLst>
            <a:ext uri="{FF2B5EF4-FFF2-40B4-BE49-F238E27FC236}">
              <a16:creationId xmlns:a16="http://schemas.microsoft.com/office/drawing/2014/main" id="{00000000-0008-0000-0700-000020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5" name="text 1">
          <a:extLst>
            <a:ext uri="{FF2B5EF4-FFF2-40B4-BE49-F238E27FC236}">
              <a16:creationId xmlns:a16="http://schemas.microsoft.com/office/drawing/2014/main" id="{00000000-0008-0000-0700-000021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6" name="text 1">
          <a:extLst>
            <a:ext uri="{FF2B5EF4-FFF2-40B4-BE49-F238E27FC236}">
              <a16:creationId xmlns:a16="http://schemas.microsoft.com/office/drawing/2014/main" id="{00000000-0008-0000-0700-000022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7" name="text 1">
          <a:extLst>
            <a:ext uri="{FF2B5EF4-FFF2-40B4-BE49-F238E27FC236}">
              <a16:creationId xmlns:a16="http://schemas.microsoft.com/office/drawing/2014/main" id="{00000000-0008-0000-0700-000023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8" name="text 1">
          <a:extLst>
            <a:ext uri="{FF2B5EF4-FFF2-40B4-BE49-F238E27FC236}">
              <a16:creationId xmlns:a16="http://schemas.microsoft.com/office/drawing/2014/main" id="{00000000-0008-0000-0700-000024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9" name="text 1">
          <a:extLst>
            <a:ext uri="{FF2B5EF4-FFF2-40B4-BE49-F238E27FC236}">
              <a16:creationId xmlns:a16="http://schemas.microsoft.com/office/drawing/2014/main" id="{00000000-0008-0000-0700-000025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70" name="text 1">
          <a:extLst>
            <a:ext uri="{FF2B5EF4-FFF2-40B4-BE49-F238E27FC236}">
              <a16:creationId xmlns:a16="http://schemas.microsoft.com/office/drawing/2014/main" id="{00000000-0008-0000-0700-000026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71" name="text 1">
          <a:extLst>
            <a:ext uri="{FF2B5EF4-FFF2-40B4-BE49-F238E27FC236}">
              <a16:creationId xmlns:a16="http://schemas.microsoft.com/office/drawing/2014/main" id="{00000000-0008-0000-0700-000027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72" name="text 1">
          <a:extLst>
            <a:ext uri="{FF2B5EF4-FFF2-40B4-BE49-F238E27FC236}">
              <a16:creationId xmlns:a16="http://schemas.microsoft.com/office/drawing/2014/main" id="{00000000-0008-0000-0700-00002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73" name="text 1">
          <a:extLst>
            <a:ext uri="{FF2B5EF4-FFF2-40B4-BE49-F238E27FC236}">
              <a16:creationId xmlns:a16="http://schemas.microsoft.com/office/drawing/2014/main" id="{00000000-0008-0000-0700-00002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4" name="text 1">
          <a:extLst>
            <a:ext uri="{FF2B5EF4-FFF2-40B4-BE49-F238E27FC236}">
              <a16:creationId xmlns:a16="http://schemas.microsoft.com/office/drawing/2014/main" id="{00000000-0008-0000-0700-00002A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5" name="text 1">
          <a:extLst>
            <a:ext uri="{FF2B5EF4-FFF2-40B4-BE49-F238E27FC236}">
              <a16:creationId xmlns:a16="http://schemas.microsoft.com/office/drawing/2014/main" id="{00000000-0008-0000-0700-00002B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76" name="text 1">
          <a:extLst>
            <a:ext uri="{FF2B5EF4-FFF2-40B4-BE49-F238E27FC236}">
              <a16:creationId xmlns:a16="http://schemas.microsoft.com/office/drawing/2014/main" id="{00000000-0008-0000-0700-00002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7" name="text 1">
          <a:extLst>
            <a:ext uri="{FF2B5EF4-FFF2-40B4-BE49-F238E27FC236}">
              <a16:creationId xmlns:a16="http://schemas.microsoft.com/office/drawing/2014/main" id="{00000000-0008-0000-0700-00002D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8" name="text 1">
          <a:extLst>
            <a:ext uri="{FF2B5EF4-FFF2-40B4-BE49-F238E27FC236}">
              <a16:creationId xmlns:a16="http://schemas.microsoft.com/office/drawing/2014/main" id="{00000000-0008-0000-0700-00002E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79" name="text 1">
          <a:extLst>
            <a:ext uri="{FF2B5EF4-FFF2-40B4-BE49-F238E27FC236}">
              <a16:creationId xmlns:a16="http://schemas.microsoft.com/office/drawing/2014/main" id="{00000000-0008-0000-0700-00002F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80" name="text 1">
          <a:extLst>
            <a:ext uri="{FF2B5EF4-FFF2-40B4-BE49-F238E27FC236}">
              <a16:creationId xmlns:a16="http://schemas.microsoft.com/office/drawing/2014/main" id="{00000000-0008-0000-0700-00003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81" name="text 1">
          <a:extLst>
            <a:ext uri="{FF2B5EF4-FFF2-40B4-BE49-F238E27FC236}">
              <a16:creationId xmlns:a16="http://schemas.microsoft.com/office/drawing/2014/main" id="{00000000-0008-0000-0700-00003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2" name="text 1">
          <a:extLst>
            <a:ext uri="{FF2B5EF4-FFF2-40B4-BE49-F238E27FC236}">
              <a16:creationId xmlns:a16="http://schemas.microsoft.com/office/drawing/2014/main" id="{00000000-0008-0000-0700-000032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3" name="text 1">
          <a:extLst>
            <a:ext uri="{FF2B5EF4-FFF2-40B4-BE49-F238E27FC236}">
              <a16:creationId xmlns:a16="http://schemas.microsoft.com/office/drawing/2014/main" id="{00000000-0008-0000-0700-000033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4" name="text 1">
          <a:extLst>
            <a:ext uri="{FF2B5EF4-FFF2-40B4-BE49-F238E27FC236}">
              <a16:creationId xmlns:a16="http://schemas.microsoft.com/office/drawing/2014/main" id="{00000000-0008-0000-0700-000034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5" name="text 1">
          <a:extLst>
            <a:ext uri="{FF2B5EF4-FFF2-40B4-BE49-F238E27FC236}">
              <a16:creationId xmlns:a16="http://schemas.microsoft.com/office/drawing/2014/main" id="{00000000-0008-0000-0700-000035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6" name="text 1">
          <a:extLst>
            <a:ext uri="{FF2B5EF4-FFF2-40B4-BE49-F238E27FC236}">
              <a16:creationId xmlns:a16="http://schemas.microsoft.com/office/drawing/2014/main" id="{00000000-0008-0000-0700-000036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7" name="text 1">
          <a:extLst>
            <a:ext uri="{FF2B5EF4-FFF2-40B4-BE49-F238E27FC236}">
              <a16:creationId xmlns:a16="http://schemas.microsoft.com/office/drawing/2014/main" id="{00000000-0008-0000-0700-000037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8" name="text 1">
          <a:extLst>
            <a:ext uri="{FF2B5EF4-FFF2-40B4-BE49-F238E27FC236}">
              <a16:creationId xmlns:a16="http://schemas.microsoft.com/office/drawing/2014/main" id="{00000000-0008-0000-0700-000038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9" name="text 1">
          <a:extLst>
            <a:ext uri="{FF2B5EF4-FFF2-40B4-BE49-F238E27FC236}">
              <a16:creationId xmlns:a16="http://schemas.microsoft.com/office/drawing/2014/main" id="{00000000-0008-0000-0700-00003910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90" name="text 1">
          <a:extLst>
            <a:ext uri="{FF2B5EF4-FFF2-40B4-BE49-F238E27FC236}">
              <a16:creationId xmlns:a16="http://schemas.microsoft.com/office/drawing/2014/main" id="{00000000-0008-0000-0700-00003A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91" name="text 1">
          <a:extLst>
            <a:ext uri="{FF2B5EF4-FFF2-40B4-BE49-F238E27FC236}">
              <a16:creationId xmlns:a16="http://schemas.microsoft.com/office/drawing/2014/main" id="{00000000-0008-0000-0700-00003B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92" name="text 1">
          <a:extLst>
            <a:ext uri="{FF2B5EF4-FFF2-40B4-BE49-F238E27FC236}">
              <a16:creationId xmlns:a16="http://schemas.microsoft.com/office/drawing/2014/main" id="{00000000-0008-0000-0700-00003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93" name="text 1">
          <a:extLst>
            <a:ext uri="{FF2B5EF4-FFF2-40B4-BE49-F238E27FC236}">
              <a16:creationId xmlns:a16="http://schemas.microsoft.com/office/drawing/2014/main" id="{00000000-0008-0000-0700-00003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4" name="text 1">
          <a:extLst>
            <a:ext uri="{FF2B5EF4-FFF2-40B4-BE49-F238E27FC236}">
              <a16:creationId xmlns:a16="http://schemas.microsoft.com/office/drawing/2014/main" id="{00000000-0008-0000-0700-00003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5" name="text 1">
          <a:extLst>
            <a:ext uri="{FF2B5EF4-FFF2-40B4-BE49-F238E27FC236}">
              <a16:creationId xmlns:a16="http://schemas.microsoft.com/office/drawing/2014/main" id="{00000000-0008-0000-0700-00003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96" name="text 1">
          <a:extLst>
            <a:ext uri="{FF2B5EF4-FFF2-40B4-BE49-F238E27FC236}">
              <a16:creationId xmlns:a16="http://schemas.microsoft.com/office/drawing/2014/main" id="{00000000-0008-0000-0700-00004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7" name="text 1">
          <a:extLst>
            <a:ext uri="{FF2B5EF4-FFF2-40B4-BE49-F238E27FC236}">
              <a16:creationId xmlns:a16="http://schemas.microsoft.com/office/drawing/2014/main" id="{00000000-0008-0000-0700-00004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8" name="text 1">
          <a:extLst>
            <a:ext uri="{FF2B5EF4-FFF2-40B4-BE49-F238E27FC236}">
              <a16:creationId xmlns:a16="http://schemas.microsoft.com/office/drawing/2014/main" id="{00000000-0008-0000-0700-00004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99" name="text 1">
          <a:extLst>
            <a:ext uri="{FF2B5EF4-FFF2-40B4-BE49-F238E27FC236}">
              <a16:creationId xmlns:a16="http://schemas.microsoft.com/office/drawing/2014/main" id="{00000000-0008-0000-0700-000043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00" name="text 1">
          <a:extLst>
            <a:ext uri="{FF2B5EF4-FFF2-40B4-BE49-F238E27FC236}">
              <a16:creationId xmlns:a16="http://schemas.microsoft.com/office/drawing/2014/main" id="{00000000-0008-0000-0700-00004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01" name="text 1">
          <a:extLst>
            <a:ext uri="{FF2B5EF4-FFF2-40B4-BE49-F238E27FC236}">
              <a16:creationId xmlns:a16="http://schemas.microsoft.com/office/drawing/2014/main" id="{00000000-0008-0000-0700-00004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2" name="text 1">
          <a:extLst>
            <a:ext uri="{FF2B5EF4-FFF2-40B4-BE49-F238E27FC236}">
              <a16:creationId xmlns:a16="http://schemas.microsoft.com/office/drawing/2014/main" id="{00000000-0008-0000-0700-00004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3" name="text 1">
          <a:extLst>
            <a:ext uri="{FF2B5EF4-FFF2-40B4-BE49-F238E27FC236}">
              <a16:creationId xmlns:a16="http://schemas.microsoft.com/office/drawing/2014/main" id="{00000000-0008-0000-0700-00004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4" name="text 1">
          <a:extLst>
            <a:ext uri="{FF2B5EF4-FFF2-40B4-BE49-F238E27FC236}">
              <a16:creationId xmlns:a16="http://schemas.microsoft.com/office/drawing/2014/main" id="{00000000-0008-0000-0700-000048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5" name="text 1">
          <a:extLst>
            <a:ext uri="{FF2B5EF4-FFF2-40B4-BE49-F238E27FC236}">
              <a16:creationId xmlns:a16="http://schemas.microsoft.com/office/drawing/2014/main" id="{00000000-0008-0000-0700-00004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6" name="text 1">
          <a:extLst>
            <a:ext uri="{FF2B5EF4-FFF2-40B4-BE49-F238E27FC236}">
              <a16:creationId xmlns:a16="http://schemas.microsoft.com/office/drawing/2014/main" id="{00000000-0008-0000-0700-00004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7" name="text 1">
          <a:extLst>
            <a:ext uri="{FF2B5EF4-FFF2-40B4-BE49-F238E27FC236}">
              <a16:creationId xmlns:a16="http://schemas.microsoft.com/office/drawing/2014/main" id="{00000000-0008-0000-0700-00004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8" name="text 1">
          <a:extLst>
            <a:ext uri="{FF2B5EF4-FFF2-40B4-BE49-F238E27FC236}">
              <a16:creationId xmlns:a16="http://schemas.microsoft.com/office/drawing/2014/main" id="{00000000-0008-0000-0700-00004C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9" name="text 1">
          <a:extLst>
            <a:ext uri="{FF2B5EF4-FFF2-40B4-BE49-F238E27FC236}">
              <a16:creationId xmlns:a16="http://schemas.microsoft.com/office/drawing/2014/main" id="{00000000-0008-0000-0700-00004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10" name="text 1">
          <a:extLst>
            <a:ext uri="{FF2B5EF4-FFF2-40B4-BE49-F238E27FC236}">
              <a16:creationId xmlns:a16="http://schemas.microsoft.com/office/drawing/2014/main" id="{00000000-0008-0000-0700-00004E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11" name="text 1">
          <a:extLst>
            <a:ext uri="{FF2B5EF4-FFF2-40B4-BE49-F238E27FC236}">
              <a16:creationId xmlns:a16="http://schemas.microsoft.com/office/drawing/2014/main" id="{00000000-0008-0000-0700-00004F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12" name="text 1">
          <a:extLst>
            <a:ext uri="{FF2B5EF4-FFF2-40B4-BE49-F238E27FC236}">
              <a16:creationId xmlns:a16="http://schemas.microsoft.com/office/drawing/2014/main" id="{00000000-0008-0000-0700-00005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13" name="text 1">
          <a:extLst>
            <a:ext uri="{FF2B5EF4-FFF2-40B4-BE49-F238E27FC236}">
              <a16:creationId xmlns:a16="http://schemas.microsoft.com/office/drawing/2014/main" id="{00000000-0008-0000-0700-00005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4" name="text 1">
          <a:extLst>
            <a:ext uri="{FF2B5EF4-FFF2-40B4-BE49-F238E27FC236}">
              <a16:creationId xmlns:a16="http://schemas.microsoft.com/office/drawing/2014/main" id="{00000000-0008-0000-0700-00005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5" name="text 1">
          <a:extLst>
            <a:ext uri="{FF2B5EF4-FFF2-40B4-BE49-F238E27FC236}">
              <a16:creationId xmlns:a16="http://schemas.microsoft.com/office/drawing/2014/main" id="{00000000-0008-0000-0700-00005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16" name="text 1">
          <a:extLst>
            <a:ext uri="{FF2B5EF4-FFF2-40B4-BE49-F238E27FC236}">
              <a16:creationId xmlns:a16="http://schemas.microsoft.com/office/drawing/2014/main" id="{00000000-0008-0000-0700-00005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7" name="text 1">
          <a:extLst>
            <a:ext uri="{FF2B5EF4-FFF2-40B4-BE49-F238E27FC236}">
              <a16:creationId xmlns:a16="http://schemas.microsoft.com/office/drawing/2014/main" id="{00000000-0008-0000-0700-00005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8" name="text 1">
          <a:extLst>
            <a:ext uri="{FF2B5EF4-FFF2-40B4-BE49-F238E27FC236}">
              <a16:creationId xmlns:a16="http://schemas.microsoft.com/office/drawing/2014/main" id="{00000000-0008-0000-0700-00005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19" name="text 1">
          <a:extLst>
            <a:ext uri="{FF2B5EF4-FFF2-40B4-BE49-F238E27FC236}">
              <a16:creationId xmlns:a16="http://schemas.microsoft.com/office/drawing/2014/main" id="{00000000-0008-0000-0700-000057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20" name="text 1">
          <a:extLst>
            <a:ext uri="{FF2B5EF4-FFF2-40B4-BE49-F238E27FC236}">
              <a16:creationId xmlns:a16="http://schemas.microsoft.com/office/drawing/2014/main" id="{00000000-0008-0000-0700-00005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21" name="text 1">
          <a:extLst>
            <a:ext uri="{FF2B5EF4-FFF2-40B4-BE49-F238E27FC236}">
              <a16:creationId xmlns:a16="http://schemas.microsoft.com/office/drawing/2014/main" id="{00000000-0008-0000-0700-00005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2" name="text 1">
          <a:extLst>
            <a:ext uri="{FF2B5EF4-FFF2-40B4-BE49-F238E27FC236}">
              <a16:creationId xmlns:a16="http://schemas.microsoft.com/office/drawing/2014/main" id="{00000000-0008-0000-0700-00005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3" name="text 1">
          <a:extLst>
            <a:ext uri="{FF2B5EF4-FFF2-40B4-BE49-F238E27FC236}">
              <a16:creationId xmlns:a16="http://schemas.microsoft.com/office/drawing/2014/main" id="{00000000-0008-0000-0700-00005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4" name="text 1">
          <a:extLst>
            <a:ext uri="{FF2B5EF4-FFF2-40B4-BE49-F238E27FC236}">
              <a16:creationId xmlns:a16="http://schemas.microsoft.com/office/drawing/2014/main" id="{00000000-0008-0000-0700-00005C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5" name="text 1">
          <a:extLst>
            <a:ext uri="{FF2B5EF4-FFF2-40B4-BE49-F238E27FC236}">
              <a16:creationId xmlns:a16="http://schemas.microsoft.com/office/drawing/2014/main" id="{00000000-0008-0000-0700-00005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6" name="text 1">
          <a:extLst>
            <a:ext uri="{FF2B5EF4-FFF2-40B4-BE49-F238E27FC236}">
              <a16:creationId xmlns:a16="http://schemas.microsoft.com/office/drawing/2014/main" id="{00000000-0008-0000-0700-00005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7" name="text 1">
          <a:extLst>
            <a:ext uri="{FF2B5EF4-FFF2-40B4-BE49-F238E27FC236}">
              <a16:creationId xmlns:a16="http://schemas.microsoft.com/office/drawing/2014/main" id="{00000000-0008-0000-0700-00005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8" name="text 1">
          <a:extLst>
            <a:ext uri="{FF2B5EF4-FFF2-40B4-BE49-F238E27FC236}">
              <a16:creationId xmlns:a16="http://schemas.microsoft.com/office/drawing/2014/main" id="{00000000-0008-0000-0700-000060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9" name="text 1">
          <a:extLst>
            <a:ext uri="{FF2B5EF4-FFF2-40B4-BE49-F238E27FC236}">
              <a16:creationId xmlns:a16="http://schemas.microsoft.com/office/drawing/2014/main" id="{00000000-0008-0000-0700-00006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30" name="text 1">
          <a:extLst>
            <a:ext uri="{FF2B5EF4-FFF2-40B4-BE49-F238E27FC236}">
              <a16:creationId xmlns:a16="http://schemas.microsoft.com/office/drawing/2014/main" id="{00000000-0008-0000-0700-000062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31" name="text 1">
          <a:extLst>
            <a:ext uri="{FF2B5EF4-FFF2-40B4-BE49-F238E27FC236}">
              <a16:creationId xmlns:a16="http://schemas.microsoft.com/office/drawing/2014/main" id="{00000000-0008-0000-0700-00006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32" name="text 1">
          <a:extLst>
            <a:ext uri="{FF2B5EF4-FFF2-40B4-BE49-F238E27FC236}">
              <a16:creationId xmlns:a16="http://schemas.microsoft.com/office/drawing/2014/main" id="{00000000-0008-0000-0700-00006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33" name="text 1">
          <a:extLst>
            <a:ext uri="{FF2B5EF4-FFF2-40B4-BE49-F238E27FC236}">
              <a16:creationId xmlns:a16="http://schemas.microsoft.com/office/drawing/2014/main" id="{00000000-0008-0000-0700-00006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4" name="text 1">
          <a:extLst>
            <a:ext uri="{FF2B5EF4-FFF2-40B4-BE49-F238E27FC236}">
              <a16:creationId xmlns:a16="http://schemas.microsoft.com/office/drawing/2014/main" id="{00000000-0008-0000-0700-00006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5" name="text 1">
          <a:extLst>
            <a:ext uri="{FF2B5EF4-FFF2-40B4-BE49-F238E27FC236}">
              <a16:creationId xmlns:a16="http://schemas.microsoft.com/office/drawing/2014/main" id="{00000000-0008-0000-0700-00006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36" name="text 1">
          <a:extLst>
            <a:ext uri="{FF2B5EF4-FFF2-40B4-BE49-F238E27FC236}">
              <a16:creationId xmlns:a16="http://schemas.microsoft.com/office/drawing/2014/main" id="{00000000-0008-0000-0700-00006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7" name="text 1">
          <a:extLst>
            <a:ext uri="{FF2B5EF4-FFF2-40B4-BE49-F238E27FC236}">
              <a16:creationId xmlns:a16="http://schemas.microsoft.com/office/drawing/2014/main" id="{00000000-0008-0000-0700-00006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8" name="text 1">
          <a:extLst>
            <a:ext uri="{FF2B5EF4-FFF2-40B4-BE49-F238E27FC236}">
              <a16:creationId xmlns:a16="http://schemas.microsoft.com/office/drawing/2014/main" id="{00000000-0008-0000-0700-00006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39" name="text 1">
          <a:extLst>
            <a:ext uri="{FF2B5EF4-FFF2-40B4-BE49-F238E27FC236}">
              <a16:creationId xmlns:a16="http://schemas.microsoft.com/office/drawing/2014/main" id="{00000000-0008-0000-0700-00006B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40" name="text 1">
          <a:extLst>
            <a:ext uri="{FF2B5EF4-FFF2-40B4-BE49-F238E27FC236}">
              <a16:creationId xmlns:a16="http://schemas.microsoft.com/office/drawing/2014/main" id="{00000000-0008-0000-0700-00006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41" name="text 1">
          <a:extLst>
            <a:ext uri="{FF2B5EF4-FFF2-40B4-BE49-F238E27FC236}">
              <a16:creationId xmlns:a16="http://schemas.microsoft.com/office/drawing/2014/main" id="{00000000-0008-0000-0700-00006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2" name="text 1">
          <a:extLst>
            <a:ext uri="{FF2B5EF4-FFF2-40B4-BE49-F238E27FC236}">
              <a16:creationId xmlns:a16="http://schemas.microsoft.com/office/drawing/2014/main" id="{00000000-0008-0000-0700-00006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3" name="text 1">
          <a:extLst>
            <a:ext uri="{FF2B5EF4-FFF2-40B4-BE49-F238E27FC236}">
              <a16:creationId xmlns:a16="http://schemas.microsoft.com/office/drawing/2014/main" id="{00000000-0008-0000-0700-00006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4" name="text 1">
          <a:extLst>
            <a:ext uri="{FF2B5EF4-FFF2-40B4-BE49-F238E27FC236}">
              <a16:creationId xmlns:a16="http://schemas.microsoft.com/office/drawing/2014/main" id="{00000000-0008-0000-0700-000070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5" name="text 1">
          <a:extLst>
            <a:ext uri="{FF2B5EF4-FFF2-40B4-BE49-F238E27FC236}">
              <a16:creationId xmlns:a16="http://schemas.microsoft.com/office/drawing/2014/main" id="{00000000-0008-0000-0700-00007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6" name="text 1">
          <a:extLst>
            <a:ext uri="{FF2B5EF4-FFF2-40B4-BE49-F238E27FC236}">
              <a16:creationId xmlns:a16="http://schemas.microsoft.com/office/drawing/2014/main" id="{00000000-0008-0000-0700-00007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7" name="text 1">
          <a:extLst>
            <a:ext uri="{FF2B5EF4-FFF2-40B4-BE49-F238E27FC236}">
              <a16:creationId xmlns:a16="http://schemas.microsoft.com/office/drawing/2014/main" id="{00000000-0008-0000-0700-00007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8" name="text 1">
          <a:extLst>
            <a:ext uri="{FF2B5EF4-FFF2-40B4-BE49-F238E27FC236}">
              <a16:creationId xmlns:a16="http://schemas.microsoft.com/office/drawing/2014/main" id="{00000000-0008-0000-0700-000074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9" name="text 1">
          <a:extLst>
            <a:ext uri="{FF2B5EF4-FFF2-40B4-BE49-F238E27FC236}">
              <a16:creationId xmlns:a16="http://schemas.microsoft.com/office/drawing/2014/main" id="{00000000-0008-0000-0700-00007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50" name="text 1">
          <a:extLst>
            <a:ext uri="{FF2B5EF4-FFF2-40B4-BE49-F238E27FC236}">
              <a16:creationId xmlns:a16="http://schemas.microsoft.com/office/drawing/2014/main" id="{00000000-0008-0000-0700-000076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1" name="text 1">
          <a:extLst>
            <a:ext uri="{FF2B5EF4-FFF2-40B4-BE49-F238E27FC236}">
              <a16:creationId xmlns:a16="http://schemas.microsoft.com/office/drawing/2014/main" id="{00000000-0008-0000-0700-000077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2" name="text 1">
          <a:extLst>
            <a:ext uri="{FF2B5EF4-FFF2-40B4-BE49-F238E27FC236}">
              <a16:creationId xmlns:a16="http://schemas.microsoft.com/office/drawing/2014/main" id="{00000000-0008-0000-0700-00007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3" name="text 1">
          <a:extLst>
            <a:ext uri="{FF2B5EF4-FFF2-40B4-BE49-F238E27FC236}">
              <a16:creationId xmlns:a16="http://schemas.microsoft.com/office/drawing/2014/main" id="{00000000-0008-0000-0700-00007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4" name="text 1">
          <a:extLst>
            <a:ext uri="{FF2B5EF4-FFF2-40B4-BE49-F238E27FC236}">
              <a16:creationId xmlns:a16="http://schemas.microsoft.com/office/drawing/2014/main" id="{00000000-0008-0000-0700-00007A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5" name="text 1">
          <a:extLst>
            <a:ext uri="{FF2B5EF4-FFF2-40B4-BE49-F238E27FC236}">
              <a16:creationId xmlns:a16="http://schemas.microsoft.com/office/drawing/2014/main" id="{00000000-0008-0000-0700-00007B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6" name="text 1">
          <a:extLst>
            <a:ext uri="{FF2B5EF4-FFF2-40B4-BE49-F238E27FC236}">
              <a16:creationId xmlns:a16="http://schemas.microsoft.com/office/drawing/2014/main" id="{00000000-0008-0000-0700-00007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7" name="text 1">
          <a:extLst>
            <a:ext uri="{FF2B5EF4-FFF2-40B4-BE49-F238E27FC236}">
              <a16:creationId xmlns:a16="http://schemas.microsoft.com/office/drawing/2014/main" id="{00000000-0008-0000-0700-00007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8" name="text 1">
          <a:extLst>
            <a:ext uri="{FF2B5EF4-FFF2-40B4-BE49-F238E27FC236}">
              <a16:creationId xmlns:a16="http://schemas.microsoft.com/office/drawing/2014/main" id="{00000000-0008-0000-0700-00007E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9" name="text 1">
          <a:extLst>
            <a:ext uri="{FF2B5EF4-FFF2-40B4-BE49-F238E27FC236}">
              <a16:creationId xmlns:a16="http://schemas.microsoft.com/office/drawing/2014/main" id="{00000000-0008-0000-0700-00007F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0" name="text 1">
          <a:extLst>
            <a:ext uri="{FF2B5EF4-FFF2-40B4-BE49-F238E27FC236}">
              <a16:creationId xmlns:a16="http://schemas.microsoft.com/office/drawing/2014/main" id="{00000000-0008-0000-0700-00008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1" name="text 1">
          <a:extLst>
            <a:ext uri="{FF2B5EF4-FFF2-40B4-BE49-F238E27FC236}">
              <a16:creationId xmlns:a16="http://schemas.microsoft.com/office/drawing/2014/main" id="{00000000-0008-0000-0700-00008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2" name="text 1">
          <a:extLst>
            <a:ext uri="{FF2B5EF4-FFF2-40B4-BE49-F238E27FC236}">
              <a16:creationId xmlns:a16="http://schemas.microsoft.com/office/drawing/2014/main" id="{00000000-0008-0000-0700-000082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3" name="text 1">
          <a:extLst>
            <a:ext uri="{FF2B5EF4-FFF2-40B4-BE49-F238E27FC236}">
              <a16:creationId xmlns:a16="http://schemas.microsoft.com/office/drawing/2014/main" id="{00000000-0008-0000-0700-00008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4" name="text 1">
          <a:extLst>
            <a:ext uri="{FF2B5EF4-FFF2-40B4-BE49-F238E27FC236}">
              <a16:creationId xmlns:a16="http://schemas.microsoft.com/office/drawing/2014/main" id="{00000000-0008-0000-0700-00008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5" name="text 1">
          <a:extLst>
            <a:ext uri="{FF2B5EF4-FFF2-40B4-BE49-F238E27FC236}">
              <a16:creationId xmlns:a16="http://schemas.microsoft.com/office/drawing/2014/main" id="{00000000-0008-0000-0700-00008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6" name="text 1">
          <a:extLst>
            <a:ext uri="{FF2B5EF4-FFF2-40B4-BE49-F238E27FC236}">
              <a16:creationId xmlns:a16="http://schemas.microsoft.com/office/drawing/2014/main" id="{00000000-0008-0000-0700-00008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7" name="text 1">
          <a:extLst>
            <a:ext uri="{FF2B5EF4-FFF2-40B4-BE49-F238E27FC236}">
              <a16:creationId xmlns:a16="http://schemas.microsoft.com/office/drawing/2014/main" id="{00000000-0008-0000-0700-00008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8" name="text 1">
          <a:extLst>
            <a:ext uri="{FF2B5EF4-FFF2-40B4-BE49-F238E27FC236}">
              <a16:creationId xmlns:a16="http://schemas.microsoft.com/office/drawing/2014/main" id="{00000000-0008-0000-0700-00008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9" name="text 1">
          <a:extLst>
            <a:ext uri="{FF2B5EF4-FFF2-40B4-BE49-F238E27FC236}">
              <a16:creationId xmlns:a16="http://schemas.microsoft.com/office/drawing/2014/main" id="{00000000-0008-0000-0700-00008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0" name="text 1">
          <a:extLst>
            <a:ext uri="{FF2B5EF4-FFF2-40B4-BE49-F238E27FC236}">
              <a16:creationId xmlns:a16="http://schemas.microsoft.com/office/drawing/2014/main" id="{00000000-0008-0000-0700-00008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71" name="text 1">
          <a:extLst>
            <a:ext uri="{FF2B5EF4-FFF2-40B4-BE49-F238E27FC236}">
              <a16:creationId xmlns:a16="http://schemas.microsoft.com/office/drawing/2014/main" id="{00000000-0008-0000-0700-00008B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72" name="text 1">
          <a:extLst>
            <a:ext uri="{FF2B5EF4-FFF2-40B4-BE49-F238E27FC236}">
              <a16:creationId xmlns:a16="http://schemas.microsoft.com/office/drawing/2014/main" id="{00000000-0008-0000-0700-00008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73" name="text 1">
          <a:extLst>
            <a:ext uri="{FF2B5EF4-FFF2-40B4-BE49-F238E27FC236}">
              <a16:creationId xmlns:a16="http://schemas.microsoft.com/office/drawing/2014/main" id="{00000000-0008-0000-0700-00008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4" name="text 1">
          <a:extLst>
            <a:ext uri="{FF2B5EF4-FFF2-40B4-BE49-F238E27FC236}">
              <a16:creationId xmlns:a16="http://schemas.microsoft.com/office/drawing/2014/main" id="{00000000-0008-0000-0700-00008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5" name="text 1">
          <a:extLst>
            <a:ext uri="{FF2B5EF4-FFF2-40B4-BE49-F238E27FC236}">
              <a16:creationId xmlns:a16="http://schemas.microsoft.com/office/drawing/2014/main" id="{00000000-0008-0000-0700-00008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6" name="text 1">
          <a:extLst>
            <a:ext uri="{FF2B5EF4-FFF2-40B4-BE49-F238E27FC236}">
              <a16:creationId xmlns:a16="http://schemas.microsoft.com/office/drawing/2014/main" id="{00000000-0008-0000-0700-000090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7" name="text 1">
          <a:extLst>
            <a:ext uri="{FF2B5EF4-FFF2-40B4-BE49-F238E27FC236}">
              <a16:creationId xmlns:a16="http://schemas.microsoft.com/office/drawing/2014/main" id="{00000000-0008-0000-0700-00009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8" name="text 1">
          <a:extLst>
            <a:ext uri="{FF2B5EF4-FFF2-40B4-BE49-F238E27FC236}">
              <a16:creationId xmlns:a16="http://schemas.microsoft.com/office/drawing/2014/main" id="{00000000-0008-0000-0700-00009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9" name="text 1">
          <a:extLst>
            <a:ext uri="{FF2B5EF4-FFF2-40B4-BE49-F238E27FC236}">
              <a16:creationId xmlns:a16="http://schemas.microsoft.com/office/drawing/2014/main" id="{00000000-0008-0000-0700-00009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0" name="text 1">
          <a:extLst>
            <a:ext uri="{FF2B5EF4-FFF2-40B4-BE49-F238E27FC236}">
              <a16:creationId xmlns:a16="http://schemas.microsoft.com/office/drawing/2014/main" id="{00000000-0008-0000-0700-000094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1" name="text 1">
          <a:extLst>
            <a:ext uri="{FF2B5EF4-FFF2-40B4-BE49-F238E27FC236}">
              <a16:creationId xmlns:a16="http://schemas.microsoft.com/office/drawing/2014/main" id="{00000000-0008-0000-0700-00009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82" name="text 1">
          <a:extLst>
            <a:ext uri="{FF2B5EF4-FFF2-40B4-BE49-F238E27FC236}">
              <a16:creationId xmlns:a16="http://schemas.microsoft.com/office/drawing/2014/main" id="{00000000-0008-0000-0700-000096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83" name="text 1">
          <a:extLst>
            <a:ext uri="{FF2B5EF4-FFF2-40B4-BE49-F238E27FC236}">
              <a16:creationId xmlns:a16="http://schemas.microsoft.com/office/drawing/2014/main" id="{00000000-0008-0000-0700-000097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84" name="text 1">
          <a:extLst>
            <a:ext uri="{FF2B5EF4-FFF2-40B4-BE49-F238E27FC236}">
              <a16:creationId xmlns:a16="http://schemas.microsoft.com/office/drawing/2014/main" id="{00000000-0008-0000-0700-000098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85" name="text 1">
          <a:extLst>
            <a:ext uri="{FF2B5EF4-FFF2-40B4-BE49-F238E27FC236}">
              <a16:creationId xmlns:a16="http://schemas.microsoft.com/office/drawing/2014/main" id="{00000000-0008-0000-0700-000099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6" name="text 1">
          <a:extLst>
            <a:ext uri="{FF2B5EF4-FFF2-40B4-BE49-F238E27FC236}">
              <a16:creationId xmlns:a16="http://schemas.microsoft.com/office/drawing/2014/main" id="{00000000-0008-0000-0700-00009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7" name="text 1">
          <a:extLst>
            <a:ext uri="{FF2B5EF4-FFF2-40B4-BE49-F238E27FC236}">
              <a16:creationId xmlns:a16="http://schemas.microsoft.com/office/drawing/2014/main" id="{00000000-0008-0000-0700-00009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88" name="text 1">
          <a:extLst>
            <a:ext uri="{FF2B5EF4-FFF2-40B4-BE49-F238E27FC236}">
              <a16:creationId xmlns:a16="http://schemas.microsoft.com/office/drawing/2014/main" id="{00000000-0008-0000-0700-00009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9" name="text 1">
          <a:extLst>
            <a:ext uri="{FF2B5EF4-FFF2-40B4-BE49-F238E27FC236}">
              <a16:creationId xmlns:a16="http://schemas.microsoft.com/office/drawing/2014/main" id="{00000000-0008-0000-0700-00009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0" name="text 1">
          <a:extLst>
            <a:ext uri="{FF2B5EF4-FFF2-40B4-BE49-F238E27FC236}">
              <a16:creationId xmlns:a16="http://schemas.microsoft.com/office/drawing/2014/main" id="{00000000-0008-0000-0700-00009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91" name="text 1">
          <a:extLst>
            <a:ext uri="{FF2B5EF4-FFF2-40B4-BE49-F238E27FC236}">
              <a16:creationId xmlns:a16="http://schemas.microsoft.com/office/drawing/2014/main" id="{00000000-0008-0000-0700-00009F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92" name="text 1">
          <a:extLst>
            <a:ext uri="{FF2B5EF4-FFF2-40B4-BE49-F238E27FC236}">
              <a16:creationId xmlns:a16="http://schemas.microsoft.com/office/drawing/2014/main" id="{00000000-0008-0000-0700-0000A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93" name="text 1">
          <a:extLst>
            <a:ext uri="{FF2B5EF4-FFF2-40B4-BE49-F238E27FC236}">
              <a16:creationId xmlns:a16="http://schemas.microsoft.com/office/drawing/2014/main" id="{00000000-0008-0000-0700-0000A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4" name="text 1">
          <a:extLst>
            <a:ext uri="{FF2B5EF4-FFF2-40B4-BE49-F238E27FC236}">
              <a16:creationId xmlns:a16="http://schemas.microsoft.com/office/drawing/2014/main" id="{00000000-0008-0000-0700-0000A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5" name="text 1">
          <a:extLst>
            <a:ext uri="{FF2B5EF4-FFF2-40B4-BE49-F238E27FC236}">
              <a16:creationId xmlns:a16="http://schemas.microsoft.com/office/drawing/2014/main" id="{00000000-0008-0000-0700-0000A3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6" name="text 1">
          <a:extLst>
            <a:ext uri="{FF2B5EF4-FFF2-40B4-BE49-F238E27FC236}">
              <a16:creationId xmlns:a16="http://schemas.microsoft.com/office/drawing/2014/main" id="{00000000-0008-0000-0700-0000A4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7" name="text 1">
          <a:extLst>
            <a:ext uri="{FF2B5EF4-FFF2-40B4-BE49-F238E27FC236}">
              <a16:creationId xmlns:a16="http://schemas.microsoft.com/office/drawing/2014/main" id="{00000000-0008-0000-0700-0000A5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8" name="text 1">
          <a:extLst>
            <a:ext uri="{FF2B5EF4-FFF2-40B4-BE49-F238E27FC236}">
              <a16:creationId xmlns:a16="http://schemas.microsoft.com/office/drawing/2014/main" id="{00000000-0008-0000-0700-0000A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9" name="text 1">
          <a:extLst>
            <a:ext uri="{FF2B5EF4-FFF2-40B4-BE49-F238E27FC236}">
              <a16:creationId xmlns:a16="http://schemas.microsoft.com/office/drawing/2014/main" id="{00000000-0008-0000-0700-0000A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0" name="text 1">
          <a:extLst>
            <a:ext uri="{FF2B5EF4-FFF2-40B4-BE49-F238E27FC236}">
              <a16:creationId xmlns:a16="http://schemas.microsoft.com/office/drawing/2014/main" id="{00000000-0008-0000-0700-0000A8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1" name="text 1">
          <a:extLst>
            <a:ext uri="{FF2B5EF4-FFF2-40B4-BE49-F238E27FC236}">
              <a16:creationId xmlns:a16="http://schemas.microsoft.com/office/drawing/2014/main" id="{00000000-0008-0000-0700-0000A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02" name="text 1">
          <a:extLst>
            <a:ext uri="{FF2B5EF4-FFF2-40B4-BE49-F238E27FC236}">
              <a16:creationId xmlns:a16="http://schemas.microsoft.com/office/drawing/2014/main" id="{00000000-0008-0000-0700-0000AA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03" name="text 1">
          <a:extLst>
            <a:ext uri="{FF2B5EF4-FFF2-40B4-BE49-F238E27FC236}">
              <a16:creationId xmlns:a16="http://schemas.microsoft.com/office/drawing/2014/main" id="{00000000-0008-0000-0700-0000AB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04" name="text 1">
          <a:extLst>
            <a:ext uri="{FF2B5EF4-FFF2-40B4-BE49-F238E27FC236}">
              <a16:creationId xmlns:a16="http://schemas.microsoft.com/office/drawing/2014/main" id="{00000000-0008-0000-0700-0000AC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05" name="text 1">
          <a:extLst>
            <a:ext uri="{FF2B5EF4-FFF2-40B4-BE49-F238E27FC236}">
              <a16:creationId xmlns:a16="http://schemas.microsoft.com/office/drawing/2014/main" id="{00000000-0008-0000-0700-0000AD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6" name="text 1">
          <a:extLst>
            <a:ext uri="{FF2B5EF4-FFF2-40B4-BE49-F238E27FC236}">
              <a16:creationId xmlns:a16="http://schemas.microsoft.com/office/drawing/2014/main" id="{00000000-0008-0000-0700-0000AE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7" name="text 1">
          <a:extLst>
            <a:ext uri="{FF2B5EF4-FFF2-40B4-BE49-F238E27FC236}">
              <a16:creationId xmlns:a16="http://schemas.microsoft.com/office/drawing/2014/main" id="{00000000-0008-0000-0700-0000AF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08" name="text 1">
          <a:extLst>
            <a:ext uri="{FF2B5EF4-FFF2-40B4-BE49-F238E27FC236}">
              <a16:creationId xmlns:a16="http://schemas.microsoft.com/office/drawing/2014/main" id="{00000000-0008-0000-0700-0000B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9" name="text 1">
          <a:extLst>
            <a:ext uri="{FF2B5EF4-FFF2-40B4-BE49-F238E27FC236}">
              <a16:creationId xmlns:a16="http://schemas.microsoft.com/office/drawing/2014/main" id="{00000000-0008-0000-0700-0000B1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0" name="text 1">
          <a:extLst>
            <a:ext uri="{FF2B5EF4-FFF2-40B4-BE49-F238E27FC236}">
              <a16:creationId xmlns:a16="http://schemas.microsoft.com/office/drawing/2014/main" id="{00000000-0008-0000-0700-0000B2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11" name="text 1">
          <a:extLst>
            <a:ext uri="{FF2B5EF4-FFF2-40B4-BE49-F238E27FC236}">
              <a16:creationId xmlns:a16="http://schemas.microsoft.com/office/drawing/2014/main" id="{00000000-0008-0000-0700-0000B3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12" name="text 1">
          <a:extLst>
            <a:ext uri="{FF2B5EF4-FFF2-40B4-BE49-F238E27FC236}">
              <a16:creationId xmlns:a16="http://schemas.microsoft.com/office/drawing/2014/main" id="{00000000-0008-0000-0700-0000B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13" name="text 1">
          <a:extLst>
            <a:ext uri="{FF2B5EF4-FFF2-40B4-BE49-F238E27FC236}">
              <a16:creationId xmlns:a16="http://schemas.microsoft.com/office/drawing/2014/main" id="{00000000-0008-0000-0700-0000B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4" name="text 1">
          <a:extLst>
            <a:ext uri="{FF2B5EF4-FFF2-40B4-BE49-F238E27FC236}">
              <a16:creationId xmlns:a16="http://schemas.microsoft.com/office/drawing/2014/main" id="{00000000-0008-0000-0700-0000B6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5" name="text 1">
          <a:extLst>
            <a:ext uri="{FF2B5EF4-FFF2-40B4-BE49-F238E27FC236}">
              <a16:creationId xmlns:a16="http://schemas.microsoft.com/office/drawing/2014/main" id="{00000000-0008-0000-0700-0000B7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6" name="text 1">
          <a:extLst>
            <a:ext uri="{FF2B5EF4-FFF2-40B4-BE49-F238E27FC236}">
              <a16:creationId xmlns:a16="http://schemas.microsoft.com/office/drawing/2014/main" id="{00000000-0008-0000-0700-0000B8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7" name="text 1">
          <a:extLst>
            <a:ext uri="{FF2B5EF4-FFF2-40B4-BE49-F238E27FC236}">
              <a16:creationId xmlns:a16="http://schemas.microsoft.com/office/drawing/2014/main" id="{00000000-0008-0000-0700-0000B9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8" name="text 1">
          <a:extLst>
            <a:ext uri="{FF2B5EF4-FFF2-40B4-BE49-F238E27FC236}">
              <a16:creationId xmlns:a16="http://schemas.microsoft.com/office/drawing/2014/main" id="{00000000-0008-0000-0700-0000BA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9" name="text 1">
          <a:extLst>
            <a:ext uri="{FF2B5EF4-FFF2-40B4-BE49-F238E27FC236}">
              <a16:creationId xmlns:a16="http://schemas.microsoft.com/office/drawing/2014/main" id="{00000000-0008-0000-0700-0000BB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20" name="text 1">
          <a:extLst>
            <a:ext uri="{FF2B5EF4-FFF2-40B4-BE49-F238E27FC236}">
              <a16:creationId xmlns:a16="http://schemas.microsoft.com/office/drawing/2014/main" id="{00000000-0008-0000-0700-0000BC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21" name="text 1">
          <a:extLst>
            <a:ext uri="{FF2B5EF4-FFF2-40B4-BE49-F238E27FC236}">
              <a16:creationId xmlns:a16="http://schemas.microsoft.com/office/drawing/2014/main" id="{00000000-0008-0000-0700-0000BD10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22" name="text 1">
          <a:extLst>
            <a:ext uri="{FF2B5EF4-FFF2-40B4-BE49-F238E27FC236}">
              <a16:creationId xmlns:a16="http://schemas.microsoft.com/office/drawing/2014/main" id="{00000000-0008-0000-0700-0000BE10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3" name="text 1">
          <a:extLst>
            <a:ext uri="{FF2B5EF4-FFF2-40B4-BE49-F238E27FC236}">
              <a16:creationId xmlns:a16="http://schemas.microsoft.com/office/drawing/2014/main" id="{00000000-0008-0000-0700-0000BF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4" name="text 1">
          <a:extLst>
            <a:ext uri="{FF2B5EF4-FFF2-40B4-BE49-F238E27FC236}">
              <a16:creationId xmlns:a16="http://schemas.microsoft.com/office/drawing/2014/main" id="{00000000-0008-0000-0700-0000C0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25" name="text 1">
          <a:extLst>
            <a:ext uri="{FF2B5EF4-FFF2-40B4-BE49-F238E27FC236}">
              <a16:creationId xmlns:a16="http://schemas.microsoft.com/office/drawing/2014/main" id="{00000000-0008-0000-0700-0000C1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26" name="text 1">
          <a:extLst>
            <a:ext uri="{FF2B5EF4-FFF2-40B4-BE49-F238E27FC236}">
              <a16:creationId xmlns:a16="http://schemas.microsoft.com/office/drawing/2014/main" id="{00000000-0008-0000-0700-0000C2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7" name="text 1">
          <a:extLst>
            <a:ext uri="{FF2B5EF4-FFF2-40B4-BE49-F238E27FC236}">
              <a16:creationId xmlns:a16="http://schemas.microsoft.com/office/drawing/2014/main" id="{00000000-0008-0000-0700-0000C3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8" name="text 1">
          <a:extLst>
            <a:ext uri="{FF2B5EF4-FFF2-40B4-BE49-F238E27FC236}">
              <a16:creationId xmlns:a16="http://schemas.microsoft.com/office/drawing/2014/main" id="{00000000-0008-0000-0700-0000C4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9" name="text 1">
          <a:extLst>
            <a:ext uri="{FF2B5EF4-FFF2-40B4-BE49-F238E27FC236}">
              <a16:creationId xmlns:a16="http://schemas.microsoft.com/office/drawing/2014/main" id="{00000000-0008-0000-0700-0000C5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30" name="text 1">
          <a:extLst>
            <a:ext uri="{FF2B5EF4-FFF2-40B4-BE49-F238E27FC236}">
              <a16:creationId xmlns:a16="http://schemas.microsoft.com/office/drawing/2014/main" id="{00000000-0008-0000-0700-0000C610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77" name="text 1">
          <a:extLst>
            <a:ext uri="{FF2B5EF4-FFF2-40B4-BE49-F238E27FC236}">
              <a16:creationId xmlns:a16="http://schemas.microsoft.com/office/drawing/2014/main" id="{00000000-0008-0000-0800-00000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78" name="text 1">
          <a:extLst>
            <a:ext uri="{FF2B5EF4-FFF2-40B4-BE49-F238E27FC236}">
              <a16:creationId xmlns:a16="http://schemas.microsoft.com/office/drawing/2014/main" id="{00000000-0008-0000-0800-00000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79" name="text 1">
          <a:extLst>
            <a:ext uri="{FF2B5EF4-FFF2-40B4-BE49-F238E27FC236}">
              <a16:creationId xmlns:a16="http://schemas.microsoft.com/office/drawing/2014/main" id="{00000000-0008-0000-0800-00000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0" name="text 1">
          <a:extLst>
            <a:ext uri="{FF2B5EF4-FFF2-40B4-BE49-F238E27FC236}">
              <a16:creationId xmlns:a16="http://schemas.microsoft.com/office/drawing/2014/main" id="{00000000-0008-0000-0800-00000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1" name="text 1">
          <a:extLst>
            <a:ext uri="{FF2B5EF4-FFF2-40B4-BE49-F238E27FC236}">
              <a16:creationId xmlns:a16="http://schemas.microsoft.com/office/drawing/2014/main" id="{00000000-0008-0000-0800-00000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2" name="text 1">
          <a:extLst>
            <a:ext uri="{FF2B5EF4-FFF2-40B4-BE49-F238E27FC236}">
              <a16:creationId xmlns:a16="http://schemas.microsoft.com/office/drawing/2014/main" id="{00000000-0008-0000-0800-00000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3" name="text 1">
          <a:extLst>
            <a:ext uri="{FF2B5EF4-FFF2-40B4-BE49-F238E27FC236}">
              <a16:creationId xmlns:a16="http://schemas.microsoft.com/office/drawing/2014/main" id="{00000000-0008-0000-0800-000007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4" name="text 1">
          <a:extLst>
            <a:ext uri="{FF2B5EF4-FFF2-40B4-BE49-F238E27FC236}">
              <a16:creationId xmlns:a16="http://schemas.microsoft.com/office/drawing/2014/main" id="{00000000-0008-0000-0800-00000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5" name="text 1">
          <a:extLst>
            <a:ext uri="{FF2B5EF4-FFF2-40B4-BE49-F238E27FC236}">
              <a16:creationId xmlns:a16="http://schemas.microsoft.com/office/drawing/2014/main" id="{00000000-0008-0000-0800-00000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6" name="text 1">
          <a:extLst>
            <a:ext uri="{FF2B5EF4-FFF2-40B4-BE49-F238E27FC236}">
              <a16:creationId xmlns:a16="http://schemas.microsoft.com/office/drawing/2014/main" id="{00000000-0008-0000-0800-00000A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7" name="text 1">
          <a:extLst>
            <a:ext uri="{FF2B5EF4-FFF2-40B4-BE49-F238E27FC236}">
              <a16:creationId xmlns:a16="http://schemas.microsoft.com/office/drawing/2014/main" id="{00000000-0008-0000-0800-00000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8" name="text 1">
          <a:extLst>
            <a:ext uri="{FF2B5EF4-FFF2-40B4-BE49-F238E27FC236}">
              <a16:creationId xmlns:a16="http://schemas.microsoft.com/office/drawing/2014/main" id="{00000000-0008-0000-0800-00000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9" name="text 1">
          <a:extLst>
            <a:ext uri="{FF2B5EF4-FFF2-40B4-BE49-F238E27FC236}">
              <a16:creationId xmlns:a16="http://schemas.microsoft.com/office/drawing/2014/main" id="{00000000-0008-0000-0800-00000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0" name="text 1">
          <a:extLst>
            <a:ext uri="{FF2B5EF4-FFF2-40B4-BE49-F238E27FC236}">
              <a16:creationId xmlns:a16="http://schemas.microsoft.com/office/drawing/2014/main" id="{00000000-0008-0000-0800-00000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1" name="text 1">
          <a:extLst>
            <a:ext uri="{FF2B5EF4-FFF2-40B4-BE49-F238E27FC236}">
              <a16:creationId xmlns:a16="http://schemas.microsoft.com/office/drawing/2014/main" id="{00000000-0008-0000-0800-00000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2" name="text 1">
          <a:extLst>
            <a:ext uri="{FF2B5EF4-FFF2-40B4-BE49-F238E27FC236}">
              <a16:creationId xmlns:a16="http://schemas.microsoft.com/office/drawing/2014/main" id="{00000000-0008-0000-0800-00001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3" name="text 1">
          <a:extLst>
            <a:ext uri="{FF2B5EF4-FFF2-40B4-BE49-F238E27FC236}">
              <a16:creationId xmlns:a16="http://schemas.microsoft.com/office/drawing/2014/main" id="{00000000-0008-0000-0800-00001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4" name="text 1">
          <a:extLst>
            <a:ext uri="{FF2B5EF4-FFF2-40B4-BE49-F238E27FC236}">
              <a16:creationId xmlns:a16="http://schemas.microsoft.com/office/drawing/2014/main" id="{00000000-0008-0000-0800-00001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5" name="text 1">
          <a:extLst>
            <a:ext uri="{FF2B5EF4-FFF2-40B4-BE49-F238E27FC236}">
              <a16:creationId xmlns:a16="http://schemas.microsoft.com/office/drawing/2014/main" id="{00000000-0008-0000-0800-00001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6" name="text 1">
          <a:extLst>
            <a:ext uri="{FF2B5EF4-FFF2-40B4-BE49-F238E27FC236}">
              <a16:creationId xmlns:a16="http://schemas.microsoft.com/office/drawing/2014/main" id="{00000000-0008-0000-0800-00001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7" name="text 1">
          <a:extLst>
            <a:ext uri="{FF2B5EF4-FFF2-40B4-BE49-F238E27FC236}">
              <a16:creationId xmlns:a16="http://schemas.microsoft.com/office/drawing/2014/main" id="{00000000-0008-0000-0800-00001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8" name="text 1">
          <a:extLst>
            <a:ext uri="{FF2B5EF4-FFF2-40B4-BE49-F238E27FC236}">
              <a16:creationId xmlns:a16="http://schemas.microsoft.com/office/drawing/2014/main" id="{00000000-0008-0000-0800-00001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9" name="text 1">
          <a:extLst>
            <a:ext uri="{FF2B5EF4-FFF2-40B4-BE49-F238E27FC236}">
              <a16:creationId xmlns:a16="http://schemas.microsoft.com/office/drawing/2014/main" id="{00000000-0008-0000-0800-00001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0" name="text 1">
          <a:extLst>
            <a:ext uri="{FF2B5EF4-FFF2-40B4-BE49-F238E27FC236}">
              <a16:creationId xmlns:a16="http://schemas.microsoft.com/office/drawing/2014/main" id="{00000000-0008-0000-0800-00001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1" name="text 1">
          <a:extLst>
            <a:ext uri="{FF2B5EF4-FFF2-40B4-BE49-F238E27FC236}">
              <a16:creationId xmlns:a16="http://schemas.microsoft.com/office/drawing/2014/main" id="{00000000-0008-0000-0800-00001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2" name="text 1">
          <a:extLst>
            <a:ext uri="{FF2B5EF4-FFF2-40B4-BE49-F238E27FC236}">
              <a16:creationId xmlns:a16="http://schemas.microsoft.com/office/drawing/2014/main" id="{00000000-0008-0000-0800-00001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3" name="text 1">
          <a:extLst>
            <a:ext uri="{FF2B5EF4-FFF2-40B4-BE49-F238E27FC236}">
              <a16:creationId xmlns:a16="http://schemas.microsoft.com/office/drawing/2014/main" id="{00000000-0008-0000-0800-00001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4" name="text 1">
          <a:extLst>
            <a:ext uri="{FF2B5EF4-FFF2-40B4-BE49-F238E27FC236}">
              <a16:creationId xmlns:a16="http://schemas.microsoft.com/office/drawing/2014/main" id="{00000000-0008-0000-0800-00001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5" name="text 1">
          <a:extLst>
            <a:ext uri="{FF2B5EF4-FFF2-40B4-BE49-F238E27FC236}">
              <a16:creationId xmlns:a16="http://schemas.microsoft.com/office/drawing/2014/main" id="{00000000-0008-0000-0800-00001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6" name="text 1">
          <a:extLst>
            <a:ext uri="{FF2B5EF4-FFF2-40B4-BE49-F238E27FC236}">
              <a16:creationId xmlns:a16="http://schemas.microsoft.com/office/drawing/2014/main" id="{00000000-0008-0000-0800-00001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7" name="text 1">
          <a:extLst>
            <a:ext uri="{FF2B5EF4-FFF2-40B4-BE49-F238E27FC236}">
              <a16:creationId xmlns:a16="http://schemas.microsoft.com/office/drawing/2014/main" id="{00000000-0008-0000-0800-00001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8" name="text 1">
          <a:extLst>
            <a:ext uri="{FF2B5EF4-FFF2-40B4-BE49-F238E27FC236}">
              <a16:creationId xmlns:a16="http://schemas.microsoft.com/office/drawing/2014/main" id="{00000000-0008-0000-0800-00002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9" name="text 1">
          <a:extLst>
            <a:ext uri="{FF2B5EF4-FFF2-40B4-BE49-F238E27FC236}">
              <a16:creationId xmlns:a16="http://schemas.microsoft.com/office/drawing/2014/main" id="{00000000-0008-0000-0800-00002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0" name="text 1">
          <a:extLst>
            <a:ext uri="{FF2B5EF4-FFF2-40B4-BE49-F238E27FC236}">
              <a16:creationId xmlns:a16="http://schemas.microsoft.com/office/drawing/2014/main" id="{00000000-0008-0000-0800-00002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1" name="text 1">
          <a:extLst>
            <a:ext uri="{FF2B5EF4-FFF2-40B4-BE49-F238E27FC236}">
              <a16:creationId xmlns:a16="http://schemas.microsoft.com/office/drawing/2014/main" id="{00000000-0008-0000-0800-00002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2" name="text 1">
          <a:extLst>
            <a:ext uri="{FF2B5EF4-FFF2-40B4-BE49-F238E27FC236}">
              <a16:creationId xmlns:a16="http://schemas.microsoft.com/office/drawing/2014/main" id="{00000000-0008-0000-0800-00002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14" name="text 1">
          <a:extLst>
            <a:ext uri="{FF2B5EF4-FFF2-40B4-BE49-F238E27FC236}">
              <a16:creationId xmlns:a16="http://schemas.microsoft.com/office/drawing/2014/main" id="{00000000-0008-0000-0800-000026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5" name="text 1">
          <a:extLst>
            <a:ext uri="{FF2B5EF4-FFF2-40B4-BE49-F238E27FC236}">
              <a16:creationId xmlns:a16="http://schemas.microsoft.com/office/drawing/2014/main" id="{00000000-0008-0000-0800-000027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6" name="text 1">
          <a:extLst>
            <a:ext uri="{FF2B5EF4-FFF2-40B4-BE49-F238E27FC236}">
              <a16:creationId xmlns:a16="http://schemas.microsoft.com/office/drawing/2014/main" id="{00000000-0008-0000-0800-00002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17" name="text 1">
          <a:extLst>
            <a:ext uri="{FF2B5EF4-FFF2-40B4-BE49-F238E27FC236}">
              <a16:creationId xmlns:a16="http://schemas.microsoft.com/office/drawing/2014/main" id="{00000000-0008-0000-0800-000029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8" name="text 1">
          <a:extLst>
            <a:ext uri="{FF2B5EF4-FFF2-40B4-BE49-F238E27FC236}">
              <a16:creationId xmlns:a16="http://schemas.microsoft.com/office/drawing/2014/main" id="{00000000-0008-0000-0800-00002A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9" name="text 1">
          <a:extLst>
            <a:ext uri="{FF2B5EF4-FFF2-40B4-BE49-F238E27FC236}">
              <a16:creationId xmlns:a16="http://schemas.microsoft.com/office/drawing/2014/main" id="{00000000-0008-0000-0800-00002B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20" name="text 1">
          <a:extLst>
            <a:ext uri="{FF2B5EF4-FFF2-40B4-BE49-F238E27FC236}">
              <a16:creationId xmlns:a16="http://schemas.microsoft.com/office/drawing/2014/main" id="{00000000-0008-0000-0800-00002C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21" name="text 1">
          <a:extLst>
            <a:ext uri="{FF2B5EF4-FFF2-40B4-BE49-F238E27FC236}">
              <a16:creationId xmlns:a16="http://schemas.microsoft.com/office/drawing/2014/main" id="{00000000-0008-0000-0800-00002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22" name="text 1">
          <a:extLst>
            <a:ext uri="{FF2B5EF4-FFF2-40B4-BE49-F238E27FC236}">
              <a16:creationId xmlns:a16="http://schemas.microsoft.com/office/drawing/2014/main" id="{00000000-0008-0000-0800-00002E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3" name="text 1">
          <a:extLst>
            <a:ext uri="{FF2B5EF4-FFF2-40B4-BE49-F238E27FC236}">
              <a16:creationId xmlns:a16="http://schemas.microsoft.com/office/drawing/2014/main" id="{00000000-0008-0000-0800-00002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4" name="text 1">
          <a:extLst>
            <a:ext uri="{FF2B5EF4-FFF2-40B4-BE49-F238E27FC236}">
              <a16:creationId xmlns:a16="http://schemas.microsoft.com/office/drawing/2014/main" id="{00000000-0008-0000-0800-00003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5" name="text 1">
          <a:extLst>
            <a:ext uri="{FF2B5EF4-FFF2-40B4-BE49-F238E27FC236}">
              <a16:creationId xmlns:a16="http://schemas.microsoft.com/office/drawing/2014/main" id="{00000000-0008-0000-0800-00003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6" name="text 1">
          <a:extLst>
            <a:ext uri="{FF2B5EF4-FFF2-40B4-BE49-F238E27FC236}">
              <a16:creationId xmlns:a16="http://schemas.microsoft.com/office/drawing/2014/main" id="{00000000-0008-0000-0800-00003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7" name="text 1">
          <a:extLst>
            <a:ext uri="{FF2B5EF4-FFF2-40B4-BE49-F238E27FC236}">
              <a16:creationId xmlns:a16="http://schemas.microsoft.com/office/drawing/2014/main" id="{00000000-0008-0000-0800-00003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8" name="text 1">
          <a:extLst>
            <a:ext uri="{FF2B5EF4-FFF2-40B4-BE49-F238E27FC236}">
              <a16:creationId xmlns:a16="http://schemas.microsoft.com/office/drawing/2014/main" id="{00000000-0008-0000-0800-00003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9" name="text 1">
          <a:extLst>
            <a:ext uri="{FF2B5EF4-FFF2-40B4-BE49-F238E27FC236}">
              <a16:creationId xmlns:a16="http://schemas.microsoft.com/office/drawing/2014/main" id="{00000000-0008-0000-0800-00003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0" name="text 1">
          <a:extLst>
            <a:ext uri="{FF2B5EF4-FFF2-40B4-BE49-F238E27FC236}">
              <a16:creationId xmlns:a16="http://schemas.microsoft.com/office/drawing/2014/main" id="{00000000-0008-0000-0800-00003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1" name="text 1">
          <a:extLst>
            <a:ext uri="{FF2B5EF4-FFF2-40B4-BE49-F238E27FC236}">
              <a16:creationId xmlns:a16="http://schemas.microsoft.com/office/drawing/2014/main" id="{00000000-0008-0000-0800-00003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2" name="text 1">
          <a:extLst>
            <a:ext uri="{FF2B5EF4-FFF2-40B4-BE49-F238E27FC236}">
              <a16:creationId xmlns:a16="http://schemas.microsoft.com/office/drawing/2014/main" id="{00000000-0008-0000-0800-00003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3" name="text 1">
          <a:extLst>
            <a:ext uri="{FF2B5EF4-FFF2-40B4-BE49-F238E27FC236}">
              <a16:creationId xmlns:a16="http://schemas.microsoft.com/office/drawing/2014/main" id="{00000000-0008-0000-0800-00003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4" name="text 1">
          <a:extLst>
            <a:ext uri="{FF2B5EF4-FFF2-40B4-BE49-F238E27FC236}">
              <a16:creationId xmlns:a16="http://schemas.microsoft.com/office/drawing/2014/main" id="{00000000-0008-0000-0800-00003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5" name="text 1">
          <a:extLst>
            <a:ext uri="{FF2B5EF4-FFF2-40B4-BE49-F238E27FC236}">
              <a16:creationId xmlns:a16="http://schemas.microsoft.com/office/drawing/2014/main" id="{00000000-0008-0000-0800-00003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6" name="text 1">
          <a:extLst>
            <a:ext uri="{FF2B5EF4-FFF2-40B4-BE49-F238E27FC236}">
              <a16:creationId xmlns:a16="http://schemas.microsoft.com/office/drawing/2014/main" id="{00000000-0008-0000-0800-00003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7" name="text 1">
          <a:extLst>
            <a:ext uri="{FF2B5EF4-FFF2-40B4-BE49-F238E27FC236}">
              <a16:creationId xmlns:a16="http://schemas.microsoft.com/office/drawing/2014/main" id="{00000000-0008-0000-0800-00003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8" name="text 1">
          <a:extLst>
            <a:ext uri="{FF2B5EF4-FFF2-40B4-BE49-F238E27FC236}">
              <a16:creationId xmlns:a16="http://schemas.microsoft.com/office/drawing/2014/main" id="{00000000-0008-0000-0800-00003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9" name="text 1">
          <a:extLst>
            <a:ext uri="{FF2B5EF4-FFF2-40B4-BE49-F238E27FC236}">
              <a16:creationId xmlns:a16="http://schemas.microsoft.com/office/drawing/2014/main" id="{00000000-0008-0000-0800-00003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0" name="text 1">
          <a:extLst>
            <a:ext uri="{FF2B5EF4-FFF2-40B4-BE49-F238E27FC236}">
              <a16:creationId xmlns:a16="http://schemas.microsoft.com/office/drawing/2014/main" id="{00000000-0008-0000-0800-00004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1" name="text 1">
          <a:extLst>
            <a:ext uri="{FF2B5EF4-FFF2-40B4-BE49-F238E27FC236}">
              <a16:creationId xmlns:a16="http://schemas.microsoft.com/office/drawing/2014/main" id="{00000000-0008-0000-0800-00004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2" name="text 1">
          <a:extLst>
            <a:ext uri="{FF2B5EF4-FFF2-40B4-BE49-F238E27FC236}">
              <a16:creationId xmlns:a16="http://schemas.microsoft.com/office/drawing/2014/main" id="{00000000-0008-0000-0800-00004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3" name="text 1">
          <a:extLst>
            <a:ext uri="{FF2B5EF4-FFF2-40B4-BE49-F238E27FC236}">
              <a16:creationId xmlns:a16="http://schemas.microsoft.com/office/drawing/2014/main" id="{00000000-0008-0000-0800-00004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4" name="text 1">
          <a:extLst>
            <a:ext uri="{FF2B5EF4-FFF2-40B4-BE49-F238E27FC236}">
              <a16:creationId xmlns:a16="http://schemas.microsoft.com/office/drawing/2014/main" id="{00000000-0008-0000-0800-000044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5" name="text 1">
          <a:extLst>
            <a:ext uri="{FF2B5EF4-FFF2-40B4-BE49-F238E27FC236}">
              <a16:creationId xmlns:a16="http://schemas.microsoft.com/office/drawing/2014/main" id="{00000000-0008-0000-0800-00004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6" name="text 1">
          <a:extLst>
            <a:ext uri="{FF2B5EF4-FFF2-40B4-BE49-F238E27FC236}">
              <a16:creationId xmlns:a16="http://schemas.microsoft.com/office/drawing/2014/main" id="{00000000-0008-0000-0800-00004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7" name="text 1">
          <a:extLst>
            <a:ext uri="{FF2B5EF4-FFF2-40B4-BE49-F238E27FC236}">
              <a16:creationId xmlns:a16="http://schemas.microsoft.com/office/drawing/2014/main" id="{00000000-0008-0000-0800-00004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8" name="text 1">
          <a:extLst>
            <a:ext uri="{FF2B5EF4-FFF2-40B4-BE49-F238E27FC236}">
              <a16:creationId xmlns:a16="http://schemas.microsoft.com/office/drawing/2014/main" id="{00000000-0008-0000-0800-00004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9" name="text 1">
          <a:extLst>
            <a:ext uri="{FF2B5EF4-FFF2-40B4-BE49-F238E27FC236}">
              <a16:creationId xmlns:a16="http://schemas.microsoft.com/office/drawing/2014/main" id="{00000000-0008-0000-0800-00004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0" name="text 1">
          <a:extLst>
            <a:ext uri="{FF2B5EF4-FFF2-40B4-BE49-F238E27FC236}">
              <a16:creationId xmlns:a16="http://schemas.microsoft.com/office/drawing/2014/main" id="{00000000-0008-0000-0800-00004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1" name="text 1">
          <a:extLst>
            <a:ext uri="{FF2B5EF4-FFF2-40B4-BE49-F238E27FC236}">
              <a16:creationId xmlns:a16="http://schemas.microsoft.com/office/drawing/2014/main" id="{00000000-0008-0000-0800-00004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2" name="text 1">
          <a:extLst>
            <a:ext uri="{FF2B5EF4-FFF2-40B4-BE49-F238E27FC236}">
              <a16:creationId xmlns:a16="http://schemas.microsoft.com/office/drawing/2014/main" id="{00000000-0008-0000-0800-00004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53" name="text 1">
          <a:extLst>
            <a:ext uri="{FF2B5EF4-FFF2-40B4-BE49-F238E27FC236}">
              <a16:creationId xmlns:a16="http://schemas.microsoft.com/office/drawing/2014/main" id="{00000000-0008-0000-0800-00004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4" name="text 1">
          <a:extLst>
            <a:ext uri="{FF2B5EF4-FFF2-40B4-BE49-F238E27FC236}">
              <a16:creationId xmlns:a16="http://schemas.microsoft.com/office/drawing/2014/main" id="{00000000-0008-0000-0800-00004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5" name="text 1">
          <a:extLst>
            <a:ext uri="{FF2B5EF4-FFF2-40B4-BE49-F238E27FC236}">
              <a16:creationId xmlns:a16="http://schemas.microsoft.com/office/drawing/2014/main" id="{00000000-0008-0000-0800-00004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56" name="text 1">
          <a:extLst>
            <a:ext uri="{FF2B5EF4-FFF2-40B4-BE49-F238E27FC236}">
              <a16:creationId xmlns:a16="http://schemas.microsoft.com/office/drawing/2014/main" id="{00000000-0008-0000-0800-00005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7" name="text 1">
          <a:extLst>
            <a:ext uri="{FF2B5EF4-FFF2-40B4-BE49-F238E27FC236}">
              <a16:creationId xmlns:a16="http://schemas.microsoft.com/office/drawing/2014/main" id="{00000000-0008-0000-0800-00005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8" name="text 1">
          <a:extLst>
            <a:ext uri="{FF2B5EF4-FFF2-40B4-BE49-F238E27FC236}">
              <a16:creationId xmlns:a16="http://schemas.microsoft.com/office/drawing/2014/main" id="{00000000-0008-0000-0800-00005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59" name="text 1">
          <a:extLst>
            <a:ext uri="{FF2B5EF4-FFF2-40B4-BE49-F238E27FC236}">
              <a16:creationId xmlns:a16="http://schemas.microsoft.com/office/drawing/2014/main" id="{00000000-0008-0000-0800-000053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60" name="text 1">
          <a:extLst>
            <a:ext uri="{FF2B5EF4-FFF2-40B4-BE49-F238E27FC236}">
              <a16:creationId xmlns:a16="http://schemas.microsoft.com/office/drawing/2014/main" id="{00000000-0008-0000-0800-00005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61" name="text 1">
          <a:extLst>
            <a:ext uri="{FF2B5EF4-FFF2-40B4-BE49-F238E27FC236}">
              <a16:creationId xmlns:a16="http://schemas.microsoft.com/office/drawing/2014/main" id="{00000000-0008-0000-0800-00005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2" name="text 1">
          <a:extLst>
            <a:ext uri="{FF2B5EF4-FFF2-40B4-BE49-F238E27FC236}">
              <a16:creationId xmlns:a16="http://schemas.microsoft.com/office/drawing/2014/main" id="{00000000-0008-0000-0800-00005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3" name="text 1">
          <a:extLst>
            <a:ext uri="{FF2B5EF4-FFF2-40B4-BE49-F238E27FC236}">
              <a16:creationId xmlns:a16="http://schemas.microsoft.com/office/drawing/2014/main" id="{00000000-0008-0000-0800-000057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4" name="text 1">
          <a:extLst>
            <a:ext uri="{FF2B5EF4-FFF2-40B4-BE49-F238E27FC236}">
              <a16:creationId xmlns:a16="http://schemas.microsoft.com/office/drawing/2014/main" id="{00000000-0008-0000-0800-000058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5" name="text 1">
          <a:extLst>
            <a:ext uri="{FF2B5EF4-FFF2-40B4-BE49-F238E27FC236}">
              <a16:creationId xmlns:a16="http://schemas.microsoft.com/office/drawing/2014/main" id="{00000000-0008-0000-0800-000059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6" name="text 1">
          <a:extLst>
            <a:ext uri="{FF2B5EF4-FFF2-40B4-BE49-F238E27FC236}">
              <a16:creationId xmlns:a16="http://schemas.microsoft.com/office/drawing/2014/main" id="{00000000-0008-0000-0800-00005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7" name="text 1">
          <a:extLst>
            <a:ext uri="{FF2B5EF4-FFF2-40B4-BE49-F238E27FC236}">
              <a16:creationId xmlns:a16="http://schemas.microsoft.com/office/drawing/2014/main" id="{00000000-0008-0000-0800-00005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8" name="text 1">
          <a:extLst>
            <a:ext uri="{FF2B5EF4-FFF2-40B4-BE49-F238E27FC236}">
              <a16:creationId xmlns:a16="http://schemas.microsoft.com/office/drawing/2014/main" id="{00000000-0008-0000-0800-00005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9" name="text 1">
          <a:extLst>
            <a:ext uri="{FF2B5EF4-FFF2-40B4-BE49-F238E27FC236}">
              <a16:creationId xmlns:a16="http://schemas.microsoft.com/office/drawing/2014/main" id="{00000000-0008-0000-0800-00005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70" name="text 1">
          <a:extLst>
            <a:ext uri="{FF2B5EF4-FFF2-40B4-BE49-F238E27FC236}">
              <a16:creationId xmlns:a16="http://schemas.microsoft.com/office/drawing/2014/main" id="{00000000-0008-0000-0800-00005E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71" name="text 1">
          <a:extLst>
            <a:ext uri="{FF2B5EF4-FFF2-40B4-BE49-F238E27FC236}">
              <a16:creationId xmlns:a16="http://schemas.microsoft.com/office/drawing/2014/main" id="{00000000-0008-0000-0800-00005F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72" name="text 1">
          <a:extLst>
            <a:ext uri="{FF2B5EF4-FFF2-40B4-BE49-F238E27FC236}">
              <a16:creationId xmlns:a16="http://schemas.microsoft.com/office/drawing/2014/main" id="{00000000-0008-0000-0800-00006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73" name="text 1">
          <a:extLst>
            <a:ext uri="{FF2B5EF4-FFF2-40B4-BE49-F238E27FC236}">
              <a16:creationId xmlns:a16="http://schemas.microsoft.com/office/drawing/2014/main" id="{00000000-0008-0000-0800-00006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4" name="text 1">
          <a:extLst>
            <a:ext uri="{FF2B5EF4-FFF2-40B4-BE49-F238E27FC236}">
              <a16:creationId xmlns:a16="http://schemas.microsoft.com/office/drawing/2014/main" id="{00000000-0008-0000-0800-000062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5" name="text 1">
          <a:extLst>
            <a:ext uri="{FF2B5EF4-FFF2-40B4-BE49-F238E27FC236}">
              <a16:creationId xmlns:a16="http://schemas.microsoft.com/office/drawing/2014/main" id="{00000000-0008-0000-0800-000063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76" name="text 1">
          <a:extLst>
            <a:ext uri="{FF2B5EF4-FFF2-40B4-BE49-F238E27FC236}">
              <a16:creationId xmlns:a16="http://schemas.microsoft.com/office/drawing/2014/main" id="{00000000-0008-0000-0800-00006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7" name="text 1">
          <a:extLst>
            <a:ext uri="{FF2B5EF4-FFF2-40B4-BE49-F238E27FC236}">
              <a16:creationId xmlns:a16="http://schemas.microsoft.com/office/drawing/2014/main" id="{00000000-0008-0000-0800-000065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8" name="text 1">
          <a:extLst>
            <a:ext uri="{FF2B5EF4-FFF2-40B4-BE49-F238E27FC236}">
              <a16:creationId xmlns:a16="http://schemas.microsoft.com/office/drawing/2014/main" id="{00000000-0008-0000-0800-000066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79" name="text 1">
          <a:extLst>
            <a:ext uri="{FF2B5EF4-FFF2-40B4-BE49-F238E27FC236}">
              <a16:creationId xmlns:a16="http://schemas.microsoft.com/office/drawing/2014/main" id="{00000000-0008-0000-0800-000067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80" name="text 1">
          <a:extLst>
            <a:ext uri="{FF2B5EF4-FFF2-40B4-BE49-F238E27FC236}">
              <a16:creationId xmlns:a16="http://schemas.microsoft.com/office/drawing/2014/main" id="{00000000-0008-0000-0800-00006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81" name="text 1">
          <a:extLst>
            <a:ext uri="{FF2B5EF4-FFF2-40B4-BE49-F238E27FC236}">
              <a16:creationId xmlns:a16="http://schemas.microsoft.com/office/drawing/2014/main" id="{00000000-0008-0000-0800-000069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2" name="text 1">
          <a:extLst>
            <a:ext uri="{FF2B5EF4-FFF2-40B4-BE49-F238E27FC236}">
              <a16:creationId xmlns:a16="http://schemas.microsoft.com/office/drawing/2014/main" id="{00000000-0008-0000-0800-00006A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3" name="text 1">
          <a:extLst>
            <a:ext uri="{FF2B5EF4-FFF2-40B4-BE49-F238E27FC236}">
              <a16:creationId xmlns:a16="http://schemas.microsoft.com/office/drawing/2014/main" id="{00000000-0008-0000-0800-00006B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4" name="text 1">
          <a:extLst>
            <a:ext uri="{FF2B5EF4-FFF2-40B4-BE49-F238E27FC236}">
              <a16:creationId xmlns:a16="http://schemas.microsoft.com/office/drawing/2014/main" id="{00000000-0008-0000-0800-00006C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5" name="text 1">
          <a:extLst>
            <a:ext uri="{FF2B5EF4-FFF2-40B4-BE49-F238E27FC236}">
              <a16:creationId xmlns:a16="http://schemas.microsoft.com/office/drawing/2014/main" id="{00000000-0008-0000-0800-00006D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6" name="text 1">
          <a:extLst>
            <a:ext uri="{FF2B5EF4-FFF2-40B4-BE49-F238E27FC236}">
              <a16:creationId xmlns:a16="http://schemas.microsoft.com/office/drawing/2014/main" id="{00000000-0008-0000-0800-00006E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7" name="text 1">
          <a:extLst>
            <a:ext uri="{FF2B5EF4-FFF2-40B4-BE49-F238E27FC236}">
              <a16:creationId xmlns:a16="http://schemas.microsoft.com/office/drawing/2014/main" id="{00000000-0008-0000-0800-00006F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8" name="text 1">
          <a:extLst>
            <a:ext uri="{FF2B5EF4-FFF2-40B4-BE49-F238E27FC236}">
              <a16:creationId xmlns:a16="http://schemas.microsoft.com/office/drawing/2014/main" id="{00000000-0008-0000-0800-000070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9" name="text 1">
          <a:extLst>
            <a:ext uri="{FF2B5EF4-FFF2-40B4-BE49-F238E27FC236}">
              <a16:creationId xmlns:a16="http://schemas.microsoft.com/office/drawing/2014/main" id="{00000000-0008-0000-0800-00007160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90" name="text 1">
          <a:extLst>
            <a:ext uri="{FF2B5EF4-FFF2-40B4-BE49-F238E27FC236}">
              <a16:creationId xmlns:a16="http://schemas.microsoft.com/office/drawing/2014/main" id="{00000000-0008-0000-0800-000072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91" name="text 1">
          <a:extLst>
            <a:ext uri="{FF2B5EF4-FFF2-40B4-BE49-F238E27FC236}">
              <a16:creationId xmlns:a16="http://schemas.microsoft.com/office/drawing/2014/main" id="{00000000-0008-0000-0800-000073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92" name="text 1">
          <a:extLst>
            <a:ext uri="{FF2B5EF4-FFF2-40B4-BE49-F238E27FC236}">
              <a16:creationId xmlns:a16="http://schemas.microsoft.com/office/drawing/2014/main" id="{00000000-0008-0000-0800-00007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93" name="text 1">
          <a:extLst>
            <a:ext uri="{FF2B5EF4-FFF2-40B4-BE49-F238E27FC236}">
              <a16:creationId xmlns:a16="http://schemas.microsoft.com/office/drawing/2014/main" id="{00000000-0008-0000-0800-00007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4" name="text 1">
          <a:extLst>
            <a:ext uri="{FF2B5EF4-FFF2-40B4-BE49-F238E27FC236}">
              <a16:creationId xmlns:a16="http://schemas.microsoft.com/office/drawing/2014/main" id="{00000000-0008-0000-0800-000076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5" name="text 1">
          <a:extLst>
            <a:ext uri="{FF2B5EF4-FFF2-40B4-BE49-F238E27FC236}">
              <a16:creationId xmlns:a16="http://schemas.microsoft.com/office/drawing/2014/main" id="{00000000-0008-0000-0800-000077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96" name="text 1">
          <a:extLst>
            <a:ext uri="{FF2B5EF4-FFF2-40B4-BE49-F238E27FC236}">
              <a16:creationId xmlns:a16="http://schemas.microsoft.com/office/drawing/2014/main" id="{00000000-0008-0000-0800-00007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7" name="text 1">
          <a:extLst>
            <a:ext uri="{FF2B5EF4-FFF2-40B4-BE49-F238E27FC236}">
              <a16:creationId xmlns:a16="http://schemas.microsoft.com/office/drawing/2014/main" id="{00000000-0008-0000-0800-000079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8" name="text 1">
          <a:extLst>
            <a:ext uri="{FF2B5EF4-FFF2-40B4-BE49-F238E27FC236}">
              <a16:creationId xmlns:a16="http://schemas.microsoft.com/office/drawing/2014/main" id="{00000000-0008-0000-0800-00007A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99" name="text 1">
          <a:extLst>
            <a:ext uri="{FF2B5EF4-FFF2-40B4-BE49-F238E27FC236}">
              <a16:creationId xmlns:a16="http://schemas.microsoft.com/office/drawing/2014/main" id="{00000000-0008-0000-0800-00007B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00" name="text 1">
          <a:extLst>
            <a:ext uri="{FF2B5EF4-FFF2-40B4-BE49-F238E27FC236}">
              <a16:creationId xmlns:a16="http://schemas.microsoft.com/office/drawing/2014/main" id="{00000000-0008-0000-0800-00007C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01" name="text 1">
          <a:extLst>
            <a:ext uri="{FF2B5EF4-FFF2-40B4-BE49-F238E27FC236}">
              <a16:creationId xmlns:a16="http://schemas.microsoft.com/office/drawing/2014/main" id="{00000000-0008-0000-0800-00007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2" name="text 1">
          <a:extLst>
            <a:ext uri="{FF2B5EF4-FFF2-40B4-BE49-F238E27FC236}">
              <a16:creationId xmlns:a16="http://schemas.microsoft.com/office/drawing/2014/main" id="{00000000-0008-0000-0800-00007E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3" name="text 1">
          <a:extLst>
            <a:ext uri="{FF2B5EF4-FFF2-40B4-BE49-F238E27FC236}">
              <a16:creationId xmlns:a16="http://schemas.microsoft.com/office/drawing/2014/main" id="{00000000-0008-0000-0800-00007F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4" name="text 1">
          <a:extLst>
            <a:ext uri="{FF2B5EF4-FFF2-40B4-BE49-F238E27FC236}">
              <a16:creationId xmlns:a16="http://schemas.microsoft.com/office/drawing/2014/main" id="{00000000-0008-0000-0800-000080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5" name="text 1">
          <a:extLst>
            <a:ext uri="{FF2B5EF4-FFF2-40B4-BE49-F238E27FC236}">
              <a16:creationId xmlns:a16="http://schemas.microsoft.com/office/drawing/2014/main" id="{00000000-0008-0000-0800-000081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6" name="text 1">
          <a:extLst>
            <a:ext uri="{FF2B5EF4-FFF2-40B4-BE49-F238E27FC236}">
              <a16:creationId xmlns:a16="http://schemas.microsoft.com/office/drawing/2014/main" id="{00000000-0008-0000-0800-000082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7" name="text 1">
          <a:extLst>
            <a:ext uri="{FF2B5EF4-FFF2-40B4-BE49-F238E27FC236}">
              <a16:creationId xmlns:a16="http://schemas.microsoft.com/office/drawing/2014/main" id="{00000000-0008-0000-0800-000083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8" name="text 1">
          <a:extLst>
            <a:ext uri="{FF2B5EF4-FFF2-40B4-BE49-F238E27FC236}">
              <a16:creationId xmlns:a16="http://schemas.microsoft.com/office/drawing/2014/main" id="{00000000-0008-0000-0800-000084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9" name="text 1">
          <a:extLst>
            <a:ext uri="{FF2B5EF4-FFF2-40B4-BE49-F238E27FC236}">
              <a16:creationId xmlns:a16="http://schemas.microsoft.com/office/drawing/2014/main" id="{00000000-0008-0000-0800-000085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10" name="text 1">
          <a:extLst>
            <a:ext uri="{FF2B5EF4-FFF2-40B4-BE49-F238E27FC236}">
              <a16:creationId xmlns:a16="http://schemas.microsoft.com/office/drawing/2014/main" id="{00000000-0008-0000-0800-000086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11" name="text 1">
          <a:extLst>
            <a:ext uri="{FF2B5EF4-FFF2-40B4-BE49-F238E27FC236}">
              <a16:creationId xmlns:a16="http://schemas.microsoft.com/office/drawing/2014/main" id="{00000000-0008-0000-0800-000087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12" name="text 1">
          <a:extLst>
            <a:ext uri="{FF2B5EF4-FFF2-40B4-BE49-F238E27FC236}">
              <a16:creationId xmlns:a16="http://schemas.microsoft.com/office/drawing/2014/main" id="{00000000-0008-0000-0800-000088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13" name="text 1">
          <a:extLst>
            <a:ext uri="{FF2B5EF4-FFF2-40B4-BE49-F238E27FC236}">
              <a16:creationId xmlns:a16="http://schemas.microsoft.com/office/drawing/2014/main" id="{00000000-0008-0000-0800-000089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4" name="text 1">
          <a:extLst>
            <a:ext uri="{FF2B5EF4-FFF2-40B4-BE49-F238E27FC236}">
              <a16:creationId xmlns:a16="http://schemas.microsoft.com/office/drawing/2014/main" id="{00000000-0008-0000-0800-00008A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5" name="text 1">
          <a:extLst>
            <a:ext uri="{FF2B5EF4-FFF2-40B4-BE49-F238E27FC236}">
              <a16:creationId xmlns:a16="http://schemas.microsoft.com/office/drawing/2014/main" id="{00000000-0008-0000-0800-00008B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16" name="text 1">
          <a:extLst>
            <a:ext uri="{FF2B5EF4-FFF2-40B4-BE49-F238E27FC236}">
              <a16:creationId xmlns:a16="http://schemas.microsoft.com/office/drawing/2014/main" id="{00000000-0008-0000-0800-00008C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7" name="text 1">
          <a:extLst>
            <a:ext uri="{FF2B5EF4-FFF2-40B4-BE49-F238E27FC236}">
              <a16:creationId xmlns:a16="http://schemas.microsoft.com/office/drawing/2014/main" id="{00000000-0008-0000-0800-00008D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8" name="text 1">
          <a:extLst>
            <a:ext uri="{FF2B5EF4-FFF2-40B4-BE49-F238E27FC236}">
              <a16:creationId xmlns:a16="http://schemas.microsoft.com/office/drawing/2014/main" id="{00000000-0008-0000-0800-00008E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19" name="text 1">
          <a:extLst>
            <a:ext uri="{FF2B5EF4-FFF2-40B4-BE49-F238E27FC236}">
              <a16:creationId xmlns:a16="http://schemas.microsoft.com/office/drawing/2014/main" id="{00000000-0008-0000-0800-00008F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20" name="text 1">
          <a:extLst>
            <a:ext uri="{FF2B5EF4-FFF2-40B4-BE49-F238E27FC236}">
              <a16:creationId xmlns:a16="http://schemas.microsoft.com/office/drawing/2014/main" id="{00000000-0008-0000-0800-00009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21" name="text 1">
          <a:extLst>
            <a:ext uri="{FF2B5EF4-FFF2-40B4-BE49-F238E27FC236}">
              <a16:creationId xmlns:a16="http://schemas.microsoft.com/office/drawing/2014/main" id="{00000000-0008-0000-0800-00009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2" name="text 1">
          <a:extLst>
            <a:ext uri="{FF2B5EF4-FFF2-40B4-BE49-F238E27FC236}">
              <a16:creationId xmlns:a16="http://schemas.microsoft.com/office/drawing/2014/main" id="{00000000-0008-0000-0800-000092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3" name="text 1">
          <a:extLst>
            <a:ext uri="{FF2B5EF4-FFF2-40B4-BE49-F238E27FC236}">
              <a16:creationId xmlns:a16="http://schemas.microsoft.com/office/drawing/2014/main" id="{00000000-0008-0000-0800-000093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4" name="text 1">
          <a:extLst>
            <a:ext uri="{FF2B5EF4-FFF2-40B4-BE49-F238E27FC236}">
              <a16:creationId xmlns:a16="http://schemas.microsoft.com/office/drawing/2014/main" id="{00000000-0008-0000-0800-000094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5" name="text 1">
          <a:extLst>
            <a:ext uri="{FF2B5EF4-FFF2-40B4-BE49-F238E27FC236}">
              <a16:creationId xmlns:a16="http://schemas.microsoft.com/office/drawing/2014/main" id="{00000000-0008-0000-0800-000095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6" name="text 1">
          <a:extLst>
            <a:ext uri="{FF2B5EF4-FFF2-40B4-BE49-F238E27FC236}">
              <a16:creationId xmlns:a16="http://schemas.microsoft.com/office/drawing/2014/main" id="{00000000-0008-0000-0800-000096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7" name="text 1">
          <a:extLst>
            <a:ext uri="{FF2B5EF4-FFF2-40B4-BE49-F238E27FC236}">
              <a16:creationId xmlns:a16="http://schemas.microsoft.com/office/drawing/2014/main" id="{00000000-0008-0000-0800-000097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8" name="text 1">
          <a:extLst>
            <a:ext uri="{FF2B5EF4-FFF2-40B4-BE49-F238E27FC236}">
              <a16:creationId xmlns:a16="http://schemas.microsoft.com/office/drawing/2014/main" id="{00000000-0008-0000-0800-000098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9" name="text 1">
          <a:extLst>
            <a:ext uri="{FF2B5EF4-FFF2-40B4-BE49-F238E27FC236}">
              <a16:creationId xmlns:a16="http://schemas.microsoft.com/office/drawing/2014/main" id="{00000000-0008-0000-0800-000099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30" name="text 1">
          <a:extLst>
            <a:ext uri="{FF2B5EF4-FFF2-40B4-BE49-F238E27FC236}">
              <a16:creationId xmlns:a16="http://schemas.microsoft.com/office/drawing/2014/main" id="{00000000-0008-0000-0800-00009A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31" name="text 1">
          <a:extLst>
            <a:ext uri="{FF2B5EF4-FFF2-40B4-BE49-F238E27FC236}">
              <a16:creationId xmlns:a16="http://schemas.microsoft.com/office/drawing/2014/main" id="{00000000-0008-0000-0800-00009B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32" name="text 1">
          <a:extLst>
            <a:ext uri="{FF2B5EF4-FFF2-40B4-BE49-F238E27FC236}">
              <a16:creationId xmlns:a16="http://schemas.microsoft.com/office/drawing/2014/main" id="{00000000-0008-0000-0800-00009C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33" name="text 1">
          <a:extLst>
            <a:ext uri="{FF2B5EF4-FFF2-40B4-BE49-F238E27FC236}">
              <a16:creationId xmlns:a16="http://schemas.microsoft.com/office/drawing/2014/main" id="{00000000-0008-0000-0800-00009D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4" name="text 1">
          <a:extLst>
            <a:ext uri="{FF2B5EF4-FFF2-40B4-BE49-F238E27FC236}">
              <a16:creationId xmlns:a16="http://schemas.microsoft.com/office/drawing/2014/main" id="{00000000-0008-0000-0800-00009E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5" name="text 1">
          <a:extLst>
            <a:ext uri="{FF2B5EF4-FFF2-40B4-BE49-F238E27FC236}">
              <a16:creationId xmlns:a16="http://schemas.microsoft.com/office/drawing/2014/main" id="{00000000-0008-0000-0800-00009F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36" name="text 1">
          <a:extLst>
            <a:ext uri="{FF2B5EF4-FFF2-40B4-BE49-F238E27FC236}">
              <a16:creationId xmlns:a16="http://schemas.microsoft.com/office/drawing/2014/main" id="{00000000-0008-0000-0800-0000A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7" name="text 1">
          <a:extLst>
            <a:ext uri="{FF2B5EF4-FFF2-40B4-BE49-F238E27FC236}">
              <a16:creationId xmlns:a16="http://schemas.microsoft.com/office/drawing/2014/main" id="{00000000-0008-0000-0800-0000A1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8" name="text 1">
          <a:extLst>
            <a:ext uri="{FF2B5EF4-FFF2-40B4-BE49-F238E27FC236}">
              <a16:creationId xmlns:a16="http://schemas.microsoft.com/office/drawing/2014/main" id="{00000000-0008-0000-0800-0000A2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39" name="text 1">
          <a:extLst>
            <a:ext uri="{FF2B5EF4-FFF2-40B4-BE49-F238E27FC236}">
              <a16:creationId xmlns:a16="http://schemas.microsoft.com/office/drawing/2014/main" id="{00000000-0008-0000-0800-0000A3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40" name="text 1">
          <a:extLst>
            <a:ext uri="{FF2B5EF4-FFF2-40B4-BE49-F238E27FC236}">
              <a16:creationId xmlns:a16="http://schemas.microsoft.com/office/drawing/2014/main" id="{00000000-0008-0000-0800-0000A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41" name="text 1">
          <a:extLst>
            <a:ext uri="{FF2B5EF4-FFF2-40B4-BE49-F238E27FC236}">
              <a16:creationId xmlns:a16="http://schemas.microsoft.com/office/drawing/2014/main" id="{00000000-0008-0000-0800-0000A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2" name="text 1">
          <a:extLst>
            <a:ext uri="{FF2B5EF4-FFF2-40B4-BE49-F238E27FC236}">
              <a16:creationId xmlns:a16="http://schemas.microsoft.com/office/drawing/2014/main" id="{00000000-0008-0000-0800-0000A6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3" name="text 1">
          <a:extLst>
            <a:ext uri="{FF2B5EF4-FFF2-40B4-BE49-F238E27FC236}">
              <a16:creationId xmlns:a16="http://schemas.microsoft.com/office/drawing/2014/main" id="{00000000-0008-0000-0800-0000A7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4" name="text 1">
          <a:extLst>
            <a:ext uri="{FF2B5EF4-FFF2-40B4-BE49-F238E27FC236}">
              <a16:creationId xmlns:a16="http://schemas.microsoft.com/office/drawing/2014/main" id="{00000000-0008-0000-0800-0000A8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5" name="text 1">
          <a:extLst>
            <a:ext uri="{FF2B5EF4-FFF2-40B4-BE49-F238E27FC236}">
              <a16:creationId xmlns:a16="http://schemas.microsoft.com/office/drawing/2014/main" id="{00000000-0008-0000-0800-0000A9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6" name="text 1">
          <a:extLst>
            <a:ext uri="{FF2B5EF4-FFF2-40B4-BE49-F238E27FC236}">
              <a16:creationId xmlns:a16="http://schemas.microsoft.com/office/drawing/2014/main" id="{00000000-0008-0000-0800-0000AA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7" name="text 1">
          <a:extLst>
            <a:ext uri="{FF2B5EF4-FFF2-40B4-BE49-F238E27FC236}">
              <a16:creationId xmlns:a16="http://schemas.microsoft.com/office/drawing/2014/main" id="{00000000-0008-0000-0800-0000AB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8" name="text 1">
          <a:extLst>
            <a:ext uri="{FF2B5EF4-FFF2-40B4-BE49-F238E27FC236}">
              <a16:creationId xmlns:a16="http://schemas.microsoft.com/office/drawing/2014/main" id="{00000000-0008-0000-0800-0000AC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9" name="text 1">
          <a:extLst>
            <a:ext uri="{FF2B5EF4-FFF2-40B4-BE49-F238E27FC236}">
              <a16:creationId xmlns:a16="http://schemas.microsoft.com/office/drawing/2014/main" id="{00000000-0008-0000-0800-0000AD60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50" name="text 1">
          <a:extLst>
            <a:ext uri="{FF2B5EF4-FFF2-40B4-BE49-F238E27FC236}">
              <a16:creationId xmlns:a16="http://schemas.microsoft.com/office/drawing/2014/main" id="{00000000-0008-0000-0800-0000AE6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1" name="text 1">
          <a:extLst>
            <a:ext uri="{FF2B5EF4-FFF2-40B4-BE49-F238E27FC236}">
              <a16:creationId xmlns:a16="http://schemas.microsoft.com/office/drawing/2014/main" id="{00000000-0008-0000-0800-0000AF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2" name="text 1">
          <a:extLst>
            <a:ext uri="{FF2B5EF4-FFF2-40B4-BE49-F238E27FC236}">
              <a16:creationId xmlns:a16="http://schemas.microsoft.com/office/drawing/2014/main" id="{00000000-0008-0000-0800-0000B0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53" name="text 1">
          <a:extLst>
            <a:ext uri="{FF2B5EF4-FFF2-40B4-BE49-F238E27FC236}">
              <a16:creationId xmlns:a16="http://schemas.microsoft.com/office/drawing/2014/main" id="{00000000-0008-0000-0800-0000B1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54" name="text 1">
          <a:extLst>
            <a:ext uri="{FF2B5EF4-FFF2-40B4-BE49-F238E27FC236}">
              <a16:creationId xmlns:a16="http://schemas.microsoft.com/office/drawing/2014/main" id="{00000000-0008-0000-0800-0000B2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5" name="text 1">
          <a:extLst>
            <a:ext uri="{FF2B5EF4-FFF2-40B4-BE49-F238E27FC236}">
              <a16:creationId xmlns:a16="http://schemas.microsoft.com/office/drawing/2014/main" id="{00000000-0008-0000-0800-0000B3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6" name="text 1">
          <a:extLst>
            <a:ext uri="{FF2B5EF4-FFF2-40B4-BE49-F238E27FC236}">
              <a16:creationId xmlns:a16="http://schemas.microsoft.com/office/drawing/2014/main" id="{00000000-0008-0000-0800-0000B4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7" name="text 1">
          <a:extLst>
            <a:ext uri="{FF2B5EF4-FFF2-40B4-BE49-F238E27FC236}">
              <a16:creationId xmlns:a16="http://schemas.microsoft.com/office/drawing/2014/main" id="{00000000-0008-0000-0800-0000B5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8" name="text 1">
          <a:extLst>
            <a:ext uri="{FF2B5EF4-FFF2-40B4-BE49-F238E27FC236}">
              <a16:creationId xmlns:a16="http://schemas.microsoft.com/office/drawing/2014/main" id="{00000000-0008-0000-0800-0000B660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1" name="text 1">
          <a:extLst>
            <a:ext uri="{FF2B5EF4-FFF2-40B4-BE49-F238E27FC236}">
              <a16:creationId xmlns:a16="http://schemas.microsoft.com/office/drawing/2014/main" id="{00000000-0008-0000-0900-000001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2" name="text 1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3" name="text 1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4" name="text 1">
          <a:extLst>
            <a:ext uri="{FF2B5EF4-FFF2-40B4-BE49-F238E27FC236}">
              <a16:creationId xmlns:a16="http://schemas.microsoft.com/office/drawing/2014/main" id="{00000000-0008-0000-0900-00000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5" name="text 1">
          <a:extLst>
            <a:ext uri="{FF2B5EF4-FFF2-40B4-BE49-F238E27FC236}">
              <a16:creationId xmlns:a16="http://schemas.microsoft.com/office/drawing/2014/main" id="{00000000-0008-0000-0900-00000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6" name="text 1">
          <a:extLst>
            <a:ext uri="{FF2B5EF4-FFF2-40B4-BE49-F238E27FC236}">
              <a16:creationId xmlns:a16="http://schemas.microsoft.com/office/drawing/2014/main" id="{00000000-0008-0000-0900-00000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7" name="text 1">
          <a:extLst>
            <a:ext uri="{FF2B5EF4-FFF2-40B4-BE49-F238E27FC236}">
              <a16:creationId xmlns:a16="http://schemas.microsoft.com/office/drawing/2014/main" id="{00000000-0008-0000-0900-00000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8" name="text 1">
          <a:extLst>
            <a:ext uri="{FF2B5EF4-FFF2-40B4-BE49-F238E27FC236}">
              <a16:creationId xmlns:a16="http://schemas.microsoft.com/office/drawing/2014/main" id="{00000000-0008-0000-0900-00000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9" name="text 1">
          <a:extLst>
            <a:ext uri="{FF2B5EF4-FFF2-40B4-BE49-F238E27FC236}">
              <a16:creationId xmlns:a16="http://schemas.microsoft.com/office/drawing/2014/main" id="{00000000-0008-0000-0900-00000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50" name="text 1">
          <a:extLst>
            <a:ext uri="{FF2B5EF4-FFF2-40B4-BE49-F238E27FC236}">
              <a16:creationId xmlns:a16="http://schemas.microsoft.com/office/drawing/2014/main" id="{00000000-0008-0000-0900-00000A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51" name="text 1">
          <a:extLst>
            <a:ext uri="{FF2B5EF4-FFF2-40B4-BE49-F238E27FC236}">
              <a16:creationId xmlns:a16="http://schemas.microsoft.com/office/drawing/2014/main" id="{00000000-0008-0000-0900-00000B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52" name="text 1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54" name="text 1">
          <a:extLst>
            <a:ext uri="{FF2B5EF4-FFF2-40B4-BE49-F238E27FC236}">
              <a16:creationId xmlns:a16="http://schemas.microsoft.com/office/drawing/2014/main" id="{00000000-0008-0000-0900-00000E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5" name="text 1">
          <a:extLst>
            <a:ext uri="{FF2B5EF4-FFF2-40B4-BE49-F238E27FC236}">
              <a16:creationId xmlns:a16="http://schemas.microsoft.com/office/drawing/2014/main" id="{00000000-0008-0000-0900-00000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6" name="text 1">
          <a:extLst>
            <a:ext uri="{FF2B5EF4-FFF2-40B4-BE49-F238E27FC236}">
              <a16:creationId xmlns:a16="http://schemas.microsoft.com/office/drawing/2014/main" id="{00000000-0008-0000-0900-000010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57" name="text 1">
          <a:extLst>
            <a:ext uri="{FF2B5EF4-FFF2-40B4-BE49-F238E27FC236}">
              <a16:creationId xmlns:a16="http://schemas.microsoft.com/office/drawing/2014/main" id="{00000000-0008-0000-0900-000011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8" name="text 1">
          <a:extLst>
            <a:ext uri="{FF2B5EF4-FFF2-40B4-BE49-F238E27FC236}">
              <a16:creationId xmlns:a16="http://schemas.microsoft.com/office/drawing/2014/main" id="{00000000-0008-0000-0900-000012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9" name="text 1">
          <a:extLst>
            <a:ext uri="{FF2B5EF4-FFF2-40B4-BE49-F238E27FC236}">
              <a16:creationId xmlns:a16="http://schemas.microsoft.com/office/drawing/2014/main" id="{00000000-0008-0000-0900-00001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60" name="text 1">
          <a:extLst>
            <a:ext uri="{FF2B5EF4-FFF2-40B4-BE49-F238E27FC236}">
              <a16:creationId xmlns:a16="http://schemas.microsoft.com/office/drawing/2014/main" id="{00000000-0008-0000-0900-00001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1" name="text 1">
          <a:extLst>
            <a:ext uri="{FF2B5EF4-FFF2-40B4-BE49-F238E27FC236}">
              <a16:creationId xmlns:a16="http://schemas.microsoft.com/office/drawing/2014/main" id="{00000000-0008-0000-0900-00001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2" name="text 1">
          <a:extLst>
            <a:ext uri="{FF2B5EF4-FFF2-40B4-BE49-F238E27FC236}">
              <a16:creationId xmlns:a16="http://schemas.microsoft.com/office/drawing/2014/main" id="{00000000-0008-0000-0900-00001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63" name="text 1">
          <a:extLst>
            <a:ext uri="{FF2B5EF4-FFF2-40B4-BE49-F238E27FC236}">
              <a16:creationId xmlns:a16="http://schemas.microsoft.com/office/drawing/2014/main" id="{00000000-0008-0000-0900-00001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4" name="text 1">
          <a:extLst>
            <a:ext uri="{FF2B5EF4-FFF2-40B4-BE49-F238E27FC236}">
              <a16:creationId xmlns:a16="http://schemas.microsoft.com/office/drawing/2014/main" id="{00000000-0008-0000-0900-00001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5" name="text 1">
          <a:extLst>
            <a:ext uri="{FF2B5EF4-FFF2-40B4-BE49-F238E27FC236}">
              <a16:creationId xmlns:a16="http://schemas.microsoft.com/office/drawing/2014/main" id="{00000000-0008-0000-0900-00001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66" name="text 1">
          <a:extLst>
            <a:ext uri="{FF2B5EF4-FFF2-40B4-BE49-F238E27FC236}">
              <a16:creationId xmlns:a16="http://schemas.microsoft.com/office/drawing/2014/main" id="{00000000-0008-0000-0900-00001A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67" name="text 1">
          <a:extLst>
            <a:ext uri="{FF2B5EF4-FFF2-40B4-BE49-F238E27FC236}">
              <a16:creationId xmlns:a16="http://schemas.microsoft.com/office/drawing/2014/main" id="{00000000-0008-0000-0900-00001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68" name="text 1">
          <a:extLst>
            <a:ext uri="{FF2B5EF4-FFF2-40B4-BE49-F238E27FC236}">
              <a16:creationId xmlns:a16="http://schemas.microsoft.com/office/drawing/2014/main" id="{00000000-0008-0000-0900-00001C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9" name="text 1">
          <a:extLst>
            <a:ext uri="{FF2B5EF4-FFF2-40B4-BE49-F238E27FC236}">
              <a16:creationId xmlns:a16="http://schemas.microsoft.com/office/drawing/2014/main" id="{00000000-0008-0000-0900-00001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0" name="text 1">
          <a:extLst>
            <a:ext uri="{FF2B5EF4-FFF2-40B4-BE49-F238E27FC236}">
              <a16:creationId xmlns:a16="http://schemas.microsoft.com/office/drawing/2014/main" id="{00000000-0008-0000-0900-00001E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1" name="text 1">
          <a:extLst>
            <a:ext uri="{FF2B5EF4-FFF2-40B4-BE49-F238E27FC236}">
              <a16:creationId xmlns:a16="http://schemas.microsoft.com/office/drawing/2014/main" id="{00000000-0008-0000-0900-00001F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2" name="text 1">
          <a:extLst>
            <a:ext uri="{FF2B5EF4-FFF2-40B4-BE49-F238E27FC236}">
              <a16:creationId xmlns:a16="http://schemas.microsoft.com/office/drawing/2014/main" id="{00000000-0008-0000-0900-000020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3" name="text 1">
          <a:extLst>
            <a:ext uri="{FF2B5EF4-FFF2-40B4-BE49-F238E27FC236}">
              <a16:creationId xmlns:a16="http://schemas.microsoft.com/office/drawing/2014/main" id="{00000000-0008-0000-0900-00002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4" name="text 1">
          <a:extLst>
            <a:ext uri="{FF2B5EF4-FFF2-40B4-BE49-F238E27FC236}">
              <a16:creationId xmlns:a16="http://schemas.microsoft.com/office/drawing/2014/main" id="{00000000-0008-0000-0900-00002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5" name="text 1">
          <a:extLst>
            <a:ext uri="{FF2B5EF4-FFF2-40B4-BE49-F238E27FC236}">
              <a16:creationId xmlns:a16="http://schemas.microsoft.com/office/drawing/2014/main" id="{00000000-0008-0000-0900-000023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6" name="text 1">
          <a:extLst>
            <a:ext uri="{FF2B5EF4-FFF2-40B4-BE49-F238E27FC236}">
              <a16:creationId xmlns:a16="http://schemas.microsoft.com/office/drawing/2014/main" id="{00000000-0008-0000-0900-000024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77" name="text 1">
          <a:extLst>
            <a:ext uri="{FF2B5EF4-FFF2-40B4-BE49-F238E27FC236}">
              <a16:creationId xmlns:a16="http://schemas.microsoft.com/office/drawing/2014/main" id="{00000000-0008-0000-0900-000025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78" name="text 1">
          <a:extLst>
            <a:ext uri="{FF2B5EF4-FFF2-40B4-BE49-F238E27FC236}">
              <a16:creationId xmlns:a16="http://schemas.microsoft.com/office/drawing/2014/main" id="{00000000-0008-0000-0900-000026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79" name="text 1">
          <a:extLst>
            <a:ext uri="{FF2B5EF4-FFF2-40B4-BE49-F238E27FC236}">
              <a16:creationId xmlns:a16="http://schemas.microsoft.com/office/drawing/2014/main" id="{00000000-0008-0000-0900-00002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80" name="text 1">
          <a:extLst>
            <a:ext uri="{FF2B5EF4-FFF2-40B4-BE49-F238E27FC236}">
              <a16:creationId xmlns:a16="http://schemas.microsoft.com/office/drawing/2014/main" id="{00000000-0008-0000-0900-000028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1" name="text 1">
          <a:extLst>
            <a:ext uri="{FF2B5EF4-FFF2-40B4-BE49-F238E27FC236}">
              <a16:creationId xmlns:a16="http://schemas.microsoft.com/office/drawing/2014/main" id="{00000000-0008-0000-0900-00002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2" name="text 1">
          <a:extLst>
            <a:ext uri="{FF2B5EF4-FFF2-40B4-BE49-F238E27FC236}">
              <a16:creationId xmlns:a16="http://schemas.microsoft.com/office/drawing/2014/main" id="{00000000-0008-0000-0900-00002A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83" name="text 1">
          <a:extLst>
            <a:ext uri="{FF2B5EF4-FFF2-40B4-BE49-F238E27FC236}">
              <a16:creationId xmlns:a16="http://schemas.microsoft.com/office/drawing/2014/main" id="{00000000-0008-0000-0900-00002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4" name="text 1">
          <a:extLst>
            <a:ext uri="{FF2B5EF4-FFF2-40B4-BE49-F238E27FC236}">
              <a16:creationId xmlns:a16="http://schemas.microsoft.com/office/drawing/2014/main" id="{00000000-0008-0000-0900-00002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5" name="text 1">
          <a:extLst>
            <a:ext uri="{FF2B5EF4-FFF2-40B4-BE49-F238E27FC236}">
              <a16:creationId xmlns:a16="http://schemas.microsoft.com/office/drawing/2014/main" id="{00000000-0008-0000-0900-00002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86" name="text 1">
          <a:extLst>
            <a:ext uri="{FF2B5EF4-FFF2-40B4-BE49-F238E27FC236}">
              <a16:creationId xmlns:a16="http://schemas.microsoft.com/office/drawing/2014/main" id="{00000000-0008-0000-0900-00002E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87" name="text 1">
          <a:extLst>
            <a:ext uri="{FF2B5EF4-FFF2-40B4-BE49-F238E27FC236}">
              <a16:creationId xmlns:a16="http://schemas.microsoft.com/office/drawing/2014/main" id="{00000000-0008-0000-0900-00002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88" name="text 1">
          <a:extLst>
            <a:ext uri="{FF2B5EF4-FFF2-40B4-BE49-F238E27FC236}">
              <a16:creationId xmlns:a16="http://schemas.microsoft.com/office/drawing/2014/main" id="{00000000-0008-0000-0900-000030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9" name="text 1">
          <a:extLst>
            <a:ext uri="{FF2B5EF4-FFF2-40B4-BE49-F238E27FC236}">
              <a16:creationId xmlns:a16="http://schemas.microsoft.com/office/drawing/2014/main" id="{00000000-0008-0000-0900-00003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0" name="text 1">
          <a:extLst>
            <a:ext uri="{FF2B5EF4-FFF2-40B4-BE49-F238E27FC236}">
              <a16:creationId xmlns:a16="http://schemas.microsoft.com/office/drawing/2014/main" id="{00000000-0008-0000-0900-00003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1" name="text 1">
          <a:extLst>
            <a:ext uri="{FF2B5EF4-FFF2-40B4-BE49-F238E27FC236}">
              <a16:creationId xmlns:a16="http://schemas.microsoft.com/office/drawing/2014/main" id="{00000000-0008-0000-0900-000033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2" name="text 1">
          <a:extLst>
            <a:ext uri="{FF2B5EF4-FFF2-40B4-BE49-F238E27FC236}">
              <a16:creationId xmlns:a16="http://schemas.microsoft.com/office/drawing/2014/main" id="{00000000-0008-0000-0900-000034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3" name="text 1">
          <a:extLst>
            <a:ext uri="{FF2B5EF4-FFF2-40B4-BE49-F238E27FC236}">
              <a16:creationId xmlns:a16="http://schemas.microsoft.com/office/drawing/2014/main" id="{00000000-0008-0000-0900-00003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4" name="text 1">
          <a:extLst>
            <a:ext uri="{FF2B5EF4-FFF2-40B4-BE49-F238E27FC236}">
              <a16:creationId xmlns:a16="http://schemas.microsoft.com/office/drawing/2014/main" id="{00000000-0008-0000-0900-00003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5" name="text 1">
          <a:extLst>
            <a:ext uri="{FF2B5EF4-FFF2-40B4-BE49-F238E27FC236}">
              <a16:creationId xmlns:a16="http://schemas.microsoft.com/office/drawing/2014/main" id="{00000000-0008-0000-0900-000037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6" name="text 1">
          <a:extLst>
            <a:ext uri="{FF2B5EF4-FFF2-40B4-BE49-F238E27FC236}">
              <a16:creationId xmlns:a16="http://schemas.microsoft.com/office/drawing/2014/main" id="{00000000-0008-0000-0900-00003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97" name="text 1">
          <a:extLst>
            <a:ext uri="{FF2B5EF4-FFF2-40B4-BE49-F238E27FC236}">
              <a16:creationId xmlns:a16="http://schemas.microsoft.com/office/drawing/2014/main" id="{00000000-0008-0000-0900-000039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98" name="text 1">
          <a:extLst>
            <a:ext uri="{FF2B5EF4-FFF2-40B4-BE49-F238E27FC236}">
              <a16:creationId xmlns:a16="http://schemas.microsoft.com/office/drawing/2014/main" id="{00000000-0008-0000-0900-00003A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99" name="text 1">
          <a:extLst>
            <a:ext uri="{FF2B5EF4-FFF2-40B4-BE49-F238E27FC236}">
              <a16:creationId xmlns:a16="http://schemas.microsoft.com/office/drawing/2014/main" id="{00000000-0008-0000-0900-00003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00" name="text 1">
          <a:extLst>
            <a:ext uri="{FF2B5EF4-FFF2-40B4-BE49-F238E27FC236}">
              <a16:creationId xmlns:a16="http://schemas.microsoft.com/office/drawing/2014/main" id="{00000000-0008-0000-0900-00003C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1" name="text 1">
          <a:extLst>
            <a:ext uri="{FF2B5EF4-FFF2-40B4-BE49-F238E27FC236}">
              <a16:creationId xmlns:a16="http://schemas.microsoft.com/office/drawing/2014/main" id="{00000000-0008-0000-0900-00003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2" name="text 1">
          <a:extLst>
            <a:ext uri="{FF2B5EF4-FFF2-40B4-BE49-F238E27FC236}">
              <a16:creationId xmlns:a16="http://schemas.microsoft.com/office/drawing/2014/main" id="{00000000-0008-0000-0900-00003E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03" name="text 1">
          <a:extLst>
            <a:ext uri="{FF2B5EF4-FFF2-40B4-BE49-F238E27FC236}">
              <a16:creationId xmlns:a16="http://schemas.microsoft.com/office/drawing/2014/main" id="{00000000-0008-0000-0900-00003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4" name="text 1">
          <a:extLst>
            <a:ext uri="{FF2B5EF4-FFF2-40B4-BE49-F238E27FC236}">
              <a16:creationId xmlns:a16="http://schemas.microsoft.com/office/drawing/2014/main" id="{00000000-0008-0000-0900-000040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5" name="text 1">
          <a:extLst>
            <a:ext uri="{FF2B5EF4-FFF2-40B4-BE49-F238E27FC236}">
              <a16:creationId xmlns:a16="http://schemas.microsoft.com/office/drawing/2014/main" id="{00000000-0008-0000-0900-00004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06" name="text 1">
          <a:extLst>
            <a:ext uri="{FF2B5EF4-FFF2-40B4-BE49-F238E27FC236}">
              <a16:creationId xmlns:a16="http://schemas.microsoft.com/office/drawing/2014/main" id="{00000000-0008-0000-0900-000042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07" name="text 1">
          <a:extLst>
            <a:ext uri="{FF2B5EF4-FFF2-40B4-BE49-F238E27FC236}">
              <a16:creationId xmlns:a16="http://schemas.microsoft.com/office/drawing/2014/main" id="{00000000-0008-0000-0900-00004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08" name="tex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9" name="text 1">
          <a:extLst>
            <a:ext uri="{FF2B5EF4-FFF2-40B4-BE49-F238E27FC236}">
              <a16:creationId xmlns:a16="http://schemas.microsoft.com/office/drawing/2014/main" id="{00000000-0008-0000-0900-00004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0" name="text 1">
          <a:extLst>
            <a:ext uri="{FF2B5EF4-FFF2-40B4-BE49-F238E27FC236}">
              <a16:creationId xmlns:a16="http://schemas.microsoft.com/office/drawing/2014/main" id="{00000000-0008-0000-0900-000046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1" name="text 1">
          <a:extLst>
            <a:ext uri="{FF2B5EF4-FFF2-40B4-BE49-F238E27FC236}">
              <a16:creationId xmlns:a16="http://schemas.microsoft.com/office/drawing/2014/main" id="{00000000-0008-0000-0900-000047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2" name="text 1">
          <a:extLst>
            <a:ext uri="{FF2B5EF4-FFF2-40B4-BE49-F238E27FC236}">
              <a16:creationId xmlns:a16="http://schemas.microsoft.com/office/drawing/2014/main" id="{00000000-0008-0000-0900-000048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3" name="text 1">
          <a:extLst>
            <a:ext uri="{FF2B5EF4-FFF2-40B4-BE49-F238E27FC236}">
              <a16:creationId xmlns:a16="http://schemas.microsoft.com/office/drawing/2014/main" id="{00000000-0008-0000-0900-00004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4" name="text 1">
          <a:extLst>
            <a:ext uri="{FF2B5EF4-FFF2-40B4-BE49-F238E27FC236}">
              <a16:creationId xmlns:a16="http://schemas.microsoft.com/office/drawing/2014/main" id="{00000000-0008-0000-0900-00004A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5" name="text 1">
          <a:extLst>
            <a:ext uri="{FF2B5EF4-FFF2-40B4-BE49-F238E27FC236}">
              <a16:creationId xmlns:a16="http://schemas.microsoft.com/office/drawing/2014/main" id="{00000000-0008-0000-0900-00004B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6" name="text 1">
          <a:extLst>
            <a:ext uri="{FF2B5EF4-FFF2-40B4-BE49-F238E27FC236}">
              <a16:creationId xmlns:a16="http://schemas.microsoft.com/office/drawing/2014/main" id="{00000000-0008-0000-0900-00004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17" name="text 1">
          <a:extLst>
            <a:ext uri="{FF2B5EF4-FFF2-40B4-BE49-F238E27FC236}">
              <a16:creationId xmlns:a16="http://schemas.microsoft.com/office/drawing/2014/main" id="{00000000-0008-0000-0900-00004D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18" name="text 1">
          <a:extLst>
            <a:ext uri="{FF2B5EF4-FFF2-40B4-BE49-F238E27FC236}">
              <a16:creationId xmlns:a16="http://schemas.microsoft.com/office/drawing/2014/main" id="{00000000-0008-0000-0900-00004E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19" name="text 1">
          <a:extLst>
            <a:ext uri="{FF2B5EF4-FFF2-40B4-BE49-F238E27FC236}">
              <a16:creationId xmlns:a16="http://schemas.microsoft.com/office/drawing/2014/main" id="{00000000-0008-0000-0900-00004F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20" name="text 1">
          <a:extLst>
            <a:ext uri="{FF2B5EF4-FFF2-40B4-BE49-F238E27FC236}">
              <a16:creationId xmlns:a16="http://schemas.microsoft.com/office/drawing/2014/main" id="{00000000-0008-0000-0900-000050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1" name="text 1">
          <a:extLst>
            <a:ext uri="{FF2B5EF4-FFF2-40B4-BE49-F238E27FC236}">
              <a16:creationId xmlns:a16="http://schemas.microsoft.com/office/drawing/2014/main" id="{00000000-0008-0000-0900-000051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2" name="text 1">
          <a:extLst>
            <a:ext uri="{FF2B5EF4-FFF2-40B4-BE49-F238E27FC236}">
              <a16:creationId xmlns:a16="http://schemas.microsoft.com/office/drawing/2014/main" id="{00000000-0008-0000-0900-000052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23" name="text 1">
          <a:extLst>
            <a:ext uri="{FF2B5EF4-FFF2-40B4-BE49-F238E27FC236}">
              <a16:creationId xmlns:a16="http://schemas.microsoft.com/office/drawing/2014/main" id="{00000000-0008-0000-0900-00005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4" name="text 1">
          <a:extLst>
            <a:ext uri="{FF2B5EF4-FFF2-40B4-BE49-F238E27FC236}">
              <a16:creationId xmlns:a16="http://schemas.microsoft.com/office/drawing/2014/main" id="{00000000-0008-0000-0900-000054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5" name="text 1">
          <a:extLst>
            <a:ext uri="{FF2B5EF4-FFF2-40B4-BE49-F238E27FC236}">
              <a16:creationId xmlns:a16="http://schemas.microsoft.com/office/drawing/2014/main" id="{00000000-0008-0000-0900-000055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26" name="text 1">
          <a:extLst>
            <a:ext uri="{FF2B5EF4-FFF2-40B4-BE49-F238E27FC236}">
              <a16:creationId xmlns:a16="http://schemas.microsoft.com/office/drawing/2014/main" id="{00000000-0008-0000-0900-000056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27" name="text 1">
          <a:extLst>
            <a:ext uri="{FF2B5EF4-FFF2-40B4-BE49-F238E27FC236}">
              <a16:creationId xmlns:a16="http://schemas.microsoft.com/office/drawing/2014/main" id="{00000000-0008-0000-0900-00005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28" name="text 1">
          <a:extLst>
            <a:ext uri="{FF2B5EF4-FFF2-40B4-BE49-F238E27FC236}">
              <a16:creationId xmlns:a16="http://schemas.microsoft.com/office/drawing/2014/main" id="{00000000-0008-0000-0900-000058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9" name="text 1">
          <a:extLst>
            <a:ext uri="{FF2B5EF4-FFF2-40B4-BE49-F238E27FC236}">
              <a16:creationId xmlns:a16="http://schemas.microsoft.com/office/drawing/2014/main" id="{00000000-0008-0000-0900-000059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0" name="text 1">
          <a:extLst>
            <a:ext uri="{FF2B5EF4-FFF2-40B4-BE49-F238E27FC236}">
              <a16:creationId xmlns:a16="http://schemas.microsoft.com/office/drawing/2014/main" id="{00000000-0008-0000-0900-00005A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1" name="text 1">
          <a:extLst>
            <a:ext uri="{FF2B5EF4-FFF2-40B4-BE49-F238E27FC236}">
              <a16:creationId xmlns:a16="http://schemas.microsoft.com/office/drawing/2014/main" id="{00000000-0008-0000-0900-00005B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2" name="text 1">
          <a:extLst>
            <a:ext uri="{FF2B5EF4-FFF2-40B4-BE49-F238E27FC236}">
              <a16:creationId xmlns:a16="http://schemas.microsoft.com/office/drawing/2014/main" id="{00000000-0008-0000-0900-00005C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3" name="text 1">
          <a:extLst>
            <a:ext uri="{FF2B5EF4-FFF2-40B4-BE49-F238E27FC236}">
              <a16:creationId xmlns:a16="http://schemas.microsoft.com/office/drawing/2014/main" id="{00000000-0008-0000-0900-00005D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4" name="text 1">
          <a:extLst>
            <a:ext uri="{FF2B5EF4-FFF2-40B4-BE49-F238E27FC236}">
              <a16:creationId xmlns:a16="http://schemas.microsoft.com/office/drawing/2014/main" id="{00000000-0008-0000-0900-00005E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5" name="text 1">
          <a:extLst>
            <a:ext uri="{FF2B5EF4-FFF2-40B4-BE49-F238E27FC236}">
              <a16:creationId xmlns:a16="http://schemas.microsoft.com/office/drawing/2014/main" id="{00000000-0008-0000-0900-00005F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6" name="text 1">
          <a:extLst>
            <a:ext uri="{FF2B5EF4-FFF2-40B4-BE49-F238E27FC236}">
              <a16:creationId xmlns:a16="http://schemas.microsoft.com/office/drawing/2014/main" id="{00000000-0008-0000-0900-0000602800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37" name="text 1">
          <a:extLst>
            <a:ext uri="{FF2B5EF4-FFF2-40B4-BE49-F238E27FC236}">
              <a16:creationId xmlns:a16="http://schemas.microsoft.com/office/drawing/2014/main" id="{00000000-0008-0000-0900-000061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38" name="text 1">
          <a:extLst>
            <a:ext uri="{FF2B5EF4-FFF2-40B4-BE49-F238E27FC236}">
              <a16:creationId xmlns:a16="http://schemas.microsoft.com/office/drawing/2014/main" id="{00000000-0008-0000-0900-000062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39" name="text 1">
          <a:extLst>
            <a:ext uri="{FF2B5EF4-FFF2-40B4-BE49-F238E27FC236}">
              <a16:creationId xmlns:a16="http://schemas.microsoft.com/office/drawing/2014/main" id="{00000000-0008-0000-0900-000063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 - I.B třída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40" name="text 1">
          <a:extLst>
            <a:ext uri="{FF2B5EF4-FFF2-40B4-BE49-F238E27FC236}">
              <a16:creationId xmlns:a16="http://schemas.microsoft.com/office/drawing/2014/main" id="{00000000-0008-0000-0900-000064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1" name="text 1">
          <a:extLst>
            <a:ext uri="{FF2B5EF4-FFF2-40B4-BE49-F238E27FC236}">
              <a16:creationId xmlns:a16="http://schemas.microsoft.com/office/drawing/2014/main" id="{00000000-0008-0000-0900-000065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2" name="text 1">
          <a:extLst>
            <a:ext uri="{FF2B5EF4-FFF2-40B4-BE49-F238E27FC236}">
              <a16:creationId xmlns:a16="http://schemas.microsoft.com/office/drawing/2014/main" id="{00000000-0008-0000-0900-000066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43" name="text 1">
          <a:extLst>
            <a:ext uri="{FF2B5EF4-FFF2-40B4-BE49-F238E27FC236}">
              <a16:creationId xmlns:a16="http://schemas.microsoft.com/office/drawing/2014/main" id="{00000000-0008-0000-0900-00006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4" name="text 1">
          <a:extLst>
            <a:ext uri="{FF2B5EF4-FFF2-40B4-BE49-F238E27FC236}">
              <a16:creationId xmlns:a16="http://schemas.microsoft.com/office/drawing/2014/main" id="{00000000-0008-0000-0900-000068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5" name="text 1">
          <a:extLst>
            <a:ext uri="{FF2B5EF4-FFF2-40B4-BE49-F238E27FC236}">
              <a16:creationId xmlns:a16="http://schemas.microsoft.com/office/drawing/2014/main" id="{00000000-0008-0000-0900-000069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46" name="text 1">
          <a:extLst>
            <a:ext uri="{FF2B5EF4-FFF2-40B4-BE49-F238E27FC236}">
              <a16:creationId xmlns:a16="http://schemas.microsoft.com/office/drawing/2014/main" id="{00000000-0008-0000-0900-00006A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47" name="text 1">
          <a:extLst>
            <a:ext uri="{FF2B5EF4-FFF2-40B4-BE49-F238E27FC236}">
              <a16:creationId xmlns:a16="http://schemas.microsoft.com/office/drawing/2014/main" id="{00000000-0008-0000-0900-00006B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48" name="text 1">
          <a:extLst>
            <a:ext uri="{FF2B5EF4-FFF2-40B4-BE49-F238E27FC236}">
              <a16:creationId xmlns:a16="http://schemas.microsoft.com/office/drawing/2014/main" id="{00000000-0008-0000-0900-00006C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9" name="text 1">
          <a:extLst>
            <a:ext uri="{FF2B5EF4-FFF2-40B4-BE49-F238E27FC236}">
              <a16:creationId xmlns:a16="http://schemas.microsoft.com/office/drawing/2014/main" id="{00000000-0008-0000-0900-00006D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0" name="text 1">
          <a:extLst>
            <a:ext uri="{FF2B5EF4-FFF2-40B4-BE49-F238E27FC236}">
              <a16:creationId xmlns:a16="http://schemas.microsoft.com/office/drawing/2014/main" id="{00000000-0008-0000-0900-00006E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1" name="text 1">
          <a:extLst>
            <a:ext uri="{FF2B5EF4-FFF2-40B4-BE49-F238E27FC236}">
              <a16:creationId xmlns:a16="http://schemas.microsoft.com/office/drawing/2014/main" id="{00000000-0008-0000-0900-00006F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2" name="text 1">
          <a:extLst>
            <a:ext uri="{FF2B5EF4-FFF2-40B4-BE49-F238E27FC236}">
              <a16:creationId xmlns:a16="http://schemas.microsoft.com/office/drawing/2014/main" id="{00000000-0008-0000-0900-000070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3" name="text 1">
          <a:extLst>
            <a:ext uri="{FF2B5EF4-FFF2-40B4-BE49-F238E27FC236}">
              <a16:creationId xmlns:a16="http://schemas.microsoft.com/office/drawing/2014/main" id="{00000000-0008-0000-0900-000071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4" name="text 1">
          <a:extLst>
            <a:ext uri="{FF2B5EF4-FFF2-40B4-BE49-F238E27FC236}">
              <a16:creationId xmlns:a16="http://schemas.microsoft.com/office/drawing/2014/main" id="{00000000-0008-0000-0900-000072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5" name="text 1">
          <a:extLst>
            <a:ext uri="{FF2B5EF4-FFF2-40B4-BE49-F238E27FC236}">
              <a16:creationId xmlns:a16="http://schemas.microsoft.com/office/drawing/2014/main" id="{00000000-0008-0000-0900-000073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6" name="text 1">
          <a:extLst>
            <a:ext uri="{FF2B5EF4-FFF2-40B4-BE49-F238E27FC236}">
              <a16:creationId xmlns:a16="http://schemas.microsoft.com/office/drawing/2014/main" id="{00000000-0008-0000-0900-0000742800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57" name="text 1">
          <a:extLst>
            <a:ext uri="{FF2B5EF4-FFF2-40B4-BE49-F238E27FC236}">
              <a16:creationId xmlns:a16="http://schemas.microsoft.com/office/drawing/2014/main" id="{00000000-0008-0000-0900-000075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58" name="text 1">
          <a:extLst>
            <a:ext uri="{FF2B5EF4-FFF2-40B4-BE49-F238E27FC236}">
              <a16:creationId xmlns:a16="http://schemas.microsoft.com/office/drawing/2014/main" id="{00000000-0008-0000-0900-000076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59" name="text 1">
          <a:extLst>
            <a:ext uri="{FF2B5EF4-FFF2-40B4-BE49-F238E27FC236}">
              <a16:creationId xmlns:a16="http://schemas.microsoft.com/office/drawing/2014/main" id="{00000000-0008-0000-0900-00007728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185" name="text 1">
          <a:extLst>
            <a:ext uri="{FF2B5EF4-FFF2-40B4-BE49-F238E27FC236}">
              <a16:creationId xmlns:a16="http://schemas.microsoft.com/office/drawing/2014/main" id="{00000000-0008-0000-0A00-00000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6" name="text 1">
          <a:extLst>
            <a:ext uri="{FF2B5EF4-FFF2-40B4-BE49-F238E27FC236}">
              <a16:creationId xmlns:a16="http://schemas.microsoft.com/office/drawing/2014/main" id="{00000000-0008-0000-0A00-000002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7" name="text 1">
          <a:extLst>
            <a:ext uri="{FF2B5EF4-FFF2-40B4-BE49-F238E27FC236}">
              <a16:creationId xmlns:a16="http://schemas.microsoft.com/office/drawing/2014/main" id="{00000000-0008-0000-0A00-000003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188" name="text 1">
          <a:extLst>
            <a:ext uri="{FF2B5EF4-FFF2-40B4-BE49-F238E27FC236}">
              <a16:creationId xmlns:a16="http://schemas.microsoft.com/office/drawing/2014/main" id="{00000000-0008-0000-0A00-00000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9" name="text 1">
          <a:extLst>
            <a:ext uri="{FF2B5EF4-FFF2-40B4-BE49-F238E27FC236}">
              <a16:creationId xmlns:a16="http://schemas.microsoft.com/office/drawing/2014/main" id="{00000000-0008-0000-0A00-000005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0" name="text 1">
          <a:extLst>
            <a:ext uri="{FF2B5EF4-FFF2-40B4-BE49-F238E27FC236}">
              <a16:creationId xmlns:a16="http://schemas.microsoft.com/office/drawing/2014/main" id="{00000000-0008-0000-0A00-000006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191" name="text 1">
          <a:extLst>
            <a:ext uri="{FF2B5EF4-FFF2-40B4-BE49-F238E27FC236}">
              <a16:creationId xmlns:a16="http://schemas.microsoft.com/office/drawing/2014/main" id="{00000000-0008-0000-0A00-000007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192" name="text 1">
          <a:extLst>
            <a:ext uri="{FF2B5EF4-FFF2-40B4-BE49-F238E27FC236}">
              <a16:creationId xmlns:a16="http://schemas.microsoft.com/office/drawing/2014/main" id="{00000000-0008-0000-0A00-00000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193" name="text 1">
          <a:extLst>
            <a:ext uri="{FF2B5EF4-FFF2-40B4-BE49-F238E27FC236}">
              <a16:creationId xmlns:a16="http://schemas.microsoft.com/office/drawing/2014/main" id="{00000000-0008-0000-0A00-00000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4" name="text 1">
          <a:extLst>
            <a:ext uri="{FF2B5EF4-FFF2-40B4-BE49-F238E27FC236}">
              <a16:creationId xmlns:a16="http://schemas.microsoft.com/office/drawing/2014/main" id="{00000000-0008-0000-0A00-00000A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5" name="text 1">
          <a:extLst>
            <a:ext uri="{FF2B5EF4-FFF2-40B4-BE49-F238E27FC236}">
              <a16:creationId xmlns:a16="http://schemas.microsoft.com/office/drawing/2014/main" id="{00000000-0008-0000-0A00-00000B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6" name="text 1">
          <a:extLst>
            <a:ext uri="{FF2B5EF4-FFF2-40B4-BE49-F238E27FC236}">
              <a16:creationId xmlns:a16="http://schemas.microsoft.com/office/drawing/2014/main" id="{00000000-0008-0000-0A00-00000C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7" name="text 1">
          <a:extLst>
            <a:ext uri="{FF2B5EF4-FFF2-40B4-BE49-F238E27FC236}">
              <a16:creationId xmlns:a16="http://schemas.microsoft.com/office/drawing/2014/main" id="{00000000-0008-0000-0A00-00000D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8" name="text 1">
          <a:extLst>
            <a:ext uri="{FF2B5EF4-FFF2-40B4-BE49-F238E27FC236}">
              <a16:creationId xmlns:a16="http://schemas.microsoft.com/office/drawing/2014/main" id="{00000000-0008-0000-0A00-00000E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9" name="text 1">
          <a:extLst>
            <a:ext uri="{FF2B5EF4-FFF2-40B4-BE49-F238E27FC236}">
              <a16:creationId xmlns:a16="http://schemas.microsoft.com/office/drawing/2014/main" id="{00000000-0008-0000-0A00-00000F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0" name="text 1">
          <a:extLst>
            <a:ext uri="{FF2B5EF4-FFF2-40B4-BE49-F238E27FC236}">
              <a16:creationId xmlns:a16="http://schemas.microsoft.com/office/drawing/2014/main" id="{00000000-0008-0000-0A00-000010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1" name="text 1">
          <a:extLst>
            <a:ext uri="{FF2B5EF4-FFF2-40B4-BE49-F238E27FC236}">
              <a16:creationId xmlns:a16="http://schemas.microsoft.com/office/drawing/2014/main" id="{00000000-0008-0000-0A00-000011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02" name="text 1">
          <a:extLst>
            <a:ext uri="{FF2B5EF4-FFF2-40B4-BE49-F238E27FC236}">
              <a16:creationId xmlns:a16="http://schemas.microsoft.com/office/drawing/2014/main" id="{00000000-0008-0000-0A00-000012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03" name="text 1">
          <a:extLst>
            <a:ext uri="{FF2B5EF4-FFF2-40B4-BE49-F238E27FC236}">
              <a16:creationId xmlns:a16="http://schemas.microsoft.com/office/drawing/2014/main" id="{00000000-0008-0000-0A00-000013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04" name="text 1">
          <a:extLst>
            <a:ext uri="{FF2B5EF4-FFF2-40B4-BE49-F238E27FC236}">
              <a16:creationId xmlns:a16="http://schemas.microsoft.com/office/drawing/2014/main" id="{00000000-0008-0000-0A00-00001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05" name="text 1">
          <a:extLst>
            <a:ext uri="{FF2B5EF4-FFF2-40B4-BE49-F238E27FC236}">
              <a16:creationId xmlns:a16="http://schemas.microsoft.com/office/drawing/2014/main" id="{00000000-0008-0000-0A00-000015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6" name="text 1">
          <a:extLst>
            <a:ext uri="{FF2B5EF4-FFF2-40B4-BE49-F238E27FC236}">
              <a16:creationId xmlns:a16="http://schemas.microsoft.com/office/drawing/2014/main" id="{00000000-0008-0000-0A00-000016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7" name="text 1">
          <a:extLst>
            <a:ext uri="{FF2B5EF4-FFF2-40B4-BE49-F238E27FC236}">
              <a16:creationId xmlns:a16="http://schemas.microsoft.com/office/drawing/2014/main" id="{00000000-0008-0000-0A00-000017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08" name="text 1">
          <a:extLst>
            <a:ext uri="{FF2B5EF4-FFF2-40B4-BE49-F238E27FC236}">
              <a16:creationId xmlns:a16="http://schemas.microsoft.com/office/drawing/2014/main" id="{00000000-0008-0000-0A00-00001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9" name="text 1">
          <a:extLst>
            <a:ext uri="{FF2B5EF4-FFF2-40B4-BE49-F238E27FC236}">
              <a16:creationId xmlns:a16="http://schemas.microsoft.com/office/drawing/2014/main" id="{00000000-0008-0000-0A00-000019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0" name="text 1">
          <a:extLst>
            <a:ext uri="{FF2B5EF4-FFF2-40B4-BE49-F238E27FC236}">
              <a16:creationId xmlns:a16="http://schemas.microsoft.com/office/drawing/2014/main" id="{00000000-0008-0000-0A00-00001A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11" name="text 1">
          <a:extLst>
            <a:ext uri="{FF2B5EF4-FFF2-40B4-BE49-F238E27FC236}">
              <a16:creationId xmlns:a16="http://schemas.microsoft.com/office/drawing/2014/main" id="{00000000-0008-0000-0A00-00001B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12" name="text 1">
          <a:extLst>
            <a:ext uri="{FF2B5EF4-FFF2-40B4-BE49-F238E27FC236}">
              <a16:creationId xmlns:a16="http://schemas.microsoft.com/office/drawing/2014/main" id="{00000000-0008-0000-0A00-00001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13" name="text 1">
          <a:extLst>
            <a:ext uri="{FF2B5EF4-FFF2-40B4-BE49-F238E27FC236}">
              <a16:creationId xmlns:a16="http://schemas.microsoft.com/office/drawing/2014/main" id="{00000000-0008-0000-0A00-00001D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4" name="text 1">
          <a:extLst>
            <a:ext uri="{FF2B5EF4-FFF2-40B4-BE49-F238E27FC236}">
              <a16:creationId xmlns:a16="http://schemas.microsoft.com/office/drawing/2014/main" id="{00000000-0008-0000-0A00-00001E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5" name="text 1">
          <a:extLst>
            <a:ext uri="{FF2B5EF4-FFF2-40B4-BE49-F238E27FC236}">
              <a16:creationId xmlns:a16="http://schemas.microsoft.com/office/drawing/2014/main" id="{00000000-0008-0000-0A00-00001F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6" name="text 1">
          <a:extLst>
            <a:ext uri="{FF2B5EF4-FFF2-40B4-BE49-F238E27FC236}">
              <a16:creationId xmlns:a16="http://schemas.microsoft.com/office/drawing/2014/main" id="{00000000-0008-0000-0A00-000020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7" name="text 1">
          <a:extLst>
            <a:ext uri="{FF2B5EF4-FFF2-40B4-BE49-F238E27FC236}">
              <a16:creationId xmlns:a16="http://schemas.microsoft.com/office/drawing/2014/main" id="{00000000-0008-0000-0A00-000021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8" name="text 1">
          <a:extLst>
            <a:ext uri="{FF2B5EF4-FFF2-40B4-BE49-F238E27FC236}">
              <a16:creationId xmlns:a16="http://schemas.microsoft.com/office/drawing/2014/main" id="{00000000-0008-0000-0A00-000022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9" name="text 1">
          <a:extLst>
            <a:ext uri="{FF2B5EF4-FFF2-40B4-BE49-F238E27FC236}">
              <a16:creationId xmlns:a16="http://schemas.microsoft.com/office/drawing/2014/main" id="{00000000-0008-0000-0A00-000023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20" name="text 1">
          <a:extLst>
            <a:ext uri="{FF2B5EF4-FFF2-40B4-BE49-F238E27FC236}">
              <a16:creationId xmlns:a16="http://schemas.microsoft.com/office/drawing/2014/main" id="{00000000-0008-0000-0A00-000024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21" name="text 1">
          <a:extLst>
            <a:ext uri="{FF2B5EF4-FFF2-40B4-BE49-F238E27FC236}">
              <a16:creationId xmlns:a16="http://schemas.microsoft.com/office/drawing/2014/main" id="{00000000-0008-0000-0A00-0000256C01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22" name="text 1">
          <a:extLst>
            <a:ext uri="{FF2B5EF4-FFF2-40B4-BE49-F238E27FC236}">
              <a16:creationId xmlns:a16="http://schemas.microsoft.com/office/drawing/2014/main" id="{00000000-0008-0000-0A00-000026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23" name="text 1">
          <a:extLst>
            <a:ext uri="{FF2B5EF4-FFF2-40B4-BE49-F238E27FC236}">
              <a16:creationId xmlns:a16="http://schemas.microsoft.com/office/drawing/2014/main" id="{00000000-0008-0000-0A00-000027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24" name="text 1">
          <a:extLst>
            <a:ext uri="{FF2B5EF4-FFF2-40B4-BE49-F238E27FC236}">
              <a16:creationId xmlns:a16="http://schemas.microsoft.com/office/drawing/2014/main" id="{00000000-0008-0000-0A00-00002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25" name="text 1">
          <a:extLst>
            <a:ext uri="{FF2B5EF4-FFF2-40B4-BE49-F238E27FC236}">
              <a16:creationId xmlns:a16="http://schemas.microsoft.com/office/drawing/2014/main" id="{00000000-0008-0000-0A00-00002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6" name="text 1">
          <a:extLst>
            <a:ext uri="{FF2B5EF4-FFF2-40B4-BE49-F238E27FC236}">
              <a16:creationId xmlns:a16="http://schemas.microsoft.com/office/drawing/2014/main" id="{00000000-0008-0000-0A00-00002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7" name="text 1">
          <a:extLst>
            <a:ext uri="{FF2B5EF4-FFF2-40B4-BE49-F238E27FC236}">
              <a16:creationId xmlns:a16="http://schemas.microsoft.com/office/drawing/2014/main" id="{00000000-0008-0000-0A00-00002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28" name="text 1">
          <a:extLst>
            <a:ext uri="{FF2B5EF4-FFF2-40B4-BE49-F238E27FC236}">
              <a16:creationId xmlns:a16="http://schemas.microsoft.com/office/drawing/2014/main" id="{00000000-0008-0000-0A00-00002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9" name="text 1">
          <a:extLst>
            <a:ext uri="{FF2B5EF4-FFF2-40B4-BE49-F238E27FC236}">
              <a16:creationId xmlns:a16="http://schemas.microsoft.com/office/drawing/2014/main" id="{00000000-0008-0000-0A00-00002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0" name="text 1">
          <a:extLst>
            <a:ext uri="{FF2B5EF4-FFF2-40B4-BE49-F238E27FC236}">
              <a16:creationId xmlns:a16="http://schemas.microsoft.com/office/drawing/2014/main" id="{00000000-0008-0000-0A00-00002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31" name="text 1">
          <a:extLst>
            <a:ext uri="{FF2B5EF4-FFF2-40B4-BE49-F238E27FC236}">
              <a16:creationId xmlns:a16="http://schemas.microsoft.com/office/drawing/2014/main" id="{00000000-0008-0000-0A00-00002F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32" name="text 1">
          <a:extLst>
            <a:ext uri="{FF2B5EF4-FFF2-40B4-BE49-F238E27FC236}">
              <a16:creationId xmlns:a16="http://schemas.microsoft.com/office/drawing/2014/main" id="{00000000-0008-0000-0A00-00003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33" name="text 1">
          <a:extLst>
            <a:ext uri="{FF2B5EF4-FFF2-40B4-BE49-F238E27FC236}">
              <a16:creationId xmlns:a16="http://schemas.microsoft.com/office/drawing/2014/main" id="{00000000-0008-0000-0A00-00003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4" name="text 1">
          <a:extLst>
            <a:ext uri="{FF2B5EF4-FFF2-40B4-BE49-F238E27FC236}">
              <a16:creationId xmlns:a16="http://schemas.microsoft.com/office/drawing/2014/main" id="{00000000-0008-0000-0A00-00003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5" name="text 1">
          <a:extLst>
            <a:ext uri="{FF2B5EF4-FFF2-40B4-BE49-F238E27FC236}">
              <a16:creationId xmlns:a16="http://schemas.microsoft.com/office/drawing/2014/main" id="{00000000-0008-0000-0A00-00003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6" name="text 1">
          <a:extLst>
            <a:ext uri="{FF2B5EF4-FFF2-40B4-BE49-F238E27FC236}">
              <a16:creationId xmlns:a16="http://schemas.microsoft.com/office/drawing/2014/main" id="{00000000-0008-0000-0A00-000034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7" name="text 1">
          <a:extLst>
            <a:ext uri="{FF2B5EF4-FFF2-40B4-BE49-F238E27FC236}">
              <a16:creationId xmlns:a16="http://schemas.microsoft.com/office/drawing/2014/main" id="{00000000-0008-0000-0A00-00003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8" name="text 1">
          <a:extLst>
            <a:ext uri="{FF2B5EF4-FFF2-40B4-BE49-F238E27FC236}">
              <a16:creationId xmlns:a16="http://schemas.microsoft.com/office/drawing/2014/main" id="{00000000-0008-0000-0A00-00003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9" name="text 1">
          <a:extLst>
            <a:ext uri="{FF2B5EF4-FFF2-40B4-BE49-F238E27FC236}">
              <a16:creationId xmlns:a16="http://schemas.microsoft.com/office/drawing/2014/main" id="{00000000-0008-0000-0A00-00003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0" name="text 1">
          <a:extLst>
            <a:ext uri="{FF2B5EF4-FFF2-40B4-BE49-F238E27FC236}">
              <a16:creationId xmlns:a16="http://schemas.microsoft.com/office/drawing/2014/main" id="{00000000-0008-0000-0A00-000038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1" name="text 1">
          <a:extLst>
            <a:ext uri="{FF2B5EF4-FFF2-40B4-BE49-F238E27FC236}">
              <a16:creationId xmlns:a16="http://schemas.microsoft.com/office/drawing/2014/main" id="{00000000-0008-0000-0A00-00003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42" name="text 1">
          <a:extLst>
            <a:ext uri="{FF2B5EF4-FFF2-40B4-BE49-F238E27FC236}">
              <a16:creationId xmlns:a16="http://schemas.microsoft.com/office/drawing/2014/main" id="{00000000-0008-0000-0A00-00003A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43" name="text 1">
          <a:extLst>
            <a:ext uri="{FF2B5EF4-FFF2-40B4-BE49-F238E27FC236}">
              <a16:creationId xmlns:a16="http://schemas.microsoft.com/office/drawing/2014/main" id="{00000000-0008-0000-0A00-00003B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44" name="text 1">
          <a:extLst>
            <a:ext uri="{FF2B5EF4-FFF2-40B4-BE49-F238E27FC236}">
              <a16:creationId xmlns:a16="http://schemas.microsoft.com/office/drawing/2014/main" id="{00000000-0008-0000-0A00-00003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45" name="text 1">
          <a:extLst>
            <a:ext uri="{FF2B5EF4-FFF2-40B4-BE49-F238E27FC236}">
              <a16:creationId xmlns:a16="http://schemas.microsoft.com/office/drawing/2014/main" id="{00000000-0008-0000-0A00-00003D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6" name="text 1">
          <a:extLst>
            <a:ext uri="{FF2B5EF4-FFF2-40B4-BE49-F238E27FC236}">
              <a16:creationId xmlns:a16="http://schemas.microsoft.com/office/drawing/2014/main" id="{00000000-0008-0000-0A00-00003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7" name="text 1">
          <a:extLst>
            <a:ext uri="{FF2B5EF4-FFF2-40B4-BE49-F238E27FC236}">
              <a16:creationId xmlns:a16="http://schemas.microsoft.com/office/drawing/2014/main" id="{00000000-0008-0000-0A00-00003F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48" name="text 1">
          <a:extLst>
            <a:ext uri="{FF2B5EF4-FFF2-40B4-BE49-F238E27FC236}">
              <a16:creationId xmlns:a16="http://schemas.microsoft.com/office/drawing/2014/main" id="{00000000-0008-0000-0A00-00004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9" name="text 1">
          <a:extLst>
            <a:ext uri="{FF2B5EF4-FFF2-40B4-BE49-F238E27FC236}">
              <a16:creationId xmlns:a16="http://schemas.microsoft.com/office/drawing/2014/main" id="{00000000-0008-0000-0A00-000041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0" name="text 1">
          <a:extLst>
            <a:ext uri="{FF2B5EF4-FFF2-40B4-BE49-F238E27FC236}">
              <a16:creationId xmlns:a16="http://schemas.microsoft.com/office/drawing/2014/main" id="{00000000-0008-0000-0A00-00004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51" name="text 1">
          <a:extLst>
            <a:ext uri="{FF2B5EF4-FFF2-40B4-BE49-F238E27FC236}">
              <a16:creationId xmlns:a16="http://schemas.microsoft.com/office/drawing/2014/main" id="{00000000-0008-0000-0A00-000043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52" name="text 1">
          <a:extLst>
            <a:ext uri="{FF2B5EF4-FFF2-40B4-BE49-F238E27FC236}">
              <a16:creationId xmlns:a16="http://schemas.microsoft.com/office/drawing/2014/main" id="{00000000-0008-0000-0A00-00004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53" name="text 1">
          <a:extLst>
            <a:ext uri="{FF2B5EF4-FFF2-40B4-BE49-F238E27FC236}">
              <a16:creationId xmlns:a16="http://schemas.microsoft.com/office/drawing/2014/main" id="{00000000-0008-0000-0A00-000045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4" name="text 1">
          <a:extLst>
            <a:ext uri="{FF2B5EF4-FFF2-40B4-BE49-F238E27FC236}">
              <a16:creationId xmlns:a16="http://schemas.microsoft.com/office/drawing/2014/main" id="{00000000-0008-0000-0A00-00004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5" name="text 1">
          <a:extLst>
            <a:ext uri="{FF2B5EF4-FFF2-40B4-BE49-F238E27FC236}">
              <a16:creationId xmlns:a16="http://schemas.microsoft.com/office/drawing/2014/main" id="{00000000-0008-0000-0A00-00004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6" name="text 1">
          <a:extLst>
            <a:ext uri="{FF2B5EF4-FFF2-40B4-BE49-F238E27FC236}">
              <a16:creationId xmlns:a16="http://schemas.microsoft.com/office/drawing/2014/main" id="{00000000-0008-0000-0A00-000048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7" name="text 1">
          <a:extLst>
            <a:ext uri="{FF2B5EF4-FFF2-40B4-BE49-F238E27FC236}">
              <a16:creationId xmlns:a16="http://schemas.microsoft.com/office/drawing/2014/main" id="{00000000-0008-0000-0A00-00004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8" name="text 1">
          <a:extLst>
            <a:ext uri="{FF2B5EF4-FFF2-40B4-BE49-F238E27FC236}">
              <a16:creationId xmlns:a16="http://schemas.microsoft.com/office/drawing/2014/main" id="{00000000-0008-0000-0A00-00004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9" name="text 1">
          <a:extLst>
            <a:ext uri="{FF2B5EF4-FFF2-40B4-BE49-F238E27FC236}">
              <a16:creationId xmlns:a16="http://schemas.microsoft.com/office/drawing/2014/main" id="{00000000-0008-0000-0A00-00004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0" name="text 1">
          <a:extLst>
            <a:ext uri="{FF2B5EF4-FFF2-40B4-BE49-F238E27FC236}">
              <a16:creationId xmlns:a16="http://schemas.microsoft.com/office/drawing/2014/main" id="{00000000-0008-0000-0A00-00004C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1" name="text 1">
          <a:extLst>
            <a:ext uri="{FF2B5EF4-FFF2-40B4-BE49-F238E27FC236}">
              <a16:creationId xmlns:a16="http://schemas.microsoft.com/office/drawing/2014/main" id="{00000000-0008-0000-0A00-00004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62" name="text 1">
          <a:extLst>
            <a:ext uri="{FF2B5EF4-FFF2-40B4-BE49-F238E27FC236}">
              <a16:creationId xmlns:a16="http://schemas.microsoft.com/office/drawing/2014/main" id="{00000000-0008-0000-0A00-00004E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63" name="text 1">
          <a:extLst>
            <a:ext uri="{FF2B5EF4-FFF2-40B4-BE49-F238E27FC236}">
              <a16:creationId xmlns:a16="http://schemas.microsoft.com/office/drawing/2014/main" id="{00000000-0008-0000-0A00-00004F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64" name="text 1">
          <a:extLst>
            <a:ext uri="{FF2B5EF4-FFF2-40B4-BE49-F238E27FC236}">
              <a16:creationId xmlns:a16="http://schemas.microsoft.com/office/drawing/2014/main" id="{00000000-0008-0000-0A00-00005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65" name="text 1">
          <a:extLst>
            <a:ext uri="{FF2B5EF4-FFF2-40B4-BE49-F238E27FC236}">
              <a16:creationId xmlns:a16="http://schemas.microsoft.com/office/drawing/2014/main" id="{00000000-0008-0000-0A00-00005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6" name="text 1">
          <a:extLst>
            <a:ext uri="{FF2B5EF4-FFF2-40B4-BE49-F238E27FC236}">
              <a16:creationId xmlns:a16="http://schemas.microsoft.com/office/drawing/2014/main" id="{00000000-0008-0000-0A00-00005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7" name="text 1">
          <a:extLst>
            <a:ext uri="{FF2B5EF4-FFF2-40B4-BE49-F238E27FC236}">
              <a16:creationId xmlns:a16="http://schemas.microsoft.com/office/drawing/2014/main" id="{00000000-0008-0000-0A00-00005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68" name="text 1">
          <a:extLst>
            <a:ext uri="{FF2B5EF4-FFF2-40B4-BE49-F238E27FC236}">
              <a16:creationId xmlns:a16="http://schemas.microsoft.com/office/drawing/2014/main" id="{00000000-0008-0000-0A00-00005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9" name="text 1">
          <a:extLst>
            <a:ext uri="{FF2B5EF4-FFF2-40B4-BE49-F238E27FC236}">
              <a16:creationId xmlns:a16="http://schemas.microsoft.com/office/drawing/2014/main" id="{00000000-0008-0000-0A00-00005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0" name="text 1">
          <a:extLst>
            <a:ext uri="{FF2B5EF4-FFF2-40B4-BE49-F238E27FC236}">
              <a16:creationId xmlns:a16="http://schemas.microsoft.com/office/drawing/2014/main" id="{00000000-0008-0000-0A00-00005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71" name="text 1">
          <a:extLst>
            <a:ext uri="{FF2B5EF4-FFF2-40B4-BE49-F238E27FC236}">
              <a16:creationId xmlns:a16="http://schemas.microsoft.com/office/drawing/2014/main" id="{00000000-0008-0000-0A00-000057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72" name="text 1">
          <a:extLst>
            <a:ext uri="{FF2B5EF4-FFF2-40B4-BE49-F238E27FC236}">
              <a16:creationId xmlns:a16="http://schemas.microsoft.com/office/drawing/2014/main" id="{00000000-0008-0000-0A00-00005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73" name="text 1">
          <a:extLst>
            <a:ext uri="{FF2B5EF4-FFF2-40B4-BE49-F238E27FC236}">
              <a16:creationId xmlns:a16="http://schemas.microsoft.com/office/drawing/2014/main" id="{00000000-0008-0000-0A00-00005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4" name="text 1">
          <a:extLst>
            <a:ext uri="{FF2B5EF4-FFF2-40B4-BE49-F238E27FC236}">
              <a16:creationId xmlns:a16="http://schemas.microsoft.com/office/drawing/2014/main" id="{00000000-0008-0000-0A00-00005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5" name="text 1">
          <a:extLst>
            <a:ext uri="{FF2B5EF4-FFF2-40B4-BE49-F238E27FC236}">
              <a16:creationId xmlns:a16="http://schemas.microsoft.com/office/drawing/2014/main" id="{00000000-0008-0000-0A00-00005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6" name="text 1">
          <a:extLst>
            <a:ext uri="{FF2B5EF4-FFF2-40B4-BE49-F238E27FC236}">
              <a16:creationId xmlns:a16="http://schemas.microsoft.com/office/drawing/2014/main" id="{00000000-0008-0000-0A00-00005C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7" name="text 1">
          <a:extLst>
            <a:ext uri="{FF2B5EF4-FFF2-40B4-BE49-F238E27FC236}">
              <a16:creationId xmlns:a16="http://schemas.microsoft.com/office/drawing/2014/main" id="{00000000-0008-0000-0A00-00005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8" name="text 1">
          <a:extLst>
            <a:ext uri="{FF2B5EF4-FFF2-40B4-BE49-F238E27FC236}">
              <a16:creationId xmlns:a16="http://schemas.microsoft.com/office/drawing/2014/main" id="{00000000-0008-0000-0A00-00005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9" name="text 1">
          <a:extLst>
            <a:ext uri="{FF2B5EF4-FFF2-40B4-BE49-F238E27FC236}">
              <a16:creationId xmlns:a16="http://schemas.microsoft.com/office/drawing/2014/main" id="{00000000-0008-0000-0A00-00005F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0" name="text 1">
          <a:extLst>
            <a:ext uri="{FF2B5EF4-FFF2-40B4-BE49-F238E27FC236}">
              <a16:creationId xmlns:a16="http://schemas.microsoft.com/office/drawing/2014/main" id="{00000000-0008-0000-0A00-000060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1" name="text 1">
          <a:extLst>
            <a:ext uri="{FF2B5EF4-FFF2-40B4-BE49-F238E27FC236}">
              <a16:creationId xmlns:a16="http://schemas.microsoft.com/office/drawing/2014/main" id="{00000000-0008-0000-0A00-000061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82" name="text 1">
          <a:extLst>
            <a:ext uri="{FF2B5EF4-FFF2-40B4-BE49-F238E27FC236}">
              <a16:creationId xmlns:a16="http://schemas.microsoft.com/office/drawing/2014/main" id="{00000000-0008-0000-0A00-000062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83" name="text 1">
          <a:extLst>
            <a:ext uri="{FF2B5EF4-FFF2-40B4-BE49-F238E27FC236}">
              <a16:creationId xmlns:a16="http://schemas.microsoft.com/office/drawing/2014/main" id="{00000000-0008-0000-0A00-000063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84" name="text 1">
          <a:extLst>
            <a:ext uri="{FF2B5EF4-FFF2-40B4-BE49-F238E27FC236}">
              <a16:creationId xmlns:a16="http://schemas.microsoft.com/office/drawing/2014/main" id="{00000000-0008-0000-0A00-000064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85" name="text 1">
          <a:extLst>
            <a:ext uri="{FF2B5EF4-FFF2-40B4-BE49-F238E27FC236}">
              <a16:creationId xmlns:a16="http://schemas.microsoft.com/office/drawing/2014/main" id="{00000000-0008-0000-0A00-000065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6" name="text 1">
          <a:extLst>
            <a:ext uri="{FF2B5EF4-FFF2-40B4-BE49-F238E27FC236}">
              <a16:creationId xmlns:a16="http://schemas.microsoft.com/office/drawing/2014/main" id="{00000000-0008-0000-0A00-00006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7" name="text 1">
          <a:extLst>
            <a:ext uri="{FF2B5EF4-FFF2-40B4-BE49-F238E27FC236}">
              <a16:creationId xmlns:a16="http://schemas.microsoft.com/office/drawing/2014/main" id="{00000000-0008-0000-0A00-00006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88" name="text 1">
          <a:extLst>
            <a:ext uri="{FF2B5EF4-FFF2-40B4-BE49-F238E27FC236}">
              <a16:creationId xmlns:a16="http://schemas.microsoft.com/office/drawing/2014/main" id="{00000000-0008-0000-0A00-00006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9" name="text 1">
          <a:extLst>
            <a:ext uri="{FF2B5EF4-FFF2-40B4-BE49-F238E27FC236}">
              <a16:creationId xmlns:a16="http://schemas.microsoft.com/office/drawing/2014/main" id="{00000000-0008-0000-0A00-00006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0" name="text 1">
          <a:extLst>
            <a:ext uri="{FF2B5EF4-FFF2-40B4-BE49-F238E27FC236}">
              <a16:creationId xmlns:a16="http://schemas.microsoft.com/office/drawing/2014/main" id="{00000000-0008-0000-0A00-00006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91" name="text 1">
          <a:extLst>
            <a:ext uri="{FF2B5EF4-FFF2-40B4-BE49-F238E27FC236}">
              <a16:creationId xmlns:a16="http://schemas.microsoft.com/office/drawing/2014/main" id="{00000000-0008-0000-0A00-00006B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92" name="text 1">
          <a:extLst>
            <a:ext uri="{FF2B5EF4-FFF2-40B4-BE49-F238E27FC236}">
              <a16:creationId xmlns:a16="http://schemas.microsoft.com/office/drawing/2014/main" id="{00000000-0008-0000-0A00-00006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93" name="text 1">
          <a:extLst>
            <a:ext uri="{FF2B5EF4-FFF2-40B4-BE49-F238E27FC236}">
              <a16:creationId xmlns:a16="http://schemas.microsoft.com/office/drawing/2014/main" id="{00000000-0008-0000-0A00-00006D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4" name="text 1">
          <a:extLst>
            <a:ext uri="{FF2B5EF4-FFF2-40B4-BE49-F238E27FC236}">
              <a16:creationId xmlns:a16="http://schemas.microsoft.com/office/drawing/2014/main" id="{00000000-0008-0000-0A00-00006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5" name="text 1">
          <a:extLst>
            <a:ext uri="{FF2B5EF4-FFF2-40B4-BE49-F238E27FC236}">
              <a16:creationId xmlns:a16="http://schemas.microsoft.com/office/drawing/2014/main" id="{00000000-0008-0000-0A00-00006F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6" name="text 1">
          <a:extLst>
            <a:ext uri="{FF2B5EF4-FFF2-40B4-BE49-F238E27FC236}">
              <a16:creationId xmlns:a16="http://schemas.microsoft.com/office/drawing/2014/main" id="{00000000-0008-0000-0A00-000070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7" name="text 1">
          <a:extLst>
            <a:ext uri="{FF2B5EF4-FFF2-40B4-BE49-F238E27FC236}">
              <a16:creationId xmlns:a16="http://schemas.microsoft.com/office/drawing/2014/main" id="{00000000-0008-0000-0A00-000071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8" name="text 1">
          <a:extLst>
            <a:ext uri="{FF2B5EF4-FFF2-40B4-BE49-F238E27FC236}">
              <a16:creationId xmlns:a16="http://schemas.microsoft.com/office/drawing/2014/main" id="{00000000-0008-0000-0A00-00007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9" name="text 1">
          <a:extLst>
            <a:ext uri="{FF2B5EF4-FFF2-40B4-BE49-F238E27FC236}">
              <a16:creationId xmlns:a16="http://schemas.microsoft.com/office/drawing/2014/main" id="{00000000-0008-0000-0A00-00007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0" name="text 1">
          <a:extLst>
            <a:ext uri="{FF2B5EF4-FFF2-40B4-BE49-F238E27FC236}">
              <a16:creationId xmlns:a16="http://schemas.microsoft.com/office/drawing/2014/main" id="{00000000-0008-0000-0A00-000074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1" name="text 1">
          <a:extLst>
            <a:ext uri="{FF2B5EF4-FFF2-40B4-BE49-F238E27FC236}">
              <a16:creationId xmlns:a16="http://schemas.microsoft.com/office/drawing/2014/main" id="{00000000-0008-0000-0A00-00007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02" name="text 1">
          <a:extLst>
            <a:ext uri="{FF2B5EF4-FFF2-40B4-BE49-F238E27FC236}">
              <a16:creationId xmlns:a16="http://schemas.microsoft.com/office/drawing/2014/main" id="{00000000-0008-0000-0A00-000076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03" name="text 1">
          <a:extLst>
            <a:ext uri="{FF2B5EF4-FFF2-40B4-BE49-F238E27FC236}">
              <a16:creationId xmlns:a16="http://schemas.microsoft.com/office/drawing/2014/main" id="{00000000-0008-0000-0A00-000077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04" name="text 1">
          <a:extLst>
            <a:ext uri="{FF2B5EF4-FFF2-40B4-BE49-F238E27FC236}">
              <a16:creationId xmlns:a16="http://schemas.microsoft.com/office/drawing/2014/main" id="{00000000-0008-0000-0A00-000078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305" name="text 1">
          <a:extLst>
            <a:ext uri="{FF2B5EF4-FFF2-40B4-BE49-F238E27FC236}">
              <a16:creationId xmlns:a16="http://schemas.microsoft.com/office/drawing/2014/main" id="{00000000-0008-0000-0A00-000079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6" name="text 1">
          <a:extLst>
            <a:ext uri="{FF2B5EF4-FFF2-40B4-BE49-F238E27FC236}">
              <a16:creationId xmlns:a16="http://schemas.microsoft.com/office/drawing/2014/main" id="{00000000-0008-0000-0A00-00007A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7" name="text 1">
          <a:extLst>
            <a:ext uri="{FF2B5EF4-FFF2-40B4-BE49-F238E27FC236}">
              <a16:creationId xmlns:a16="http://schemas.microsoft.com/office/drawing/2014/main" id="{00000000-0008-0000-0A00-00007B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308" name="text 1">
          <a:extLst>
            <a:ext uri="{FF2B5EF4-FFF2-40B4-BE49-F238E27FC236}">
              <a16:creationId xmlns:a16="http://schemas.microsoft.com/office/drawing/2014/main" id="{00000000-0008-0000-0A00-00007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9" name="text 1">
          <a:extLst>
            <a:ext uri="{FF2B5EF4-FFF2-40B4-BE49-F238E27FC236}">
              <a16:creationId xmlns:a16="http://schemas.microsoft.com/office/drawing/2014/main" id="{00000000-0008-0000-0A00-00007D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0" name="text 1">
          <a:extLst>
            <a:ext uri="{FF2B5EF4-FFF2-40B4-BE49-F238E27FC236}">
              <a16:creationId xmlns:a16="http://schemas.microsoft.com/office/drawing/2014/main" id="{00000000-0008-0000-0A00-00007E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11" name="text 1">
          <a:extLst>
            <a:ext uri="{FF2B5EF4-FFF2-40B4-BE49-F238E27FC236}">
              <a16:creationId xmlns:a16="http://schemas.microsoft.com/office/drawing/2014/main" id="{00000000-0008-0000-0A00-00007F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12" name="text 1">
          <a:extLst>
            <a:ext uri="{FF2B5EF4-FFF2-40B4-BE49-F238E27FC236}">
              <a16:creationId xmlns:a16="http://schemas.microsoft.com/office/drawing/2014/main" id="{00000000-0008-0000-0A00-000080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13" name="text 1">
          <a:extLst>
            <a:ext uri="{FF2B5EF4-FFF2-40B4-BE49-F238E27FC236}">
              <a16:creationId xmlns:a16="http://schemas.microsoft.com/office/drawing/2014/main" id="{00000000-0008-0000-0A00-000081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4" name="text 1">
          <a:extLst>
            <a:ext uri="{FF2B5EF4-FFF2-40B4-BE49-F238E27FC236}">
              <a16:creationId xmlns:a16="http://schemas.microsoft.com/office/drawing/2014/main" id="{00000000-0008-0000-0A00-000082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5" name="text 1">
          <a:extLst>
            <a:ext uri="{FF2B5EF4-FFF2-40B4-BE49-F238E27FC236}">
              <a16:creationId xmlns:a16="http://schemas.microsoft.com/office/drawing/2014/main" id="{00000000-0008-0000-0A00-000083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6" name="text 1">
          <a:extLst>
            <a:ext uri="{FF2B5EF4-FFF2-40B4-BE49-F238E27FC236}">
              <a16:creationId xmlns:a16="http://schemas.microsoft.com/office/drawing/2014/main" id="{00000000-0008-0000-0A00-000084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7" name="text 1">
          <a:extLst>
            <a:ext uri="{FF2B5EF4-FFF2-40B4-BE49-F238E27FC236}">
              <a16:creationId xmlns:a16="http://schemas.microsoft.com/office/drawing/2014/main" id="{00000000-0008-0000-0A00-000085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8" name="text 1">
          <a:extLst>
            <a:ext uri="{FF2B5EF4-FFF2-40B4-BE49-F238E27FC236}">
              <a16:creationId xmlns:a16="http://schemas.microsoft.com/office/drawing/2014/main" id="{00000000-0008-0000-0A00-000086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9" name="text 1">
          <a:extLst>
            <a:ext uri="{FF2B5EF4-FFF2-40B4-BE49-F238E27FC236}">
              <a16:creationId xmlns:a16="http://schemas.microsoft.com/office/drawing/2014/main" id="{00000000-0008-0000-0A00-000087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20" name="text 1">
          <a:extLst>
            <a:ext uri="{FF2B5EF4-FFF2-40B4-BE49-F238E27FC236}">
              <a16:creationId xmlns:a16="http://schemas.microsoft.com/office/drawing/2014/main" id="{00000000-0008-0000-0A00-000088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21" name="text 1">
          <a:extLst>
            <a:ext uri="{FF2B5EF4-FFF2-40B4-BE49-F238E27FC236}">
              <a16:creationId xmlns:a16="http://schemas.microsoft.com/office/drawing/2014/main" id="{00000000-0008-0000-0A00-0000896C01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22" name="text 1">
          <a:extLst>
            <a:ext uri="{FF2B5EF4-FFF2-40B4-BE49-F238E27FC236}">
              <a16:creationId xmlns:a16="http://schemas.microsoft.com/office/drawing/2014/main" id="{00000000-0008-0000-0A00-00008A6C01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23" name="text 1">
          <a:extLst>
            <a:ext uri="{FF2B5EF4-FFF2-40B4-BE49-F238E27FC236}">
              <a16:creationId xmlns:a16="http://schemas.microsoft.com/office/drawing/2014/main" id="{00000000-0008-0000-0A00-00008B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24" name="text 1">
          <a:extLst>
            <a:ext uri="{FF2B5EF4-FFF2-40B4-BE49-F238E27FC236}">
              <a16:creationId xmlns:a16="http://schemas.microsoft.com/office/drawing/2014/main" id="{00000000-0008-0000-0A00-00008C6C01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18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18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886825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A737C6A9-C7FC-4073-97F5-077CF86FB4C5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3764E083-49B5-4239-9AE7-4B2572FB8BB9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0.538</cdr:y>
    </cdr:from>
    <cdr:to>
      <cdr:x>0.9945</cdr:x>
      <cdr:y>1</cdr:y>
    </cdr:to>
    <cdr:graphicFrame macro="">
      <cdr:nvGraphicFramePr>
        <cdr:cNvPr id="2356792" name="Chart 2616">
          <a:extLst xmlns:a="http://schemas.openxmlformats.org/drawingml/2006/main">
            <a:ext uri="{FF2B5EF4-FFF2-40B4-BE49-F238E27FC236}">
              <a16:creationId xmlns:a16="http://schemas.microsoft.com/office/drawing/2014/main" id="{63EE4059-C29B-463A-B6A5-1DE8EC349B7E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0.02875</cdr:x>
      <cdr:y>0.49725</cdr:y>
    </cdr:from>
    <cdr:to>
      <cdr:x>0.10225</cdr:x>
      <cdr:y>0.49725</cdr:y>
    </cdr:to>
    <cdr:sp macro="" textlink="">
      <cdr:nvSpPr>
        <cdr:cNvPr id="430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342" y="2799157"/>
          <a:ext cx="670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0.02875</cdr:x>
      <cdr:y>0.49725</cdr:y>
    </cdr:from>
    <cdr:to>
      <cdr:x>0.10225</cdr:x>
      <cdr:y>0.49725</cdr:y>
    </cdr:to>
    <cdr:sp macro="" textlink="">
      <cdr:nvSpPr>
        <cdr:cNvPr id="430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342" y="2799157"/>
          <a:ext cx="670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0.49725</cdr:y>
    </cdr:from>
    <cdr:to>
      <cdr:x>0.95525</cdr:x>
      <cdr:y>0.49725</cdr:y>
    </cdr:to>
    <cdr:sp macro="" textlink="">
      <cdr:nvSpPr>
        <cdr:cNvPr id="4301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2799157"/>
          <a:ext cx="6684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0.02875</cdr:x>
      <cdr:y>0.47775</cdr:y>
    </cdr:from>
    <cdr:to>
      <cdr:x>0.096</cdr:x>
      <cdr:y>0.47775</cdr:y>
    </cdr:to>
    <cdr:sp macro="" textlink="">
      <cdr:nvSpPr>
        <cdr:cNvPr id="430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2342" y="2689386"/>
          <a:ext cx="6136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6CAF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6CAF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0.09101</cdr:x>
      <cdr:y>0.05892</cdr:y>
    </cdr:from>
    <cdr:to>
      <cdr:x>0.096</cdr:x>
      <cdr:y>0.47775</cdr:y>
    </cdr:to>
    <cdr:sp macro="" textlink="">
      <cdr:nvSpPr>
        <cdr:cNvPr id="4301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33019" y="333374"/>
          <a:ext cx="45719" cy="23696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0.09157</cdr:x>
      <cdr:y>0.067</cdr:y>
    </cdr:from>
    <cdr:to>
      <cdr:x>0.87409</cdr:x>
      <cdr:y>0.07508</cdr:y>
    </cdr:to>
    <cdr:sp macro="" textlink="">
      <cdr:nvSpPr>
        <cdr:cNvPr id="430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8199" y="379075"/>
          <a:ext cx="716278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0.87701</cdr:x>
      <cdr:y>0.06902</cdr:y>
    </cdr:from>
    <cdr:to>
      <cdr:x>0.882</cdr:x>
      <cdr:y>0.47775</cdr:y>
    </cdr:to>
    <cdr:sp macro="" textlink="">
      <cdr:nvSpPr>
        <cdr:cNvPr id="4301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7690" y="390525"/>
          <a:ext cx="45719" cy="23125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0.47775</cdr:y>
    </cdr:from>
    <cdr:to>
      <cdr:x>0.95525</cdr:x>
      <cdr:y>0.47775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2689386"/>
          <a:ext cx="6684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A0E0E0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val="A0E0E0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57" name="text 1">
          <a:extLst>
            <a:ext uri="{FF2B5EF4-FFF2-40B4-BE49-F238E27FC236}">
              <a16:creationId xmlns:a16="http://schemas.microsoft.com/office/drawing/2014/main" id="{00000000-0008-0000-1600-00000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58" name="text 1">
          <a:extLst>
            <a:ext uri="{FF2B5EF4-FFF2-40B4-BE49-F238E27FC236}">
              <a16:creationId xmlns:a16="http://schemas.microsoft.com/office/drawing/2014/main" id="{00000000-0008-0000-1600-000002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59" name="text 1">
          <a:extLst>
            <a:ext uri="{FF2B5EF4-FFF2-40B4-BE49-F238E27FC236}">
              <a16:creationId xmlns:a16="http://schemas.microsoft.com/office/drawing/2014/main" id="{00000000-0008-0000-1600-000003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60" name="text 1">
          <a:extLst>
            <a:ext uri="{FF2B5EF4-FFF2-40B4-BE49-F238E27FC236}">
              <a16:creationId xmlns:a16="http://schemas.microsoft.com/office/drawing/2014/main" id="{00000000-0008-0000-1600-00000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1" name="text 1">
          <a:extLst>
            <a:ext uri="{FF2B5EF4-FFF2-40B4-BE49-F238E27FC236}">
              <a16:creationId xmlns:a16="http://schemas.microsoft.com/office/drawing/2014/main" id="{00000000-0008-0000-1600-000005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2" name="text 1">
          <a:extLst>
            <a:ext uri="{FF2B5EF4-FFF2-40B4-BE49-F238E27FC236}">
              <a16:creationId xmlns:a16="http://schemas.microsoft.com/office/drawing/2014/main" id="{00000000-0008-0000-1600-000006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63" name="text 1">
          <a:extLst>
            <a:ext uri="{FF2B5EF4-FFF2-40B4-BE49-F238E27FC236}">
              <a16:creationId xmlns:a16="http://schemas.microsoft.com/office/drawing/2014/main" id="{00000000-0008-0000-1600-000007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64" name="text 1">
          <a:extLst>
            <a:ext uri="{FF2B5EF4-FFF2-40B4-BE49-F238E27FC236}">
              <a16:creationId xmlns:a16="http://schemas.microsoft.com/office/drawing/2014/main" id="{00000000-0008-0000-1600-00000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65" name="text 1">
          <a:extLst>
            <a:ext uri="{FF2B5EF4-FFF2-40B4-BE49-F238E27FC236}">
              <a16:creationId xmlns:a16="http://schemas.microsoft.com/office/drawing/2014/main" id="{00000000-0008-0000-1600-00000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6" name="text 1">
          <a:extLst>
            <a:ext uri="{FF2B5EF4-FFF2-40B4-BE49-F238E27FC236}">
              <a16:creationId xmlns:a16="http://schemas.microsoft.com/office/drawing/2014/main" id="{00000000-0008-0000-1600-00000A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7" name="text 1">
          <a:extLst>
            <a:ext uri="{FF2B5EF4-FFF2-40B4-BE49-F238E27FC236}">
              <a16:creationId xmlns:a16="http://schemas.microsoft.com/office/drawing/2014/main" id="{00000000-0008-0000-1600-00000B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8" name="text 1">
          <a:extLst>
            <a:ext uri="{FF2B5EF4-FFF2-40B4-BE49-F238E27FC236}">
              <a16:creationId xmlns:a16="http://schemas.microsoft.com/office/drawing/2014/main" id="{00000000-0008-0000-1600-00000C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9" name="text 1">
          <a:extLst>
            <a:ext uri="{FF2B5EF4-FFF2-40B4-BE49-F238E27FC236}">
              <a16:creationId xmlns:a16="http://schemas.microsoft.com/office/drawing/2014/main" id="{00000000-0008-0000-1600-00000D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0" name="text 1">
          <a:extLst>
            <a:ext uri="{FF2B5EF4-FFF2-40B4-BE49-F238E27FC236}">
              <a16:creationId xmlns:a16="http://schemas.microsoft.com/office/drawing/2014/main" id="{00000000-0008-0000-1600-00000E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1" name="text 1">
          <a:extLst>
            <a:ext uri="{FF2B5EF4-FFF2-40B4-BE49-F238E27FC236}">
              <a16:creationId xmlns:a16="http://schemas.microsoft.com/office/drawing/2014/main" id="{00000000-0008-0000-1600-00000F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2" name="text 1">
          <a:extLst>
            <a:ext uri="{FF2B5EF4-FFF2-40B4-BE49-F238E27FC236}">
              <a16:creationId xmlns:a16="http://schemas.microsoft.com/office/drawing/2014/main" id="{00000000-0008-0000-1600-000010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3" name="text 1">
          <a:extLst>
            <a:ext uri="{FF2B5EF4-FFF2-40B4-BE49-F238E27FC236}">
              <a16:creationId xmlns:a16="http://schemas.microsoft.com/office/drawing/2014/main" id="{00000000-0008-0000-1600-000011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74" name="text 1">
          <a:extLst>
            <a:ext uri="{FF2B5EF4-FFF2-40B4-BE49-F238E27FC236}">
              <a16:creationId xmlns:a16="http://schemas.microsoft.com/office/drawing/2014/main" id="{00000000-0008-0000-1600-000012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75" name="text 1">
          <a:extLst>
            <a:ext uri="{FF2B5EF4-FFF2-40B4-BE49-F238E27FC236}">
              <a16:creationId xmlns:a16="http://schemas.microsoft.com/office/drawing/2014/main" id="{00000000-0008-0000-1600-00001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76" name="text 1">
          <a:extLst>
            <a:ext uri="{FF2B5EF4-FFF2-40B4-BE49-F238E27FC236}">
              <a16:creationId xmlns:a16="http://schemas.microsoft.com/office/drawing/2014/main" id="{00000000-0008-0000-1600-00001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77" name="text 1">
          <a:extLst>
            <a:ext uri="{FF2B5EF4-FFF2-40B4-BE49-F238E27FC236}">
              <a16:creationId xmlns:a16="http://schemas.microsoft.com/office/drawing/2014/main" id="{00000000-0008-0000-1600-00001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8" name="text 1">
          <a:extLst>
            <a:ext uri="{FF2B5EF4-FFF2-40B4-BE49-F238E27FC236}">
              <a16:creationId xmlns:a16="http://schemas.microsoft.com/office/drawing/2014/main" id="{00000000-0008-0000-1600-000016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9" name="text 1">
          <a:extLst>
            <a:ext uri="{FF2B5EF4-FFF2-40B4-BE49-F238E27FC236}">
              <a16:creationId xmlns:a16="http://schemas.microsoft.com/office/drawing/2014/main" id="{00000000-0008-0000-1600-000017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80" name="text 1">
          <a:extLst>
            <a:ext uri="{FF2B5EF4-FFF2-40B4-BE49-F238E27FC236}">
              <a16:creationId xmlns:a16="http://schemas.microsoft.com/office/drawing/2014/main" id="{00000000-0008-0000-1600-00001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1" name="text 1">
          <a:extLst>
            <a:ext uri="{FF2B5EF4-FFF2-40B4-BE49-F238E27FC236}">
              <a16:creationId xmlns:a16="http://schemas.microsoft.com/office/drawing/2014/main" id="{00000000-0008-0000-1600-000019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2" name="text 1">
          <a:extLst>
            <a:ext uri="{FF2B5EF4-FFF2-40B4-BE49-F238E27FC236}">
              <a16:creationId xmlns:a16="http://schemas.microsoft.com/office/drawing/2014/main" id="{00000000-0008-0000-1600-00001A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83" name="text 1">
          <a:extLst>
            <a:ext uri="{FF2B5EF4-FFF2-40B4-BE49-F238E27FC236}">
              <a16:creationId xmlns:a16="http://schemas.microsoft.com/office/drawing/2014/main" id="{00000000-0008-0000-1600-00001B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84" name="text 1">
          <a:extLst>
            <a:ext uri="{FF2B5EF4-FFF2-40B4-BE49-F238E27FC236}">
              <a16:creationId xmlns:a16="http://schemas.microsoft.com/office/drawing/2014/main" id="{00000000-0008-0000-1600-00001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85" name="text 1">
          <a:extLst>
            <a:ext uri="{FF2B5EF4-FFF2-40B4-BE49-F238E27FC236}">
              <a16:creationId xmlns:a16="http://schemas.microsoft.com/office/drawing/2014/main" id="{00000000-0008-0000-1600-00001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6" name="text 1">
          <a:extLst>
            <a:ext uri="{FF2B5EF4-FFF2-40B4-BE49-F238E27FC236}">
              <a16:creationId xmlns:a16="http://schemas.microsoft.com/office/drawing/2014/main" id="{00000000-0008-0000-1600-00001E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7" name="text 1">
          <a:extLst>
            <a:ext uri="{FF2B5EF4-FFF2-40B4-BE49-F238E27FC236}">
              <a16:creationId xmlns:a16="http://schemas.microsoft.com/office/drawing/2014/main" id="{00000000-0008-0000-1600-00001F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8" name="text 1">
          <a:extLst>
            <a:ext uri="{FF2B5EF4-FFF2-40B4-BE49-F238E27FC236}">
              <a16:creationId xmlns:a16="http://schemas.microsoft.com/office/drawing/2014/main" id="{00000000-0008-0000-1600-000020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9" name="text 1">
          <a:extLst>
            <a:ext uri="{FF2B5EF4-FFF2-40B4-BE49-F238E27FC236}">
              <a16:creationId xmlns:a16="http://schemas.microsoft.com/office/drawing/2014/main" id="{00000000-0008-0000-1600-000021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0" name="text 1">
          <a:extLst>
            <a:ext uri="{FF2B5EF4-FFF2-40B4-BE49-F238E27FC236}">
              <a16:creationId xmlns:a16="http://schemas.microsoft.com/office/drawing/2014/main" id="{00000000-0008-0000-1600-000022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1" name="text 1">
          <a:extLst>
            <a:ext uri="{FF2B5EF4-FFF2-40B4-BE49-F238E27FC236}">
              <a16:creationId xmlns:a16="http://schemas.microsoft.com/office/drawing/2014/main" id="{00000000-0008-0000-1600-000023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2" name="text 1">
          <a:extLst>
            <a:ext uri="{FF2B5EF4-FFF2-40B4-BE49-F238E27FC236}">
              <a16:creationId xmlns:a16="http://schemas.microsoft.com/office/drawing/2014/main" id="{00000000-0008-0000-1600-000024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3" name="text 1">
          <a:extLst>
            <a:ext uri="{FF2B5EF4-FFF2-40B4-BE49-F238E27FC236}">
              <a16:creationId xmlns:a16="http://schemas.microsoft.com/office/drawing/2014/main" id="{00000000-0008-0000-1600-000025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94" name="text 1">
          <a:extLst>
            <a:ext uri="{FF2B5EF4-FFF2-40B4-BE49-F238E27FC236}">
              <a16:creationId xmlns:a16="http://schemas.microsoft.com/office/drawing/2014/main" id="{00000000-0008-0000-1600-000026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95" name="text 1">
          <a:extLst>
            <a:ext uri="{FF2B5EF4-FFF2-40B4-BE49-F238E27FC236}">
              <a16:creationId xmlns:a16="http://schemas.microsoft.com/office/drawing/2014/main" id="{00000000-0008-0000-1600-000027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96" name="text 1">
          <a:extLst>
            <a:ext uri="{FF2B5EF4-FFF2-40B4-BE49-F238E27FC236}">
              <a16:creationId xmlns:a16="http://schemas.microsoft.com/office/drawing/2014/main" id="{00000000-0008-0000-1600-00002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97" name="text 1">
          <a:extLst>
            <a:ext uri="{FF2B5EF4-FFF2-40B4-BE49-F238E27FC236}">
              <a16:creationId xmlns:a16="http://schemas.microsoft.com/office/drawing/2014/main" id="{00000000-0008-0000-1600-00002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8" name="text 1">
          <a:extLst>
            <a:ext uri="{FF2B5EF4-FFF2-40B4-BE49-F238E27FC236}">
              <a16:creationId xmlns:a16="http://schemas.microsoft.com/office/drawing/2014/main" id="{00000000-0008-0000-1600-00002A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9" name="text 1">
          <a:extLst>
            <a:ext uri="{FF2B5EF4-FFF2-40B4-BE49-F238E27FC236}">
              <a16:creationId xmlns:a16="http://schemas.microsoft.com/office/drawing/2014/main" id="{00000000-0008-0000-1600-00002B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00" name="text 1">
          <a:extLst>
            <a:ext uri="{FF2B5EF4-FFF2-40B4-BE49-F238E27FC236}">
              <a16:creationId xmlns:a16="http://schemas.microsoft.com/office/drawing/2014/main" id="{00000000-0008-0000-1600-00002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1" name="text 1">
          <a:extLst>
            <a:ext uri="{FF2B5EF4-FFF2-40B4-BE49-F238E27FC236}">
              <a16:creationId xmlns:a16="http://schemas.microsoft.com/office/drawing/2014/main" id="{00000000-0008-0000-1600-00002D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2" name="text 1">
          <a:extLst>
            <a:ext uri="{FF2B5EF4-FFF2-40B4-BE49-F238E27FC236}">
              <a16:creationId xmlns:a16="http://schemas.microsoft.com/office/drawing/2014/main" id="{00000000-0008-0000-1600-00002E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03" name="text 1">
          <a:extLst>
            <a:ext uri="{FF2B5EF4-FFF2-40B4-BE49-F238E27FC236}">
              <a16:creationId xmlns:a16="http://schemas.microsoft.com/office/drawing/2014/main" id="{00000000-0008-0000-1600-00002F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04" name="text 1">
          <a:extLst>
            <a:ext uri="{FF2B5EF4-FFF2-40B4-BE49-F238E27FC236}">
              <a16:creationId xmlns:a16="http://schemas.microsoft.com/office/drawing/2014/main" id="{00000000-0008-0000-1600-00003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05" name="text 1">
          <a:extLst>
            <a:ext uri="{FF2B5EF4-FFF2-40B4-BE49-F238E27FC236}">
              <a16:creationId xmlns:a16="http://schemas.microsoft.com/office/drawing/2014/main" id="{00000000-0008-0000-1600-00003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6" name="text 1">
          <a:extLst>
            <a:ext uri="{FF2B5EF4-FFF2-40B4-BE49-F238E27FC236}">
              <a16:creationId xmlns:a16="http://schemas.microsoft.com/office/drawing/2014/main" id="{00000000-0008-0000-1600-000032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7" name="text 1">
          <a:extLst>
            <a:ext uri="{FF2B5EF4-FFF2-40B4-BE49-F238E27FC236}">
              <a16:creationId xmlns:a16="http://schemas.microsoft.com/office/drawing/2014/main" id="{00000000-0008-0000-1600-000033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8" name="text 1">
          <a:extLst>
            <a:ext uri="{FF2B5EF4-FFF2-40B4-BE49-F238E27FC236}">
              <a16:creationId xmlns:a16="http://schemas.microsoft.com/office/drawing/2014/main" id="{00000000-0008-0000-1600-000034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9" name="text 1">
          <a:extLst>
            <a:ext uri="{FF2B5EF4-FFF2-40B4-BE49-F238E27FC236}">
              <a16:creationId xmlns:a16="http://schemas.microsoft.com/office/drawing/2014/main" id="{00000000-0008-0000-1600-000035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0" name="text 1">
          <a:extLst>
            <a:ext uri="{FF2B5EF4-FFF2-40B4-BE49-F238E27FC236}">
              <a16:creationId xmlns:a16="http://schemas.microsoft.com/office/drawing/2014/main" id="{00000000-0008-0000-1600-000036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1" name="text 1">
          <a:extLst>
            <a:ext uri="{FF2B5EF4-FFF2-40B4-BE49-F238E27FC236}">
              <a16:creationId xmlns:a16="http://schemas.microsoft.com/office/drawing/2014/main" id="{00000000-0008-0000-1600-000037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2" name="text 1">
          <a:extLst>
            <a:ext uri="{FF2B5EF4-FFF2-40B4-BE49-F238E27FC236}">
              <a16:creationId xmlns:a16="http://schemas.microsoft.com/office/drawing/2014/main" id="{00000000-0008-0000-1600-000038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3" name="text 1">
          <a:extLst>
            <a:ext uri="{FF2B5EF4-FFF2-40B4-BE49-F238E27FC236}">
              <a16:creationId xmlns:a16="http://schemas.microsoft.com/office/drawing/2014/main" id="{00000000-0008-0000-1600-000039A4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14" name="text 1">
          <a:extLst>
            <a:ext uri="{FF2B5EF4-FFF2-40B4-BE49-F238E27FC236}">
              <a16:creationId xmlns:a16="http://schemas.microsoft.com/office/drawing/2014/main" id="{00000000-0008-0000-1600-00003A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15" name="text 1">
          <a:extLst>
            <a:ext uri="{FF2B5EF4-FFF2-40B4-BE49-F238E27FC236}">
              <a16:creationId xmlns:a16="http://schemas.microsoft.com/office/drawing/2014/main" id="{00000000-0008-0000-1600-00003B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16" name="text 1">
          <a:extLst>
            <a:ext uri="{FF2B5EF4-FFF2-40B4-BE49-F238E27FC236}">
              <a16:creationId xmlns:a16="http://schemas.microsoft.com/office/drawing/2014/main" id="{00000000-0008-0000-1600-00003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17" name="text 1">
          <a:extLst>
            <a:ext uri="{FF2B5EF4-FFF2-40B4-BE49-F238E27FC236}">
              <a16:creationId xmlns:a16="http://schemas.microsoft.com/office/drawing/2014/main" id="{00000000-0008-0000-1600-00003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18" name="text 1">
          <a:extLst>
            <a:ext uri="{FF2B5EF4-FFF2-40B4-BE49-F238E27FC236}">
              <a16:creationId xmlns:a16="http://schemas.microsoft.com/office/drawing/2014/main" id="{00000000-0008-0000-1600-00003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19" name="text 1">
          <a:extLst>
            <a:ext uri="{FF2B5EF4-FFF2-40B4-BE49-F238E27FC236}">
              <a16:creationId xmlns:a16="http://schemas.microsoft.com/office/drawing/2014/main" id="{00000000-0008-0000-1600-00003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20" name="text 1">
          <a:extLst>
            <a:ext uri="{FF2B5EF4-FFF2-40B4-BE49-F238E27FC236}">
              <a16:creationId xmlns:a16="http://schemas.microsoft.com/office/drawing/2014/main" id="{00000000-0008-0000-1600-00004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1" name="text 1">
          <a:extLst>
            <a:ext uri="{FF2B5EF4-FFF2-40B4-BE49-F238E27FC236}">
              <a16:creationId xmlns:a16="http://schemas.microsoft.com/office/drawing/2014/main" id="{00000000-0008-0000-1600-00004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2" name="text 1">
          <a:extLst>
            <a:ext uri="{FF2B5EF4-FFF2-40B4-BE49-F238E27FC236}">
              <a16:creationId xmlns:a16="http://schemas.microsoft.com/office/drawing/2014/main" id="{00000000-0008-0000-1600-00004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23" name="text 1">
          <a:extLst>
            <a:ext uri="{FF2B5EF4-FFF2-40B4-BE49-F238E27FC236}">
              <a16:creationId xmlns:a16="http://schemas.microsoft.com/office/drawing/2014/main" id="{00000000-0008-0000-1600-000043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24" name="text 1">
          <a:extLst>
            <a:ext uri="{FF2B5EF4-FFF2-40B4-BE49-F238E27FC236}">
              <a16:creationId xmlns:a16="http://schemas.microsoft.com/office/drawing/2014/main" id="{00000000-0008-0000-1600-00004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25" name="text 1">
          <a:extLst>
            <a:ext uri="{FF2B5EF4-FFF2-40B4-BE49-F238E27FC236}">
              <a16:creationId xmlns:a16="http://schemas.microsoft.com/office/drawing/2014/main" id="{00000000-0008-0000-1600-00004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6" name="text 1">
          <a:extLst>
            <a:ext uri="{FF2B5EF4-FFF2-40B4-BE49-F238E27FC236}">
              <a16:creationId xmlns:a16="http://schemas.microsoft.com/office/drawing/2014/main" id="{00000000-0008-0000-1600-00004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7" name="text 1">
          <a:extLst>
            <a:ext uri="{FF2B5EF4-FFF2-40B4-BE49-F238E27FC236}">
              <a16:creationId xmlns:a16="http://schemas.microsoft.com/office/drawing/2014/main" id="{00000000-0008-0000-1600-00004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8" name="text 1">
          <a:extLst>
            <a:ext uri="{FF2B5EF4-FFF2-40B4-BE49-F238E27FC236}">
              <a16:creationId xmlns:a16="http://schemas.microsoft.com/office/drawing/2014/main" id="{00000000-0008-0000-1600-000048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9" name="text 1">
          <a:extLst>
            <a:ext uri="{FF2B5EF4-FFF2-40B4-BE49-F238E27FC236}">
              <a16:creationId xmlns:a16="http://schemas.microsoft.com/office/drawing/2014/main" id="{00000000-0008-0000-1600-00004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0" name="text 1">
          <a:extLst>
            <a:ext uri="{FF2B5EF4-FFF2-40B4-BE49-F238E27FC236}">
              <a16:creationId xmlns:a16="http://schemas.microsoft.com/office/drawing/2014/main" id="{00000000-0008-0000-1600-00004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1" name="text 1">
          <a:extLst>
            <a:ext uri="{FF2B5EF4-FFF2-40B4-BE49-F238E27FC236}">
              <a16:creationId xmlns:a16="http://schemas.microsoft.com/office/drawing/2014/main" id="{00000000-0008-0000-1600-00004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2" name="text 1">
          <a:extLst>
            <a:ext uri="{FF2B5EF4-FFF2-40B4-BE49-F238E27FC236}">
              <a16:creationId xmlns:a16="http://schemas.microsoft.com/office/drawing/2014/main" id="{00000000-0008-0000-1600-00004C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3" name="text 1">
          <a:extLst>
            <a:ext uri="{FF2B5EF4-FFF2-40B4-BE49-F238E27FC236}">
              <a16:creationId xmlns:a16="http://schemas.microsoft.com/office/drawing/2014/main" id="{00000000-0008-0000-1600-00004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34" name="text 1">
          <a:extLst>
            <a:ext uri="{FF2B5EF4-FFF2-40B4-BE49-F238E27FC236}">
              <a16:creationId xmlns:a16="http://schemas.microsoft.com/office/drawing/2014/main" id="{00000000-0008-0000-1600-00004E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35" name="text 1">
          <a:extLst>
            <a:ext uri="{FF2B5EF4-FFF2-40B4-BE49-F238E27FC236}">
              <a16:creationId xmlns:a16="http://schemas.microsoft.com/office/drawing/2014/main" id="{00000000-0008-0000-1600-00004F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36" name="text 1">
          <a:extLst>
            <a:ext uri="{FF2B5EF4-FFF2-40B4-BE49-F238E27FC236}">
              <a16:creationId xmlns:a16="http://schemas.microsoft.com/office/drawing/2014/main" id="{00000000-0008-0000-1600-00005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37" name="text 1">
          <a:extLst>
            <a:ext uri="{FF2B5EF4-FFF2-40B4-BE49-F238E27FC236}">
              <a16:creationId xmlns:a16="http://schemas.microsoft.com/office/drawing/2014/main" id="{00000000-0008-0000-1600-00005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8" name="text 1">
          <a:extLst>
            <a:ext uri="{FF2B5EF4-FFF2-40B4-BE49-F238E27FC236}">
              <a16:creationId xmlns:a16="http://schemas.microsoft.com/office/drawing/2014/main" id="{00000000-0008-0000-1600-00005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9" name="text 1">
          <a:extLst>
            <a:ext uri="{FF2B5EF4-FFF2-40B4-BE49-F238E27FC236}">
              <a16:creationId xmlns:a16="http://schemas.microsoft.com/office/drawing/2014/main" id="{00000000-0008-0000-1600-00005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40" name="text 1">
          <a:extLst>
            <a:ext uri="{FF2B5EF4-FFF2-40B4-BE49-F238E27FC236}">
              <a16:creationId xmlns:a16="http://schemas.microsoft.com/office/drawing/2014/main" id="{00000000-0008-0000-1600-00005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1" name="text 1">
          <a:extLst>
            <a:ext uri="{FF2B5EF4-FFF2-40B4-BE49-F238E27FC236}">
              <a16:creationId xmlns:a16="http://schemas.microsoft.com/office/drawing/2014/main" id="{00000000-0008-0000-1600-00005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2" name="text 1">
          <a:extLst>
            <a:ext uri="{FF2B5EF4-FFF2-40B4-BE49-F238E27FC236}">
              <a16:creationId xmlns:a16="http://schemas.microsoft.com/office/drawing/2014/main" id="{00000000-0008-0000-1600-00005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43" name="text 1">
          <a:extLst>
            <a:ext uri="{FF2B5EF4-FFF2-40B4-BE49-F238E27FC236}">
              <a16:creationId xmlns:a16="http://schemas.microsoft.com/office/drawing/2014/main" id="{00000000-0008-0000-1600-000057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44" name="text 1">
          <a:extLst>
            <a:ext uri="{FF2B5EF4-FFF2-40B4-BE49-F238E27FC236}">
              <a16:creationId xmlns:a16="http://schemas.microsoft.com/office/drawing/2014/main" id="{00000000-0008-0000-1600-00005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45" name="text 1">
          <a:extLst>
            <a:ext uri="{FF2B5EF4-FFF2-40B4-BE49-F238E27FC236}">
              <a16:creationId xmlns:a16="http://schemas.microsoft.com/office/drawing/2014/main" id="{00000000-0008-0000-1600-00005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6" name="text 1">
          <a:extLst>
            <a:ext uri="{FF2B5EF4-FFF2-40B4-BE49-F238E27FC236}">
              <a16:creationId xmlns:a16="http://schemas.microsoft.com/office/drawing/2014/main" id="{00000000-0008-0000-1600-00005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7" name="text 1">
          <a:extLst>
            <a:ext uri="{FF2B5EF4-FFF2-40B4-BE49-F238E27FC236}">
              <a16:creationId xmlns:a16="http://schemas.microsoft.com/office/drawing/2014/main" id="{00000000-0008-0000-1600-00005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8" name="text 1">
          <a:extLst>
            <a:ext uri="{FF2B5EF4-FFF2-40B4-BE49-F238E27FC236}">
              <a16:creationId xmlns:a16="http://schemas.microsoft.com/office/drawing/2014/main" id="{00000000-0008-0000-1600-00005C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9" name="text 1">
          <a:extLst>
            <a:ext uri="{FF2B5EF4-FFF2-40B4-BE49-F238E27FC236}">
              <a16:creationId xmlns:a16="http://schemas.microsoft.com/office/drawing/2014/main" id="{00000000-0008-0000-1600-00005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0" name="text 1">
          <a:extLst>
            <a:ext uri="{FF2B5EF4-FFF2-40B4-BE49-F238E27FC236}">
              <a16:creationId xmlns:a16="http://schemas.microsoft.com/office/drawing/2014/main" id="{00000000-0008-0000-1600-00005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1" name="text 1">
          <a:extLst>
            <a:ext uri="{FF2B5EF4-FFF2-40B4-BE49-F238E27FC236}">
              <a16:creationId xmlns:a16="http://schemas.microsoft.com/office/drawing/2014/main" id="{00000000-0008-0000-1600-00005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2" name="text 1">
          <a:extLst>
            <a:ext uri="{FF2B5EF4-FFF2-40B4-BE49-F238E27FC236}">
              <a16:creationId xmlns:a16="http://schemas.microsoft.com/office/drawing/2014/main" id="{00000000-0008-0000-1600-000060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3" name="text 1">
          <a:extLst>
            <a:ext uri="{FF2B5EF4-FFF2-40B4-BE49-F238E27FC236}">
              <a16:creationId xmlns:a16="http://schemas.microsoft.com/office/drawing/2014/main" id="{00000000-0008-0000-1600-00006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54" name="text 1">
          <a:extLst>
            <a:ext uri="{FF2B5EF4-FFF2-40B4-BE49-F238E27FC236}">
              <a16:creationId xmlns:a16="http://schemas.microsoft.com/office/drawing/2014/main" id="{00000000-0008-0000-1600-000062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55" name="text 1">
          <a:extLst>
            <a:ext uri="{FF2B5EF4-FFF2-40B4-BE49-F238E27FC236}">
              <a16:creationId xmlns:a16="http://schemas.microsoft.com/office/drawing/2014/main" id="{00000000-0008-0000-1600-00006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56" name="text 1">
          <a:extLst>
            <a:ext uri="{FF2B5EF4-FFF2-40B4-BE49-F238E27FC236}">
              <a16:creationId xmlns:a16="http://schemas.microsoft.com/office/drawing/2014/main" id="{00000000-0008-0000-1600-00006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57" name="text 1">
          <a:extLst>
            <a:ext uri="{FF2B5EF4-FFF2-40B4-BE49-F238E27FC236}">
              <a16:creationId xmlns:a16="http://schemas.microsoft.com/office/drawing/2014/main" id="{00000000-0008-0000-1600-00006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8" name="text 1">
          <a:extLst>
            <a:ext uri="{FF2B5EF4-FFF2-40B4-BE49-F238E27FC236}">
              <a16:creationId xmlns:a16="http://schemas.microsoft.com/office/drawing/2014/main" id="{00000000-0008-0000-1600-00006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9" name="text 1">
          <a:extLst>
            <a:ext uri="{FF2B5EF4-FFF2-40B4-BE49-F238E27FC236}">
              <a16:creationId xmlns:a16="http://schemas.microsoft.com/office/drawing/2014/main" id="{00000000-0008-0000-1600-00006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60" name="text 1">
          <a:extLst>
            <a:ext uri="{FF2B5EF4-FFF2-40B4-BE49-F238E27FC236}">
              <a16:creationId xmlns:a16="http://schemas.microsoft.com/office/drawing/2014/main" id="{00000000-0008-0000-1600-00006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1" name="text 1">
          <a:extLst>
            <a:ext uri="{FF2B5EF4-FFF2-40B4-BE49-F238E27FC236}">
              <a16:creationId xmlns:a16="http://schemas.microsoft.com/office/drawing/2014/main" id="{00000000-0008-0000-1600-00006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2" name="text 1">
          <a:extLst>
            <a:ext uri="{FF2B5EF4-FFF2-40B4-BE49-F238E27FC236}">
              <a16:creationId xmlns:a16="http://schemas.microsoft.com/office/drawing/2014/main" id="{00000000-0008-0000-1600-00006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63" name="text 1">
          <a:extLst>
            <a:ext uri="{FF2B5EF4-FFF2-40B4-BE49-F238E27FC236}">
              <a16:creationId xmlns:a16="http://schemas.microsoft.com/office/drawing/2014/main" id="{00000000-0008-0000-1600-00006B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64" name="text 1">
          <a:extLst>
            <a:ext uri="{FF2B5EF4-FFF2-40B4-BE49-F238E27FC236}">
              <a16:creationId xmlns:a16="http://schemas.microsoft.com/office/drawing/2014/main" id="{00000000-0008-0000-1600-00006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65" name="text 1">
          <a:extLst>
            <a:ext uri="{FF2B5EF4-FFF2-40B4-BE49-F238E27FC236}">
              <a16:creationId xmlns:a16="http://schemas.microsoft.com/office/drawing/2014/main" id="{00000000-0008-0000-1600-00006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6" name="text 1">
          <a:extLst>
            <a:ext uri="{FF2B5EF4-FFF2-40B4-BE49-F238E27FC236}">
              <a16:creationId xmlns:a16="http://schemas.microsoft.com/office/drawing/2014/main" id="{00000000-0008-0000-1600-00006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7" name="text 1">
          <a:extLst>
            <a:ext uri="{FF2B5EF4-FFF2-40B4-BE49-F238E27FC236}">
              <a16:creationId xmlns:a16="http://schemas.microsoft.com/office/drawing/2014/main" id="{00000000-0008-0000-1600-00006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8" name="text 1">
          <a:extLst>
            <a:ext uri="{FF2B5EF4-FFF2-40B4-BE49-F238E27FC236}">
              <a16:creationId xmlns:a16="http://schemas.microsoft.com/office/drawing/2014/main" id="{00000000-0008-0000-1600-000070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9" name="text 1">
          <a:extLst>
            <a:ext uri="{FF2B5EF4-FFF2-40B4-BE49-F238E27FC236}">
              <a16:creationId xmlns:a16="http://schemas.microsoft.com/office/drawing/2014/main" id="{00000000-0008-0000-1600-00007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0" name="text 1">
          <a:extLst>
            <a:ext uri="{FF2B5EF4-FFF2-40B4-BE49-F238E27FC236}">
              <a16:creationId xmlns:a16="http://schemas.microsoft.com/office/drawing/2014/main" id="{00000000-0008-0000-1600-00007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1" name="text 1">
          <a:extLst>
            <a:ext uri="{FF2B5EF4-FFF2-40B4-BE49-F238E27FC236}">
              <a16:creationId xmlns:a16="http://schemas.microsoft.com/office/drawing/2014/main" id="{00000000-0008-0000-1600-00007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2" name="text 1">
          <a:extLst>
            <a:ext uri="{FF2B5EF4-FFF2-40B4-BE49-F238E27FC236}">
              <a16:creationId xmlns:a16="http://schemas.microsoft.com/office/drawing/2014/main" id="{00000000-0008-0000-1600-000074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3" name="text 1">
          <a:extLst>
            <a:ext uri="{FF2B5EF4-FFF2-40B4-BE49-F238E27FC236}">
              <a16:creationId xmlns:a16="http://schemas.microsoft.com/office/drawing/2014/main" id="{00000000-0008-0000-1600-00007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74" name="text 1">
          <a:extLst>
            <a:ext uri="{FF2B5EF4-FFF2-40B4-BE49-F238E27FC236}">
              <a16:creationId xmlns:a16="http://schemas.microsoft.com/office/drawing/2014/main" id="{00000000-0008-0000-1600-000076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5" name="text 1">
          <a:extLst>
            <a:ext uri="{FF2B5EF4-FFF2-40B4-BE49-F238E27FC236}">
              <a16:creationId xmlns:a16="http://schemas.microsoft.com/office/drawing/2014/main" id="{00000000-0008-0000-1600-000077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6" name="text 1">
          <a:extLst>
            <a:ext uri="{FF2B5EF4-FFF2-40B4-BE49-F238E27FC236}">
              <a16:creationId xmlns:a16="http://schemas.microsoft.com/office/drawing/2014/main" id="{00000000-0008-0000-1600-00007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77" name="text 1">
          <a:extLst>
            <a:ext uri="{FF2B5EF4-FFF2-40B4-BE49-F238E27FC236}">
              <a16:creationId xmlns:a16="http://schemas.microsoft.com/office/drawing/2014/main" id="{00000000-0008-0000-1600-00007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78" name="text 1">
          <a:extLst>
            <a:ext uri="{FF2B5EF4-FFF2-40B4-BE49-F238E27FC236}">
              <a16:creationId xmlns:a16="http://schemas.microsoft.com/office/drawing/2014/main" id="{00000000-0008-0000-1600-00007A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9" name="text 1">
          <a:extLst>
            <a:ext uri="{FF2B5EF4-FFF2-40B4-BE49-F238E27FC236}">
              <a16:creationId xmlns:a16="http://schemas.microsoft.com/office/drawing/2014/main" id="{00000000-0008-0000-1600-00007B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0" name="text 1">
          <a:extLst>
            <a:ext uri="{FF2B5EF4-FFF2-40B4-BE49-F238E27FC236}">
              <a16:creationId xmlns:a16="http://schemas.microsoft.com/office/drawing/2014/main" id="{00000000-0008-0000-1600-00007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1" name="text 1">
          <a:extLst>
            <a:ext uri="{FF2B5EF4-FFF2-40B4-BE49-F238E27FC236}">
              <a16:creationId xmlns:a16="http://schemas.microsoft.com/office/drawing/2014/main" id="{00000000-0008-0000-1600-00007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2" name="text 1">
          <a:extLst>
            <a:ext uri="{FF2B5EF4-FFF2-40B4-BE49-F238E27FC236}">
              <a16:creationId xmlns:a16="http://schemas.microsoft.com/office/drawing/2014/main" id="{00000000-0008-0000-1600-00007E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3" name="text 1">
          <a:extLst>
            <a:ext uri="{FF2B5EF4-FFF2-40B4-BE49-F238E27FC236}">
              <a16:creationId xmlns:a16="http://schemas.microsoft.com/office/drawing/2014/main" id="{00000000-0008-0000-1600-00007F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4" name="text 1">
          <a:extLst>
            <a:ext uri="{FF2B5EF4-FFF2-40B4-BE49-F238E27FC236}">
              <a16:creationId xmlns:a16="http://schemas.microsoft.com/office/drawing/2014/main" id="{00000000-0008-0000-1600-00008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5" name="text 1">
          <a:extLst>
            <a:ext uri="{FF2B5EF4-FFF2-40B4-BE49-F238E27FC236}">
              <a16:creationId xmlns:a16="http://schemas.microsoft.com/office/drawing/2014/main" id="{00000000-0008-0000-1600-00008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6" name="text 1">
          <a:extLst>
            <a:ext uri="{FF2B5EF4-FFF2-40B4-BE49-F238E27FC236}">
              <a16:creationId xmlns:a16="http://schemas.microsoft.com/office/drawing/2014/main" id="{00000000-0008-0000-1600-000082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7" name="text 1">
          <a:extLst>
            <a:ext uri="{FF2B5EF4-FFF2-40B4-BE49-F238E27FC236}">
              <a16:creationId xmlns:a16="http://schemas.microsoft.com/office/drawing/2014/main" id="{00000000-0008-0000-1600-00008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8" name="text 1">
          <a:extLst>
            <a:ext uri="{FF2B5EF4-FFF2-40B4-BE49-F238E27FC236}">
              <a16:creationId xmlns:a16="http://schemas.microsoft.com/office/drawing/2014/main" id="{00000000-0008-0000-1600-00008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9" name="text 1">
          <a:extLst>
            <a:ext uri="{FF2B5EF4-FFF2-40B4-BE49-F238E27FC236}">
              <a16:creationId xmlns:a16="http://schemas.microsoft.com/office/drawing/2014/main" id="{00000000-0008-0000-1600-00008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0" name="text 1">
          <a:extLst>
            <a:ext uri="{FF2B5EF4-FFF2-40B4-BE49-F238E27FC236}">
              <a16:creationId xmlns:a16="http://schemas.microsoft.com/office/drawing/2014/main" id="{00000000-0008-0000-1600-00008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1" name="text 1">
          <a:extLst>
            <a:ext uri="{FF2B5EF4-FFF2-40B4-BE49-F238E27FC236}">
              <a16:creationId xmlns:a16="http://schemas.microsoft.com/office/drawing/2014/main" id="{00000000-0008-0000-1600-00008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92" name="text 1">
          <a:extLst>
            <a:ext uri="{FF2B5EF4-FFF2-40B4-BE49-F238E27FC236}">
              <a16:creationId xmlns:a16="http://schemas.microsoft.com/office/drawing/2014/main" id="{00000000-0008-0000-1600-00008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3" name="text 1">
          <a:extLst>
            <a:ext uri="{FF2B5EF4-FFF2-40B4-BE49-F238E27FC236}">
              <a16:creationId xmlns:a16="http://schemas.microsoft.com/office/drawing/2014/main" id="{00000000-0008-0000-1600-00008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4" name="text 1">
          <a:extLst>
            <a:ext uri="{FF2B5EF4-FFF2-40B4-BE49-F238E27FC236}">
              <a16:creationId xmlns:a16="http://schemas.microsoft.com/office/drawing/2014/main" id="{00000000-0008-0000-1600-00008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95" name="text 1">
          <a:extLst>
            <a:ext uri="{FF2B5EF4-FFF2-40B4-BE49-F238E27FC236}">
              <a16:creationId xmlns:a16="http://schemas.microsoft.com/office/drawing/2014/main" id="{00000000-0008-0000-1600-00008B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96" name="text 1">
          <a:extLst>
            <a:ext uri="{FF2B5EF4-FFF2-40B4-BE49-F238E27FC236}">
              <a16:creationId xmlns:a16="http://schemas.microsoft.com/office/drawing/2014/main" id="{00000000-0008-0000-1600-00008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97" name="text 1">
          <a:extLst>
            <a:ext uri="{FF2B5EF4-FFF2-40B4-BE49-F238E27FC236}">
              <a16:creationId xmlns:a16="http://schemas.microsoft.com/office/drawing/2014/main" id="{00000000-0008-0000-1600-00008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8" name="text 1">
          <a:extLst>
            <a:ext uri="{FF2B5EF4-FFF2-40B4-BE49-F238E27FC236}">
              <a16:creationId xmlns:a16="http://schemas.microsoft.com/office/drawing/2014/main" id="{00000000-0008-0000-1600-00008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9" name="text 1">
          <a:extLst>
            <a:ext uri="{FF2B5EF4-FFF2-40B4-BE49-F238E27FC236}">
              <a16:creationId xmlns:a16="http://schemas.microsoft.com/office/drawing/2014/main" id="{00000000-0008-0000-1600-00008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0" name="text 1">
          <a:extLst>
            <a:ext uri="{FF2B5EF4-FFF2-40B4-BE49-F238E27FC236}">
              <a16:creationId xmlns:a16="http://schemas.microsoft.com/office/drawing/2014/main" id="{00000000-0008-0000-1600-000090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1" name="text 1">
          <a:extLst>
            <a:ext uri="{FF2B5EF4-FFF2-40B4-BE49-F238E27FC236}">
              <a16:creationId xmlns:a16="http://schemas.microsoft.com/office/drawing/2014/main" id="{00000000-0008-0000-1600-00009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2" name="text 1">
          <a:extLst>
            <a:ext uri="{FF2B5EF4-FFF2-40B4-BE49-F238E27FC236}">
              <a16:creationId xmlns:a16="http://schemas.microsoft.com/office/drawing/2014/main" id="{00000000-0008-0000-1600-00009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3" name="text 1">
          <a:extLst>
            <a:ext uri="{FF2B5EF4-FFF2-40B4-BE49-F238E27FC236}">
              <a16:creationId xmlns:a16="http://schemas.microsoft.com/office/drawing/2014/main" id="{00000000-0008-0000-1600-00009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4" name="text 1">
          <a:extLst>
            <a:ext uri="{FF2B5EF4-FFF2-40B4-BE49-F238E27FC236}">
              <a16:creationId xmlns:a16="http://schemas.microsoft.com/office/drawing/2014/main" id="{00000000-0008-0000-1600-000094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5" name="text 1">
          <a:extLst>
            <a:ext uri="{FF2B5EF4-FFF2-40B4-BE49-F238E27FC236}">
              <a16:creationId xmlns:a16="http://schemas.microsoft.com/office/drawing/2014/main" id="{00000000-0008-0000-1600-00009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06" name="text 1">
          <a:extLst>
            <a:ext uri="{FF2B5EF4-FFF2-40B4-BE49-F238E27FC236}">
              <a16:creationId xmlns:a16="http://schemas.microsoft.com/office/drawing/2014/main" id="{00000000-0008-0000-1600-000096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07" name="text 1">
          <a:extLst>
            <a:ext uri="{FF2B5EF4-FFF2-40B4-BE49-F238E27FC236}">
              <a16:creationId xmlns:a16="http://schemas.microsoft.com/office/drawing/2014/main" id="{00000000-0008-0000-1600-000097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08" name="text 1">
          <a:extLst>
            <a:ext uri="{FF2B5EF4-FFF2-40B4-BE49-F238E27FC236}">
              <a16:creationId xmlns:a16="http://schemas.microsoft.com/office/drawing/2014/main" id="{00000000-0008-0000-1600-000098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09" name="text 1">
          <a:extLst>
            <a:ext uri="{FF2B5EF4-FFF2-40B4-BE49-F238E27FC236}">
              <a16:creationId xmlns:a16="http://schemas.microsoft.com/office/drawing/2014/main" id="{00000000-0008-0000-1600-000099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0" name="text 1">
          <a:extLst>
            <a:ext uri="{FF2B5EF4-FFF2-40B4-BE49-F238E27FC236}">
              <a16:creationId xmlns:a16="http://schemas.microsoft.com/office/drawing/2014/main" id="{00000000-0008-0000-1600-00009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1" name="text 1">
          <a:extLst>
            <a:ext uri="{FF2B5EF4-FFF2-40B4-BE49-F238E27FC236}">
              <a16:creationId xmlns:a16="http://schemas.microsoft.com/office/drawing/2014/main" id="{00000000-0008-0000-1600-00009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12" name="text 1">
          <a:extLst>
            <a:ext uri="{FF2B5EF4-FFF2-40B4-BE49-F238E27FC236}">
              <a16:creationId xmlns:a16="http://schemas.microsoft.com/office/drawing/2014/main" id="{00000000-0008-0000-1600-00009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3" name="text 1">
          <a:extLst>
            <a:ext uri="{FF2B5EF4-FFF2-40B4-BE49-F238E27FC236}">
              <a16:creationId xmlns:a16="http://schemas.microsoft.com/office/drawing/2014/main" id="{00000000-0008-0000-1600-00009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4" name="text 1">
          <a:extLst>
            <a:ext uri="{FF2B5EF4-FFF2-40B4-BE49-F238E27FC236}">
              <a16:creationId xmlns:a16="http://schemas.microsoft.com/office/drawing/2014/main" id="{00000000-0008-0000-1600-00009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15" name="text 1">
          <a:extLst>
            <a:ext uri="{FF2B5EF4-FFF2-40B4-BE49-F238E27FC236}">
              <a16:creationId xmlns:a16="http://schemas.microsoft.com/office/drawing/2014/main" id="{00000000-0008-0000-1600-00009F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16" name="text 1">
          <a:extLst>
            <a:ext uri="{FF2B5EF4-FFF2-40B4-BE49-F238E27FC236}">
              <a16:creationId xmlns:a16="http://schemas.microsoft.com/office/drawing/2014/main" id="{00000000-0008-0000-1600-0000A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17" name="text 1">
          <a:extLst>
            <a:ext uri="{FF2B5EF4-FFF2-40B4-BE49-F238E27FC236}">
              <a16:creationId xmlns:a16="http://schemas.microsoft.com/office/drawing/2014/main" id="{00000000-0008-0000-1600-0000A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8" name="text 1">
          <a:extLst>
            <a:ext uri="{FF2B5EF4-FFF2-40B4-BE49-F238E27FC236}">
              <a16:creationId xmlns:a16="http://schemas.microsoft.com/office/drawing/2014/main" id="{00000000-0008-0000-1600-0000A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9" name="text 1">
          <a:extLst>
            <a:ext uri="{FF2B5EF4-FFF2-40B4-BE49-F238E27FC236}">
              <a16:creationId xmlns:a16="http://schemas.microsoft.com/office/drawing/2014/main" id="{00000000-0008-0000-1600-0000A3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0" name="text 1">
          <a:extLst>
            <a:ext uri="{FF2B5EF4-FFF2-40B4-BE49-F238E27FC236}">
              <a16:creationId xmlns:a16="http://schemas.microsoft.com/office/drawing/2014/main" id="{00000000-0008-0000-1600-0000A4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1" name="text 1">
          <a:extLst>
            <a:ext uri="{FF2B5EF4-FFF2-40B4-BE49-F238E27FC236}">
              <a16:creationId xmlns:a16="http://schemas.microsoft.com/office/drawing/2014/main" id="{00000000-0008-0000-1600-0000A5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2" name="text 1">
          <a:extLst>
            <a:ext uri="{FF2B5EF4-FFF2-40B4-BE49-F238E27FC236}">
              <a16:creationId xmlns:a16="http://schemas.microsoft.com/office/drawing/2014/main" id="{00000000-0008-0000-1600-0000A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3" name="text 1">
          <a:extLst>
            <a:ext uri="{FF2B5EF4-FFF2-40B4-BE49-F238E27FC236}">
              <a16:creationId xmlns:a16="http://schemas.microsoft.com/office/drawing/2014/main" id="{00000000-0008-0000-1600-0000A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4" name="text 1">
          <a:extLst>
            <a:ext uri="{FF2B5EF4-FFF2-40B4-BE49-F238E27FC236}">
              <a16:creationId xmlns:a16="http://schemas.microsoft.com/office/drawing/2014/main" id="{00000000-0008-0000-1600-0000A8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5" name="text 1">
          <a:extLst>
            <a:ext uri="{FF2B5EF4-FFF2-40B4-BE49-F238E27FC236}">
              <a16:creationId xmlns:a16="http://schemas.microsoft.com/office/drawing/2014/main" id="{00000000-0008-0000-1600-0000A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26" name="text 1">
          <a:extLst>
            <a:ext uri="{FF2B5EF4-FFF2-40B4-BE49-F238E27FC236}">
              <a16:creationId xmlns:a16="http://schemas.microsoft.com/office/drawing/2014/main" id="{00000000-0008-0000-1600-0000AA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27" name="text 1">
          <a:extLst>
            <a:ext uri="{FF2B5EF4-FFF2-40B4-BE49-F238E27FC236}">
              <a16:creationId xmlns:a16="http://schemas.microsoft.com/office/drawing/2014/main" id="{00000000-0008-0000-1600-0000AB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28" name="text 1">
          <a:extLst>
            <a:ext uri="{FF2B5EF4-FFF2-40B4-BE49-F238E27FC236}">
              <a16:creationId xmlns:a16="http://schemas.microsoft.com/office/drawing/2014/main" id="{00000000-0008-0000-1600-0000AC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29" name="text 1">
          <a:extLst>
            <a:ext uri="{FF2B5EF4-FFF2-40B4-BE49-F238E27FC236}">
              <a16:creationId xmlns:a16="http://schemas.microsoft.com/office/drawing/2014/main" id="{00000000-0008-0000-1600-0000AD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0" name="text 1">
          <a:extLst>
            <a:ext uri="{FF2B5EF4-FFF2-40B4-BE49-F238E27FC236}">
              <a16:creationId xmlns:a16="http://schemas.microsoft.com/office/drawing/2014/main" id="{00000000-0008-0000-1600-0000AE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1" name="text 1">
          <a:extLst>
            <a:ext uri="{FF2B5EF4-FFF2-40B4-BE49-F238E27FC236}">
              <a16:creationId xmlns:a16="http://schemas.microsoft.com/office/drawing/2014/main" id="{00000000-0008-0000-1600-0000AF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32" name="text 1">
          <a:extLst>
            <a:ext uri="{FF2B5EF4-FFF2-40B4-BE49-F238E27FC236}">
              <a16:creationId xmlns:a16="http://schemas.microsoft.com/office/drawing/2014/main" id="{00000000-0008-0000-1600-0000B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3" name="text 1">
          <a:extLst>
            <a:ext uri="{FF2B5EF4-FFF2-40B4-BE49-F238E27FC236}">
              <a16:creationId xmlns:a16="http://schemas.microsoft.com/office/drawing/2014/main" id="{00000000-0008-0000-1600-0000B1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4" name="text 1">
          <a:extLst>
            <a:ext uri="{FF2B5EF4-FFF2-40B4-BE49-F238E27FC236}">
              <a16:creationId xmlns:a16="http://schemas.microsoft.com/office/drawing/2014/main" id="{00000000-0008-0000-1600-0000B2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35" name="text 1">
          <a:extLst>
            <a:ext uri="{FF2B5EF4-FFF2-40B4-BE49-F238E27FC236}">
              <a16:creationId xmlns:a16="http://schemas.microsoft.com/office/drawing/2014/main" id="{00000000-0008-0000-1600-0000B3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36" name="text 1">
          <a:extLst>
            <a:ext uri="{FF2B5EF4-FFF2-40B4-BE49-F238E27FC236}">
              <a16:creationId xmlns:a16="http://schemas.microsoft.com/office/drawing/2014/main" id="{00000000-0008-0000-1600-0000B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37" name="text 1">
          <a:extLst>
            <a:ext uri="{FF2B5EF4-FFF2-40B4-BE49-F238E27FC236}">
              <a16:creationId xmlns:a16="http://schemas.microsoft.com/office/drawing/2014/main" id="{00000000-0008-0000-1600-0000B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8" name="text 1">
          <a:extLst>
            <a:ext uri="{FF2B5EF4-FFF2-40B4-BE49-F238E27FC236}">
              <a16:creationId xmlns:a16="http://schemas.microsoft.com/office/drawing/2014/main" id="{00000000-0008-0000-1600-0000B6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9" name="text 1">
          <a:extLst>
            <a:ext uri="{FF2B5EF4-FFF2-40B4-BE49-F238E27FC236}">
              <a16:creationId xmlns:a16="http://schemas.microsoft.com/office/drawing/2014/main" id="{00000000-0008-0000-1600-0000B7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0" name="text 1">
          <a:extLst>
            <a:ext uri="{FF2B5EF4-FFF2-40B4-BE49-F238E27FC236}">
              <a16:creationId xmlns:a16="http://schemas.microsoft.com/office/drawing/2014/main" id="{00000000-0008-0000-1600-0000B8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1" name="text 1">
          <a:extLst>
            <a:ext uri="{FF2B5EF4-FFF2-40B4-BE49-F238E27FC236}">
              <a16:creationId xmlns:a16="http://schemas.microsoft.com/office/drawing/2014/main" id="{00000000-0008-0000-1600-0000B9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2" name="text 1">
          <a:extLst>
            <a:ext uri="{FF2B5EF4-FFF2-40B4-BE49-F238E27FC236}">
              <a16:creationId xmlns:a16="http://schemas.microsoft.com/office/drawing/2014/main" id="{00000000-0008-0000-1600-0000BA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3" name="text 1">
          <a:extLst>
            <a:ext uri="{FF2B5EF4-FFF2-40B4-BE49-F238E27FC236}">
              <a16:creationId xmlns:a16="http://schemas.microsoft.com/office/drawing/2014/main" id="{00000000-0008-0000-1600-0000BB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4" name="text 1">
          <a:extLst>
            <a:ext uri="{FF2B5EF4-FFF2-40B4-BE49-F238E27FC236}">
              <a16:creationId xmlns:a16="http://schemas.microsoft.com/office/drawing/2014/main" id="{00000000-0008-0000-1600-0000BC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5" name="text 1">
          <a:extLst>
            <a:ext uri="{FF2B5EF4-FFF2-40B4-BE49-F238E27FC236}">
              <a16:creationId xmlns:a16="http://schemas.microsoft.com/office/drawing/2014/main" id="{00000000-0008-0000-1600-0000BDA4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46" name="text 1">
          <a:extLst>
            <a:ext uri="{FF2B5EF4-FFF2-40B4-BE49-F238E27FC236}">
              <a16:creationId xmlns:a16="http://schemas.microsoft.com/office/drawing/2014/main" id="{00000000-0008-0000-1600-0000BEA4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47" name="text 1">
          <a:extLst>
            <a:ext uri="{FF2B5EF4-FFF2-40B4-BE49-F238E27FC236}">
              <a16:creationId xmlns:a16="http://schemas.microsoft.com/office/drawing/2014/main" id="{00000000-0008-0000-1600-0000BF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48" name="text 1">
          <a:extLst>
            <a:ext uri="{FF2B5EF4-FFF2-40B4-BE49-F238E27FC236}">
              <a16:creationId xmlns:a16="http://schemas.microsoft.com/office/drawing/2014/main" id="{00000000-0008-0000-1600-0000C0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49" name="text 1">
          <a:extLst>
            <a:ext uri="{FF2B5EF4-FFF2-40B4-BE49-F238E27FC236}">
              <a16:creationId xmlns:a16="http://schemas.microsoft.com/office/drawing/2014/main" id="{00000000-0008-0000-1600-0000C1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50" name="text 1">
          <a:extLst>
            <a:ext uri="{FF2B5EF4-FFF2-40B4-BE49-F238E27FC236}">
              <a16:creationId xmlns:a16="http://schemas.microsoft.com/office/drawing/2014/main" id="{00000000-0008-0000-1600-0000C2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1" name="text 1">
          <a:extLst>
            <a:ext uri="{FF2B5EF4-FFF2-40B4-BE49-F238E27FC236}">
              <a16:creationId xmlns:a16="http://schemas.microsoft.com/office/drawing/2014/main" id="{00000000-0008-0000-1600-0000C3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2" name="text 1">
          <a:extLst>
            <a:ext uri="{FF2B5EF4-FFF2-40B4-BE49-F238E27FC236}">
              <a16:creationId xmlns:a16="http://schemas.microsoft.com/office/drawing/2014/main" id="{00000000-0008-0000-1600-0000C4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3" name="text 1">
          <a:extLst>
            <a:ext uri="{FF2B5EF4-FFF2-40B4-BE49-F238E27FC236}">
              <a16:creationId xmlns:a16="http://schemas.microsoft.com/office/drawing/2014/main" id="{00000000-0008-0000-1600-0000C5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4" name="text 1">
          <a:extLst>
            <a:ext uri="{FF2B5EF4-FFF2-40B4-BE49-F238E27FC236}">
              <a16:creationId xmlns:a16="http://schemas.microsoft.com/office/drawing/2014/main" id="{00000000-0008-0000-1600-0000C6A4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1" name="text 1">
          <a:extLst>
            <a:ext uri="{FF2B5EF4-FFF2-40B4-BE49-F238E27FC236}">
              <a16:creationId xmlns:a16="http://schemas.microsoft.com/office/drawing/2014/main" id="{00000000-0008-0000-1700-000001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2" name="text 1">
          <a:extLst>
            <a:ext uri="{FF2B5EF4-FFF2-40B4-BE49-F238E27FC236}">
              <a16:creationId xmlns:a16="http://schemas.microsoft.com/office/drawing/2014/main" id="{00000000-0008-0000-1700-000002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3" name="text 1">
          <a:extLst>
            <a:ext uri="{FF2B5EF4-FFF2-40B4-BE49-F238E27FC236}">
              <a16:creationId xmlns:a16="http://schemas.microsoft.com/office/drawing/2014/main" id="{00000000-0008-0000-1700-00000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4" name="text 1">
          <a:extLst>
            <a:ext uri="{FF2B5EF4-FFF2-40B4-BE49-F238E27FC236}">
              <a16:creationId xmlns:a16="http://schemas.microsoft.com/office/drawing/2014/main" id="{00000000-0008-0000-1700-000004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5" name="text 1">
          <a:extLst>
            <a:ext uri="{FF2B5EF4-FFF2-40B4-BE49-F238E27FC236}">
              <a16:creationId xmlns:a16="http://schemas.microsoft.com/office/drawing/2014/main" id="{00000000-0008-0000-1700-00000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6" name="text 1">
          <a:extLst>
            <a:ext uri="{FF2B5EF4-FFF2-40B4-BE49-F238E27FC236}">
              <a16:creationId xmlns:a16="http://schemas.microsoft.com/office/drawing/2014/main" id="{00000000-0008-0000-1700-000006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7" name="text 1">
          <a:extLst>
            <a:ext uri="{FF2B5EF4-FFF2-40B4-BE49-F238E27FC236}">
              <a16:creationId xmlns:a16="http://schemas.microsoft.com/office/drawing/2014/main" id="{00000000-0008-0000-1700-000007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8" name="text 1">
          <a:extLst>
            <a:ext uri="{FF2B5EF4-FFF2-40B4-BE49-F238E27FC236}">
              <a16:creationId xmlns:a16="http://schemas.microsoft.com/office/drawing/2014/main" id="{00000000-0008-0000-1700-00000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9" name="text 1">
          <a:extLst>
            <a:ext uri="{FF2B5EF4-FFF2-40B4-BE49-F238E27FC236}">
              <a16:creationId xmlns:a16="http://schemas.microsoft.com/office/drawing/2014/main" id="{00000000-0008-0000-1700-00000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90" name="text 1">
          <a:extLst>
            <a:ext uri="{FF2B5EF4-FFF2-40B4-BE49-F238E27FC236}">
              <a16:creationId xmlns:a16="http://schemas.microsoft.com/office/drawing/2014/main" id="{00000000-0008-0000-1700-00000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91" name="text 1">
          <a:extLst>
            <a:ext uri="{FF2B5EF4-FFF2-40B4-BE49-F238E27FC236}">
              <a16:creationId xmlns:a16="http://schemas.microsoft.com/office/drawing/2014/main" id="{00000000-0008-0000-1700-00000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92" name="text 1">
          <a:extLst>
            <a:ext uri="{FF2B5EF4-FFF2-40B4-BE49-F238E27FC236}">
              <a16:creationId xmlns:a16="http://schemas.microsoft.com/office/drawing/2014/main" id="{00000000-0008-0000-1700-00000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093" name="text 1">
          <a:extLst>
            <a:ext uri="{FF2B5EF4-FFF2-40B4-BE49-F238E27FC236}">
              <a16:creationId xmlns:a16="http://schemas.microsoft.com/office/drawing/2014/main" id="{00000000-0008-0000-1700-00000D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4" name="text 1">
          <a:extLst>
            <a:ext uri="{FF2B5EF4-FFF2-40B4-BE49-F238E27FC236}">
              <a16:creationId xmlns:a16="http://schemas.microsoft.com/office/drawing/2014/main" id="{00000000-0008-0000-1700-00000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5" name="text 1">
          <a:extLst>
            <a:ext uri="{FF2B5EF4-FFF2-40B4-BE49-F238E27FC236}">
              <a16:creationId xmlns:a16="http://schemas.microsoft.com/office/drawing/2014/main" id="{00000000-0008-0000-1700-00000F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096" name="text 1">
          <a:extLst>
            <a:ext uri="{FF2B5EF4-FFF2-40B4-BE49-F238E27FC236}">
              <a16:creationId xmlns:a16="http://schemas.microsoft.com/office/drawing/2014/main" id="{00000000-0008-0000-1700-000010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7" name="text 1">
          <a:extLst>
            <a:ext uri="{FF2B5EF4-FFF2-40B4-BE49-F238E27FC236}">
              <a16:creationId xmlns:a16="http://schemas.microsoft.com/office/drawing/2014/main" id="{00000000-0008-0000-1700-000011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8" name="text 1">
          <a:extLst>
            <a:ext uri="{FF2B5EF4-FFF2-40B4-BE49-F238E27FC236}">
              <a16:creationId xmlns:a16="http://schemas.microsoft.com/office/drawing/2014/main" id="{00000000-0008-0000-1700-00001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99" name="text 1">
          <a:extLst>
            <a:ext uri="{FF2B5EF4-FFF2-40B4-BE49-F238E27FC236}">
              <a16:creationId xmlns:a16="http://schemas.microsoft.com/office/drawing/2014/main" id="{00000000-0008-0000-1700-000013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0" name="text 1">
          <a:extLst>
            <a:ext uri="{FF2B5EF4-FFF2-40B4-BE49-F238E27FC236}">
              <a16:creationId xmlns:a16="http://schemas.microsoft.com/office/drawing/2014/main" id="{00000000-0008-0000-1700-00001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1" name="text 1">
          <a:extLst>
            <a:ext uri="{FF2B5EF4-FFF2-40B4-BE49-F238E27FC236}">
              <a16:creationId xmlns:a16="http://schemas.microsoft.com/office/drawing/2014/main" id="{00000000-0008-0000-1700-00001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02" name="text 1">
          <a:extLst>
            <a:ext uri="{FF2B5EF4-FFF2-40B4-BE49-F238E27FC236}">
              <a16:creationId xmlns:a16="http://schemas.microsoft.com/office/drawing/2014/main" id="{00000000-0008-0000-1700-00001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3" name="text 1">
          <a:extLst>
            <a:ext uri="{FF2B5EF4-FFF2-40B4-BE49-F238E27FC236}">
              <a16:creationId xmlns:a16="http://schemas.microsoft.com/office/drawing/2014/main" id="{00000000-0008-0000-1700-000017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4" name="text 1">
          <a:extLst>
            <a:ext uri="{FF2B5EF4-FFF2-40B4-BE49-F238E27FC236}">
              <a16:creationId xmlns:a16="http://schemas.microsoft.com/office/drawing/2014/main" id="{00000000-0008-0000-1700-00001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05" name="text 1">
          <a:extLst>
            <a:ext uri="{FF2B5EF4-FFF2-40B4-BE49-F238E27FC236}">
              <a16:creationId xmlns:a16="http://schemas.microsoft.com/office/drawing/2014/main" id="{00000000-0008-0000-1700-000019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06" name="text 1">
          <a:extLst>
            <a:ext uri="{FF2B5EF4-FFF2-40B4-BE49-F238E27FC236}">
              <a16:creationId xmlns:a16="http://schemas.microsoft.com/office/drawing/2014/main" id="{00000000-0008-0000-1700-00001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07" name="text 1">
          <a:extLst>
            <a:ext uri="{FF2B5EF4-FFF2-40B4-BE49-F238E27FC236}">
              <a16:creationId xmlns:a16="http://schemas.microsoft.com/office/drawing/2014/main" id="{00000000-0008-0000-1700-00001B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8" name="text 1">
          <a:extLst>
            <a:ext uri="{FF2B5EF4-FFF2-40B4-BE49-F238E27FC236}">
              <a16:creationId xmlns:a16="http://schemas.microsoft.com/office/drawing/2014/main" id="{00000000-0008-0000-1700-00001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9" name="text 1">
          <a:extLst>
            <a:ext uri="{FF2B5EF4-FFF2-40B4-BE49-F238E27FC236}">
              <a16:creationId xmlns:a16="http://schemas.microsoft.com/office/drawing/2014/main" id="{00000000-0008-0000-1700-00001D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0" name="text 1">
          <a:extLst>
            <a:ext uri="{FF2B5EF4-FFF2-40B4-BE49-F238E27FC236}">
              <a16:creationId xmlns:a16="http://schemas.microsoft.com/office/drawing/2014/main" id="{00000000-0008-0000-1700-00001E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1" name="text 1">
          <a:extLst>
            <a:ext uri="{FF2B5EF4-FFF2-40B4-BE49-F238E27FC236}">
              <a16:creationId xmlns:a16="http://schemas.microsoft.com/office/drawing/2014/main" id="{00000000-0008-0000-1700-00001F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2" name="text 1">
          <a:extLst>
            <a:ext uri="{FF2B5EF4-FFF2-40B4-BE49-F238E27FC236}">
              <a16:creationId xmlns:a16="http://schemas.microsoft.com/office/drawing/2014/main" id="{00000000-0008-0000-1700-00002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3" name="text 1">
          <a:extLst>
            <a:ext uri="{FF2B5EF4-FFF2-40B4-BE49-F238E27FC236}">
              <a16:creationId xmlns:a16="http://schemas.microsoft.com/office/drawing/2014/main" id="{00000000-0008-0000-1700-000021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4" name="text 1">
          <a:extLst>
            <a:ext uri="{FF2B5EF4-FFF2-40B4-BE49-F238E27FC236}">
              <a16:creationId xmlns:a16="http://schemas.microsoft.com/office/drawing/2014/main" id="{00000000-0008-0000-1700-000022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5" name="text 1">
          <a:extLst>
            <a:ext uri="{FF2B5EF4-FFF2-40B4-BE49-F238E27FC236}">
              <a16:creationId xmlns:a16="http://schemas.microsoft.com/office/drawing/2014/main" id="{00000000-0008-0000-1700-00002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16" name="text 1">
          <a:extLst>
            <a:ext uri="{FF2B5EF4-FFF2-40B4-BE49-F238E27FC236}">
              <a16:creationId xmlns:a16="http://schemas.microsoft.com/office/drawing/2014/main" id="{00000000-0008-0000-1700-000024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17" name="text 1">
          <a:extLst>
            <a:ext uri="{FF2B5EF4-FFF2-40B4-BE49-F238E27FC236}">
              <a16:creationId xmlns:a16="http://schemas.microsoft.com/office/drawing/2014/main" id="{00000000-0008-0000-1700-000025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18" name="text 1">
          <a:extLst>
            <a:ext uri="{FF2B5EF4-FFF2-40B4-BE49-F238E27FC236}">
              <a16:creationId xmlns:a16="http://schemas.microsoft.com/office/drawing/2014/main" id="{00000000-0008-0000-1700-00002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19" name="text 1">
          <a:extLst>
            <a:ext uri="{FF2B5EF4-FFF2-40B4-BE49-F238E27FC236}">
              <a16:creationId xmlns:a16="http://schemas.microsoft.com/office/drawing/2014/main" id="{00000000-0008-0000-1700-000027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0" name="text 1">
          <a:extLst>
            <a:ext uri="{FF2B5EF4-FFF2-40B4-BE49-F238E27FC236}">
              <a16:creationId xmlns:a16="http://schemas.microsoft.com/office/drawing/2014/main" id="{00000000-0008-0000-1700-00002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1" name="text 1">
          <a:extLst>
            <a:ext uri="{FF2B5EF4-FFF2-40B4-BE49-F238E27FC236}">
              <a16:creationId xmlns:a16="http://schemas.microsoft.com/office/drawing/2014/main" id="{00000000-0008-0000-1700-00002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22" name="text 1">
          <a:extLst>
            <a:ext uri="{FF2B5EF4-FFF2-40B4-BE49-F238E27FC236}">
              <a16:creationId xmlns:a16="http://schemas.microsoft.com/office/drawing/2014/main" id="{00000000-0008-0000-1700-00002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3" name="text 1">
          <a:extLst>
            <a:ext uri="{FF2B5EF4-FFF2-40B4-BE49-F238E27FC236}">
              <a16:creationId xmlns:a16="http://schemas.microsoft.com/office/drawing/2014/main" id="{00000000-0008-0000-1700-00002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4" name="text 1">
          <a:extLst>
            <a:ext uri="{FF2B5EF4-FFF2-40B4-BE49-F238E27FC236}">
              <a16:creationId xmlns:a16="http://schemas.microsoft.com/office/drawing/2014/main" id="{00000000-0008-0000-1700-00002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25" name="text 1">
          <a:extLst>
            <a:ext uri="{FF2B5EF4-FFF2-40B4-BE49-F238E27FC236}">
              <a16:creationId xmlns:a16="http://schemas.microsoft.com/office/drawing/2014/main" id="{00000000-0008-0000-1700-00002D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26" name="text 1">
          <a:extLst>
            <a:ext uri="{FF2B5EF4-FFF2-40B4-BE49-F238E27FC236}">
              <a16:creationId xmlns:a16="http://schemas.microsoft.com/office/drawing/2014/main" id="{00000000-0008-0000-1700-00002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27" name="text 1">
          <a:extLst>
            <a:ext uri="{FF2B5EF4-FFF2-40B4-BE49-F238E27FC236}">
              <a16:creationId xmlns:a16="http://schemas.microsoft.com/office/drawing/2014/main" id="{00000000-0008-0000-1700-00002F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8" name="text 1">
          <a:extLst>
            <a:ext uri="{FF2B5EF4-FFF2-40B4-BE49-F238E27FC236}">
              <a16:creationId xmlns:a16="http://schemas.microsoft.com/office/drawing/2014/main" id="{00000000-0008-0000-1700-00003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9" name="text 1">
          <a:extLst>
            <a:ext uri="{FF2B5EF4-FFF2-40B4-BE49-F238E27FC236}">
              <a16:creationId xmlns:a16="http://schemas.microsoft.com/office/drawing/2014/main" id="{00000000-0008-0000-1700-000031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0" name="text 1">
          <a:extLst>
            <a:ext uri="{FF2B5EF4-FFF2-40B4-BE49-F238E27FC236}">
              <a16:creationId xmlns:a16="http://schemas.microsoft.com/office/drawing/2014/main" id="{00000000-0008-0000-1700-000032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1" name="text 1">
          <a:extLst>
            <a:ext uri="{FF2B5EF4-FFF2-40B4-BE49-F238E27FC236}">
              <a16:creationId xmlns:a16="http://schemas.microsoft.com/office/drawing/2014/main" id="{00000000-0008-0000-1700-00003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2" name="text 1">
          <a:extLst>
            <a:ext uri="{FF2B5EF4-FFF2-40B4-BE49-F238E27FC236}">
              <a16:creationId xmlns:a16="http://schemas.microsoft.com/office/drawing/2014/main" id="{00000000-0008-0000-1700-00003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3" name="text 1">
          <a:extLst>
            <a:ext uri="{FF2B5EF4-FFF2-40B4-BE49-F238E27FC236}">
              <a16:creationId xmlns:a16="http://schemas.microsoft.com/office/drawing/2014/main" id="{00000000-0008-0000-1700-00003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4" name="text 1">
          <a:extLst>
            <a:ext uri="{FF2B5EF4-FFF2-40B4-BE49-F238E27FC236}">
              <a16:creationId xmlns:a16="http://schemas.microsoft.com/office/drawing/2014/main" id="{00000000-0008-0000-1700-000036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5" name="text 1">
          <a:extLst>
            <a:ext uri="{FF2B5EF4-FFF2-40B4-BE49-F238E27FC236}">
              <a16:creationId xmlns:a16="http://schemas.microsoft.com/office/drawing/2014/main" id="{00000000-0008-0000-1700-000037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36" name="text 1">
          <a:extLst>
            <a:ext uri="{FF2B5EF4-FFF2-40B4-BE49-F238E27FC236}">
              <a16:creationId xmlns:a16="http://schemas.microsoft.com/office/drawing/2014/main" id="{00000000-0008-0000-1700-000038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37" name="text 1">
          <a:extLst>
            <a:ext uri="{FF2B5EF4-FFF2-40B4-BE49-F238E27FC236}">
              <a16:creationId xmlns:a16="http://schemas.microsoft.com/office/drawing/2014/main" id="{00000000-0008-0000-1700-000039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38" name="text 1">
          <a:extLst>
            <a:ext uri="{FF2B5EF4-FFF2-40B4-BE49-F238E27FC236}">
              <a16:creationId xmlns:a16="http://schemas.microsoft.com/office/drawing/2014/main" id="{00000000-0008-0000-1700-00003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39" name="text 1">
          <a:extLst>
            <a:ext uri="{FF2B5EF4-FFF2-40B4-BE49-F238E27FC236}">
              <a16:creationId xmlns:a16="http://schemas.microsoft.com/office/drawing/2014/main" id="{00000000-0008-0000-1700-00003B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0" name="text 1">
          <a:extLst>
            <a:ext uri="{FF2B5EF4-FFF2-40B4-BE49-F238E27FC236}">
              <a16:creationId xmlns:a16="http://schemas.microsoft.com/office/drawing/2014/main" id="{00000000-0008-0000-1700-00003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1" name="text 1">
          <a:extLst>
            <a:ext uri="{FF2B5EF4-FFF2-40B4-BE49-F238E27FC236}">
              <a16:creationId xmlns:a16="http://schemas.microsoft.com/office/drawing/2014/main" id="{00000000-0008-0000-1700-00003D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42" name="text 1">
          <a:extLst>
            <a:ext uri="{FF2B5EF4-FFF2-40B4-BE49-F238E27FC236}">
              <a16:creationId xmlns:a16="http://schemas.microsoft.com/office/drawing/2014/main" id="{00000000-0008-0000-1700-00003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3" name="text 1">
          <a:extLst>
            <a:ext uri="{FF2B5EF4-FFF2-40B4-BE49-F238E27FC236}">
              <a16:creationId xmlns:a16="http://schemas.microsoft.com/office/drawing/2014/main" id="{00000000-0008-0000-1700-00003F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4" name="text 1">
          <a:extLst>
            <a:ext uri="{FF2B5EF4-FFF2-40B4-BE49-F238E27FC236}">
              <a16:creationId xmlns:a16="http://schemas.microsoft.com/office/drawing/2014/main" id="{00000000-0008-0000-1700-00004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45" name="text 1">
          <a:extLst>
            <a:ext uri="{FF2B5EF4-FFF2-40B4-BE49-F238E27FC236}">
              <a16:creationId xmlns:a16="http://schemas.microsoft.com/office/drawing/2014/main" id="{00000000-0008-0000-1700-000041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46" name="text 1">
          <a:extLst>
            <a:ext uri="{FF2B5EF4-FFF2-40B4-BE49-F238E27FC236}">
              <a16:creationId xmlns:a16="http://schemas.microsoft.com/office/drawing/2014/main" id="{00000000-0008-0000-1700-00004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47" name="text 1">
          <a:extLst>
            <a:ext uri="{FF2B5EF4-FFF2-40B4-BE49-F238E27FC236}">
              <a16:creationId xmlns:a16="http://schemas.microsoft.com/office/drawing/2014/main" id="{00000000-0008-0000-1700-000043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8" name="text 1">
          <a:extLst>
            <a:ext uri="{FF2B5EF4-FFF2-40B4-BE49-F238E27FC236}">
              <a16:creationId xmlns:a16="http://schemas.microsoft.com/office/drawing/2014/main" id="{00000000-0008-0000-1700-00004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9" name="text 1">
          <a:extLst>
            <a:ext uri="{FF2B5EF4-FFF2-40B4-BE49-F238E27FC236}">
              <a16:creationId xmlns:a16="http://schemas.microsoft.com/office/drawing/2014/main" id="{00000000-0008-0000-1700-000045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0" name="text 1">
          <a:extLst>
            <a:ext uri="{FF2B5EF4-FFF2-40B4-BE49-F238E27FC236}">
              <a16:creationId xmlns:a16="http://schemas.microsoft.com/office/drawing/2014/main" id="{00000000-0008-0000-1700-000046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1" name="text 1">
          <a:extLst>
            <a:ext uri="{FF2B5EF4-FFF2-40B4-BE49-F238E27FC236}">
              <a16:creationId xmlns:a16="http://schemas.microsoft.com/office/drawing/2014/main" id="{00000000-0008-0000-1700-000047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2" name="text 1">
          <a:extLst>
            <a:ext uri="{FF2B5EF4-FFF2-40B4-BE49-F238E27FC236}">
              <a16:creationId xmlns:a16="http://schemas.microsoft.com/office/drawing/2014/main" id="{00000000-0008-0000-1700-00004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3" name="text 1">
          <a:extLst>
            <a:ext uri="{FF2B5EF4-FFF2-40B4-BE49-F238E27FC236}">
              <a16:creationId xmlns:a16="http://schemas.microsoft.com/office/drawing/2014/main" id="{00000000-0008-0000-1700-00004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4" name="text 1">
          <a:extLst>
            <a:ext uri="{FF2B5EF4-FFF2-40B4-BE49-F238E27FC236}">
              <a16:creationId xmlns:a16="http://schemas.microsoft.com/office/drawing/2014/main" id="{00000000-0008-0000-1700-00004A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5" name="text 1">
          <a:extLst>
            <a:ext uri="{FF2B5EF4-FFF2-40B4-BE49-F238E27FC236}">
              <a16:creationId xmlns:a16="http://schemas.microsoft.com/office/drawing/2014/main" id="{00000000-0008-0000-1700-00004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56" name="text 1">
          <a:extLst>
            <a:ext uri="{FF2B5EF4-FFF2-40B4-BE49-F238E27FC236}">
              <a16:creationId xmlns:a16="http://schemas.microsoft.com/office/drawing/2014/main" id="{00000000-0008-0000-1700-00004C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57" name="text 1">
          <a:extLst>
            <a:ext uri="{FF2B5EF4-FFF2-40B4-BE49-F238E27FC236}">
              <a16:creationId xmlns:a16="http://schemas.microsoft.com/office/drawing/2014/main" id="{00000000-0008-0000-1700-00004D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58" name="text 1">
          <a:extLst>
            <a:ext uri="{FF2B5EF4-FFF2-40B4-BE49-F238E27FC236}">
              <a16:creationId xmlns:a16="http://schemas.microsoft.com/office/drawing/2014/main" id="{00000000-0008-0000-1700-00004E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59" name="text 1">
          <a:extLst>
            <a:ext uri="{FF2B5EF4-FFF2-40B4-BE49-F238E27FC236}">
              <a16:creationId xmlns:a16="http://schemas.microsoft.com/office/drawing/2014/main" id="{00000000-0008-0000-1700-00004F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0" name="text 1">
          <a:extLst>
            <a:ext uri="{FF2B5EF4-FFF2-40B4-BE49-F238E27FC236}">
              <a16:creationId xmlns:a16="http://schemas.microsoft.com/office/drawing/2014/main" id="{00000000-0008-0000-1700-000050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1" name="text 1">
          <a:extLst>
            <a:ext uri="{FF2B5EF4-FFF2-40B4-BE49-F238E27FC236}">
              <a16:creationId xmlns:a16="http://schemas.microsoft.com/office/drawing/2014/main" id="{00000000-0008-0000-1700-000051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62" name="text 1">
          <a:extLst>
            <a:ext uri="{FF2B5EF4-FFF2-40B4-BE49-F238E27FC236}">
              <a16:creationId xmlns:a16="http://schemas.microsoft.com/office/drawing/2014/main" id="{00000000-0008-0000-1700-00005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3" name="text 1">
          <a:extLst>
            <a:ext uri="{FF2B5EF4-FFF2-40B4-BE49-F238E27FC236}">
              <a16:creationId xmlns:a16="http://schemas.microsoft.com/office/drawing/2014/main" id="{00000000-0008-0000-1700-000053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4" name="text 1">
          <a:extLst>
            <a:ext uri="{FF2B5EF4-FFF2-40B4-BE49-F238E27FC236}">
              <a16:creationId xmlns:a16="http://schemas.microsoft.com/office/drawing/2014/main" id="{00000000-0008-0000-1700-000054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65" name="text 1">
          <a:extLst>
            <a:ext uri="{FF2B5EF4-FFF2-40B4-BE49-F238E27FC236}">
              <a16:creationId xmlns:a16="http://schemas.microsoft.com/office/drawing/2014/main" id="{00000000-0008-0000-1700-000055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66" name="text 1">
          <a:extLst>
            <a:ext uri="{FF2B5EF4-FFF2-40B4-BE49-F238E27FC236}">
              <a16:creationId xmlns:a16="http://schemas.microsoft.com/office/drawing/2014/main" id="{00000000-0008-0000-1700-00005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67" name="text 1">
          <a:extLst>
            <a:ext uri="{FF2B5EF4-FFF2-40B4-BE49-F238E27FC236}">
              <a16:creationId xmlns:a16="http://schemas.microsoft.com/office/drawing/2014/main" id="{00000000-0008-0000-1700-000057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8" name="text 1">
          <a:extLst>
            <a:ext uri="{FF2B5EF4-FFF2-40B4-BE49-F238E27FC236}">
              <a16:creationId xmlns:a16="http://schemas.microsoft.com/office/drawing/2014/main" id="{00000000-0008-0000-1700-000058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9" name="text 1">
          <a:extLst>
            <a:ext uri="{FF2B5EF4-FFF2-40B4-BE49-F238E27FC236}">
              <a16:creationId xmlns:a16="http://schemas.microsoft.com/office/drawing/2014/main" id="{00000000-0008-0000-1700-000059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0" name="text 1">
          <a:extLst>
            <a:ext uri="{FF2B5EF4-FFF2-40B4-BE49-F238E27FC236}">
              <a16:creationId xmlns:a16="http://schemas.microsoft.com/office/drawing/2014/main" id="{00000000-0008-0000-1700-00005A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1" name="text 1">
          <a:extLst>
            <a:ext uri="{FF2B5EF4-FFF2-40B4-BE49-F238E27FC236}">
              <a16:creationId xmlns:a16="http://schemas.microsoft.com/office/drawing/2014/main" id="{00000000-0008-0000-1700-00005B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2" name="text 1">
          <a:extLst>
            <a:ext uri="{FF2B5EF4-FFF2-40B4-BE49-F238E27FC236}">
              <a16:creationId xmlns:a16="http://schemas.microsoft.com/office/drawing/2014/main" id="{00000000-0008-0000-1700-00005C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3" name="text 1">
          <a:extLst>
            <a:ext uri="{FF2B5EF4-FFF2-40B4-BE49-F238E27FC236}">
              <a16:creationId xmlns:a16="http://schemas.microsoft.com/office/drawing/2014/main" id="{00000000-0008-0000-1700-00005D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4" name="text 1">
          <a:extLst>
            <a:ext uri="{FF2B5EF4-FFF2-40B4-BE49-F238E27FC236}">
              <a16:creationId xmlns:a16="http://schemas.microsoft.com/office/drawing/2014/main" id="{00000000-0008-0000-1700-00005E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5" name="text 1">
          <a:extLst>
            <a:ext uri="{FF2B5EF4-FFF2-40B4-BE49-F238E27FC236}">
              <a16:creationId xmlns:a16="http://schemas.microsoft.com/office/drawing/2014/main" id="{00000000-0008-0000-1700-00005FA80200}"/>
            </a:ext>
          </a:extLst>
        </xdr:cNvPr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76" name="text 1">
          <a:extLst>
            <a:ext uri="{FF2B5EF4-FFF2-40B4-BE49-F238E27FC236}">
              <a16:creationId xmlns:a16="http://schemas.microsoft.com/office/drawing/2014/main" id="{00000000-0008-0000-1700-000060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77" name="text 1">
          <a:extLst>
            <a:ext uri="{FF2B5EF4-FFF2-40B4-BE49-F238E27FC236}">
              <a16:creationId xmlns:a16="http://schemas.microsoft.com/office/drawing/2014/main" id="{00000000-0008-0000-1700-000061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78" name="text 1">
          <a:extLst>
            <a:ext uri="{FF2B5EF4-FFF2-40B4-BE49-F238E27FC236}">
              <a16:creationId xmlns:a16="http://schemas.microsoft.com/office/drawing/2014/main" id="{00000000-0008-0000-1700-000062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 - I.B třída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79" name="text 1">
          <a:extLst>
            <a:ext uri="{FF2B5EF4-FFF2-40B4-BE49-F238E27FC236}">
              <a16:creationId xmlns:a16="http://schemas.microsoft.com/office/drawing/2014/main" id="{00000000-0008-0000-1700-000063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0" name="text 1">
          <a:extLst>
            <a:ext uri="{FF2B5EF4-FFF2-40B4-BE49-F238E27FC236}">
              <a16:creationId xmlns:a16="http://schemas.microsoft.com/office/drawing/2014/main" id="{00000000-0008-0000-1700-000064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1" name="text 1">
          <a:extLst>
            <a:ext uri="{FF2B5EF4-FFF2-40B4-BE49-F238E27FC236}">
              <a16:creationId xmlns:a16="http://schemas.microsoft.com/office/drawing/2014/main" id="{00000000-0008-0000-1700-000065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82" name="text 1">
          <a:extLst>
            <a:ext uri="{FF2B5EF4-FFF2-40B4-BE49-F238E27FC236}">
              <a16:creationId xmlns:a16="http://schemas.microsoft.com/office/drawing/2014/main" id="{00000000-0008-0000-1700-00006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3" name="text 1">
          <a:extLst>
            <a:ext uri="{FF2B5EF4-FFF2-40B4-BE49-F238E27FC236}">
              <a16:creationId xmlns:a16="http://schemas.microsoft.com/office/drawing/2014/main" id="{00000000-0008-0000-1700-000067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4" name="text 1">
          <a:extLst>
            <a:ext uri="{FF2B5EF4-FFF2-40B4-BE49-F238E27FC236}">
              <a16:creationId xmlns:a16="http://schemas.microsoft.com/office/drawing/2014/main" id="{00000000-0008-0000-1700-000068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85" name="text 1">
          <a:extLst>
            <a:ext uri="{FF2B5EF4-FFF2-40B4-BE49-F238E27FC236}">
              <a16:creationId xmlns:a16="http://schemas.microsoft.com/office/drawing/2014/main" id="{00000000-0008-0000-1700-000069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86" name="text 1">
          <a:extLst>
            <a:ext uri="{FF2B5EF4-FFF2-40B4-BE49-F238E27FC236}">
              <a16:creationId xmlns:a16="http://schemas.microsoft.com/office/drawing/2014/main" id="{00000000-0008-0000-1700-00006A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87" name="text 1">
          <a:extLst>
            <a:ext uri="{FF2B5EF4-FFF2-40B4-BE49-F238E27FC236}">
              <a16:creationId xmlns:a16="http://schemas.microsoft.com/office/drawing/2014/main" id="{00000000-0008-0000-1700-00006B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8" name="text 1">
          <a:extLst>
            <a:ext uri="{FF2B5EF4-FFF2-40B4-BE49-F238E27FC236}">
              <a16:creationId xmlns:a16="http://schemas.microsoft.com/office/drawing/2014/main" id="{00000000-0008-0000-1700-00006C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9" name="text 1">
          <a:extLst>
            <a:ext uri="{FF2B5EF4-FFF2-40B4-BE49-F238E27FC236}">
              <a16:creationId xmlns:a16="http://schemas.microsoft.com/office/drawing/2014/main" id="{00000000-0008-0000-1700-00006D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0" name="text 1">
          <a:extLst>
            <a:ext uri="{FF2B5EF4-FFF2-40B4-BE49-F238E27FC236}">
              <a16:creationId xmlns:a16="http://schemas.microsoft.com/office/drawing/2014/main" id="{00000000-0008-0000-1700-00006E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1" name="text 1">
          <a:extLst>
            <a:ext uri="{FF2B5EF4-FFF2-40B4-BE49-F238E27FC236}">
              <a16:creationId xmlns:a16="http://schemas.microsoft.com/office/drawing/2014/main" id="{00000000-0008-0000-1700-00006F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2" name="text 1">
          <a:extLst>
            <a:ext uri="{FF2B5EF4-FFF2-40B4-BE49-F238E27FC236}">
              <a16:creationId xmlns:a16="http://schemas.microsoft.com/office/drawing/2014/main" id="{00000000-0008-0000-1700-000070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3" name="text 1">
          <a:extLst>
            <a:ext uri="{FF2B5EF4-FFF2-40B4-BE49-F238E27FC236}">
              <a16:creationId xmlns:a16="http://schemas.microsoft.com/office/drawing/2014/main" id="{00000000-0008-0000-1700-000071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4" name="text 1">
          <a:extLst>
            <a:ext uri="{FF2B5EF4-FFF2-40B4-BE49-F238E27FC236}">
              <a16:creationId xmlns:a16="http://schemas.microsoft.com/office/drawing/2014/main" id="{00000000-0008-0000-1700-000072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5" name="text 1">
          <a:extLst>
            <a:ext uri="{FF2B5EF4-FFF2-40B4-BE49-F238E27FC236}">
              <a16:creationId xmlns:a16="http://schemas.microsoft.com/office/drawing/2014/main" id="{00000000-0008-0000-1700-000073A80200}"/>
            </a:ext>
          </a:extLst>
        </xdr:cNvPr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96" name="text 1">
          <a:extLst>
            <a:ext uri="{FF2B5EF4-FFF2-40B4-BE49-F238E27FC236}">
              <a16:creationId xmlns:a16="http://schemas.microsoft.com/office/drawing/2014/main" id="{00000000-0008-0000-1700-000074A8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97" name="text 1">
          <a:extLst>
            <a:ext uri="{FF2B5EF4-FFF2-40B4-BE49-F238E27FC236}">
              <a16:creationId xmlns:a16="http://schemas.microsoft.com/office/drawing/2014/main" id="{00000000-0008-0000-1700-000075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98" name="text 1">
          <a:extLst>
            <a:ext uri="{FF2B5EF4-FFF2-40B4-BE49-F238E27FC236}">
              <a16:creationId xmlns:a16="http://schemas.microsoft.com/office/drawing/2014/main" id="{00000000-0008-0000-1700-000076A8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991225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590550</xdr:colOff>
      <xdr:row>16</xdr:row>
      <xdr:rowOff>114300</xdr:rowOff>
    </xdr:to>
    <xdr:graphicFrame macro="">
      <xdr:nvGraphicFramePr>
        <xdr:cNvPr id="184901" name="graf 1">
          <a:extLst>
            <a:ext uri="{FF2B5EF4-FFF2-40B4-BE49-F238E27FC236}">
              <a16:creationId xmlns:a16="http://schemas.microsoft.com/office/drawing/2014/main" id="{00000000-0008-0000-1A00-000045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9525</xdr:rowOff>
    </xdr:from>
    <xdr:to>
      <xdr:col>15</xdr:col>
      <xdr:colOff>0</xdr:colOff>
      <xdr:row>33</xdr:row>
      <xdr:rowOff>0</xdr:rowOff>
    </xdr:to>
    <xdr:graphicFrame macro="">
      <xdr:nvGraphicFramePr>
        <xdr:cNvPr id="184902" name="graf 2">
          <a:extLst>
            <a:ext uri="{FF2B5EF4-FFF2-40B4-BE49-F238E27FC236}">
              <a16:creationId xmlns:a16="http://schemas.microsoft.com/office/drawing/2014/main" id="{00000000-0008-0000-1A00-000046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600075</xdr:colOff>
      <xdr:row>16</xdr:row>
      <xdr:rowOff>114300</xdr:rowOff>
    </xdr:to>
    <xdr:graphicFrame macro="">
      <xdr:nvGraphicFramePr>
        <xdr:cNvPr id="181830" name="graf 1">
          <a:extLst>
            <a:ext uri="{FF2B5EF4-FFF2-40B4-BE49-F238E27FC236}">
              <a16:creationId xmlns:a16="http://schemas.microsoft.com/office/drawing/2014/main" id="{00000000-0008-0000-1B00-000046C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152400</xdr:rowOff>
    </xdr:from>
    <xdr:to>
      <xdr:col>14</xdr:col>
      <xdr:colOff>590550</xdr:colOff>
      <xdr:row>33</xdr:row>
      <xdr:rowOff>95250</xdr:rowOff>
    </xdr:to>
    <xdr:graphicFrame macro="">
      <xdr:nvGraphicFramePr>
        <xdr:cNvPr id="181831" name="graf 2">
          <a:extLst>
            <a:ext uri="{FF2B5EF4-FFF2-40B4-BE49-F238E27FC236}">
              <a16:creationId xmlns:a16="http://schemas.microsoft.com/office/drawing/2014/main" id="{00000000-0008-0000-1B00-000047C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01" name="text 1">
          <a:extLst>
            <a:ext uri="{FF2B5EF4-FFF2-40B4-BE49-F238E27FC236}">
              <a16:creationId xmlns:a16="http://schemas.microsoft.com/office/drawing/2014/main" id="{00000000-0008-0000-1D00-00000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2" name="text 1">
          <a:extLst>
            <a:ext uri="{FF2B5EF4-FFF2-40B4-BE49-F238E27FC236}">
              <a16:creationId xmlns:a16="http://schemas.microsoft.com/office/drawing/2014/main" id="{00000000-0008-0000-1D00-000002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3" name="text 1">
          <a:extLst>
            <a:ext uri="{FF2B5EF4-FFF2-40B4-BE49-F238E27FC236}">
              <a16:creationId xmlns:a16="http://schemas.microsoft.com/office/drawing/2014/main" id="{00000000-0008-0000-1D00-000003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04" name="text 1">
          <a:extLst>
            <a:ext uri="{FF2B5EF4-FFF2-40B4-BE49-F238E27FC236}">
              <a16:creationId xmlns:a16="http://schemas.microsoft.com/office/drawing/2014/main" id="{00000000-0008-0000-1D00-00000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5" name="text 1">
          <a:extLst>
            <a:ext uri="{FF2B5EF4-FFF2-40B4-BE49-F238E27FC236}">
              <a16:creationId xmlns:a16="http://schemas.microsoft.com/office/drawing/2014/main" id="{00000000-0008-0000-1D00-000005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6" name="text 1">
          <a:extLst>
            <a:ext uri="{FF2B5EF4-FFF2-40B4-BE49-F238E27FC236}">
              <a16:creationId xmlns:a16="http://schemas.microsoft.com/office/drawing/2014/main" id="{00000000-0008-0000-1D00-000006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07" name="text 1">
          <a:extLst>
            <a:ext uri="{FF2B5EF4-FFF2-40B4-BE49-F238E27FC236}">
              <a16:creationId xmlns:a16="http://schemas.microsoft.com/office/drawing/2014/main" id="{00000000-0008-0000-1D00-000007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08" name="text 1">
          <a:extLst>
            <a:ext uri="{FF2B5EF4-FFF2-40B4-BE49-F238E27FC236}">
              <a16:creationId xmlns:a16="http://schemas.microsoft.com/office/drawing/2014/main" id="{00000000-0008-0000-1D00-00000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09" name="text 1">
          <a:extLst>
            <a:ext uri="{FF2B5EF4-FFF2-40B4-BE49-F238E27FC236}">
              <a16:creationId xmlns:a16="http://schemas.microsoft.com/office/drawing/2014/main" id="{00000000-0008-0000-1D00-00000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0" name="text 1">
          <a:extLst>
            <a:ext uri="{FF2B5EF4-FFF2-40B4-BE49-F238E27FC236}">
              <a16:creationId xmlns:a16="http://schemas.microsoft.com/office/drawing/2014/main" id="{00000000-0008-0000-1D00-00000A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1" name="text 1">
          <a:extLst>
            <a:ext uri="{FF2B5EF4-FFF2-40B4-BE49-F238E27FC236}">
              <a16:creationId xmlns:a16="http://schemas.microsoft.com/office/drawing/2014/main" id="{00000000-0008-0000-1D00-00000B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2" name="text 1">
          <a:extLst>
            <a:ext uri="{FF2B5EF4-FFF2-40B4-BE49-F238E27FC236}">
              <a16:creationId xmlns:a16="http://schemas.microsoft.com/office/drawing/2014/main" id="{00000000-0008-0000-1D00-00000C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3" name="text 1">
          <a:extLst>
            <a:ext uri="{FF2B5EF4-FFF2-40B4-BE49-F238E27FC236}">
              <a16:creationId xmlns:a16="http://schemas.microsoft.com/office/drawing/2014/main" id="{00000000-0008-0000-1D00-00000D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4" name="text 1">
          <a:extLst>
            <a:ext uri="{FF2B5EF4-FFF2-40B4-BE49-F238E27FC236}">
              <a16:creationId xmlns:a16="http://schemas.microsoft.com/office/drawing/2014/main" id="{00000000-0008-0000-1D00-00000E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5" name="text 1">
          <a:extLst>
            <a:ext uri="{FF2B5EF4-FFF2-40B4-BE49-F238E27FC236}">
              <a16:creationId xmlns:a16="http://schemas.microsoft.com/office/drawing/2014/main" id="{00000000-0008-0000-1D00-00000F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6" name="text 1">
          <a:extLst>
            <a:ext uri="{FF2B5EF4-FFF2-40B4-BE49-F238E27FC236}">
              <a16:creationId xmlns:a16="http://schemas.microsoft.com/office/drawing/2014/main" id="{00000000-0008-0000-1D00-000010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7" name="text 1">
          <a:extLst>
            <a:ext uri="{FF2B5EF4-FFF2-40B4-BE49-F238E27FC236}">
              <a16:creationId xmlns:a16="http://schemas.microsoft.com/office/drawing/2014/main" id="{00000000-0008-0000-1D00-000011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18" name="text 1">
          <a:extLst>
            <a:ext uri="{FF2B5EF4-FFF2-40B4-BE49-F238E27FC236}">
              <a16:creationId xmlns:a16="http://schemas.microsoft.com/office/drawing/2014/main" id="{00000000-0008-0000-1D00-000012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19" name="text 1">
          <a:extLst>
            <a:ext uri="{FF2B5EF4-FFF2-40B4-BE49-F238E27FC236}">
              <a16:creationId xmlns:a16="http://schemas.microsoft.com/office/drawing/2014/main" id="{00000000-0008-0000-1D00-00001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0" name="text 1">
          <a:extLst>
            <a:ext uri="{FF2B5EF4-FFF2-40B4-BE49-F238E27FC236}">
              <a16:creationId xmlns:a16="http://schemas.microsoft.com/office/drawing/2014/main" id="{00000000-0008-0000-1D00-00001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21" name="text 1">
          <a:extLst>
            <a:ext uri="{FF2B5EF4-FFF2-40B4-BE49-F238E27FC236}">
              <a16:creationId xmlns:a16="http://schemas.microsoft.com/office/drawing/2014/main" id="{00000000-0008-0000-1D00-00001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2" name="text 1">
          <a:extLst>
            <a:ext uri="{FF2B5EF4-FFF2-40B4-BE49-F238E27FC236}">
              <a16:creationId xmlns:a16="http://schemas.microsoft.com/office/drawing/2014/main" id="{00000000-0008-0000-1D00-000016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3" name="text 1">
          <a:extLst>
            <a:ext uri="{FF2B5EF4-FFF2-40B4-BE49-F238E27FC236}">
              <a16:creationId xmlns:a16="http://schemas.microsoft.com/office/drawing/2014/main" id="{00000000-0008-0000-1D00-000017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24" name="text 1">
          <a:extLst>
            <a:ext uri="{FF2B5EF4-FFF2-40B4-BE49-F238E27FC236}">
              <a16:creationId xmlns:a16="http://schemas.microsoft.com/office/drawing/2014/main" id="{00000000-0008-0000-1D00-00001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5" name="text 1">
          <a:extLst>
            <a:ext uri="{FF2B5EF4-FFF2-40B4-BE49-F238E27FC236}">
              <a16:creationId xmlns:a16="http://schemas.microsoft.com/office/drawing/2014/main" id="{00000000-0008-0000-1D00-000019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6" name="text 1">
          <a:extLst>
            <a:ext uri="{FF2B5EF4-FFF2-40B4-BE49-F238E27FC236}">
              <a16:creationId xmlns:a16="http://schemas.microsoft.com/office/drawing/2014/main" id="{00000000-0008-0000-1D00-00001A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27" name="text 1">
          <a:extLst>
            <a:ext uri="{FF2B5EF4-FFF2-40B4-BE49-F238E27FC236}">
              <a16:creationId xmlns:a16="http://schemas.microsoft.com/office/drawing/2014/main" id="{00000000-0008-0000-1D00-00001B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8" name="text 1">
          <a:extLst>
            <a:ext uri="{FF2B5EF4-FFF2-40B4-BE49-F238E27FC236}">
              <a16:creationId xmlns:a16="http://schemas.microsoft.com/office/drawing/2014/main" id="{00000000-0008-0000-1D00-00001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9" name="text 1">
          <a:extLst>
            <a:ext uri="{FF2B5EF4-FFF2-40B4-BE49-F238E27FC236}">
              <a16:creationId xmlns:a16="http://schemas.microsoft.com/office/drawing/2014/main" id="{00000000-0008-0000-1D00-00001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0" name="text 1">
          <a:extLst>
            <a:ext uri="{FF2B5EF4-FFF2-40B4-BE49-F238E27FC236}">
              <a16:creationId xmlns:a16="http://schemas.microsoft.com/office/drawing/2014/main" id="{00000000-0008-0000-1D00-00001E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1" name="text 1">
          <a:extLst>
            <a:ext uri="{FF2B5EF4-FFF2-40B4-BE49-F238E27FC236}">
              <a16:creationId xmlns:a16="http://schemas.microsoft.com/office/drawing/2014/main" id="{00000000-0008-0000-1D00-00001F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2" name="text 1">
          <a:extLst>
            <a:ext uri="{FF2B5EF4-FFF2-40B4-BE49-F238E27FC236}">
              <a16:creationId xmlns:a16="http://schemas.microsoft.com/office/drawing/2014/main" id="{00000000-0008-0000-1D00-000020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3" name="text 1">
          <a:extLst>
            <a:ext uri="{FF2B5EF4-FFF2-40B4-BE49-F238E27FC236}">
              <a16:creationId xmlns:a16="http://schemas.microsoft.com/office/drawing/2014/main" id="{00000000-0008-0000-1D00-000021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4" name="text 1">
          <a:extLst>
            <a:ext uri="{FF2B5EF4-FFF2-40B4-BE49-F238E27FC236}">
              <a16:creationId xmlns:a16="http://schemas.microsoft.com/office/drawing/2014/main" id="{00000000-0008-0000-1D00-000022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5" name="text 1">
          <a:extLst>
            <a:ext uri="{FF2B5EF4-FFF2-40B4-BE49-F238E27FC236}">
              <a16:creationId xmlns:a16="http://schemas.microsoft.com/office/drawing/2014/main" id="{00000000-0008-0000-1D00-000023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6" name="text 1">
          <a:extLst>
            <a:ext uri="{FF2B5EF4-FFF2-40B4-BE49-F238E27FC236}">
              <a16:creationId xmlns:a16="http://schemas.microsoft.com/office/drawing/2014/main" id="{00000000-0008-0000-1D00-000024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7" name="text 1">
          <a:extLst>
            <a:ext uri="{FF2B5EF4-FFF2-40B4-BE49-F238E27FC236}">
              <a16:creationId xmlns:a16="http://schemas.microsoft.com/office/drawing/2014/main" id="{00000000-0008-0000-1D00-000025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38" name="text 1">
          <a:extLst>
            <a:ext uri="{FF2B5EF4-FFF2-40B4-BE49-F238E27FC236}">
              <a16:creationId xmlns:a16="http://schemas.microsoft.com/office/drawing/2014/main" id="{00000000-0008-0000-1D00-000026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39" name="text 1">
          <a:extLst>
            <a:ext uri="{FF2B5EF4-FFF2-40B4-BE49-F238E27FC236}">
              <a16:creationId xmlns:a16="http://schemas.microsoft.com/office/drawing/2014/main" id="{00000000-0008-0000-1D00-000027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0" name="text 1">
          <a:extLst>
            <a:ext uri="{FF2B5EF4-FFF2-40B4-BE49-F238E27FC236}">
              <a16:creationId xmlns:a16="http://schemas.microsoft.com/office/drawing/2014/main" id="{00000000-0008-0000-1D00-00002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41" name="text 1">
          <a:extLst>
            <a:ext uri="{FF2B5EF4-FFF2-40B4-BE49-F238E27FC236}">
              <a16:creationId xmlns:a16="http://schemas.microsoft.com/office/drawing/2014/main" id="{00000000-0008-0000-1D00-00002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2" name="text 1">
          <a:extLst>
            <a:ext uri="{FF2B5EF4-FFF2-40B4-BE49-F238E27FC236}">
              <a16:creationId xmlns:a16="http://schemas.microsoft.com/office/drawing/2014/main" id="{00000000-0008-0000-1D00-00002A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3" name="text 1">
          <a:extLst>
            <a:ext uri="{FF2B5EF4-FFF2-40B4-BE49-F238E27FC236}">
              <a16:creationId xmlns:a16="http://schemas.microsoft.com/office/drawing/2014/main" id="{00000000-0008-0000-1D00-00002B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44" name="text 1">
          <a:extLst>
            <a:ext uri="{FF2B5EF4-FFF2-40B4-BE49-F238E27FC236}">
              <a16:creationId xmlns:a16="http://schemas.microsoft.com/office/drawing/2014/main" id="{00000000-0008-0000-1D00-00002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5" name="text 1">
          <a:extLst>
            <a:ext uri="{FF2B5EF4-FFF2-40B4-BE49-F238E27FC236}">
              <a16:creationId xmlns:a16="http://schemas.microsoft.com/office/drawing/2014/main" id="{00000000-0008-0000-1D00-00002D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6" name="text 1">
          <a:extLst>
            <a:ext uri="{FF2B5EF4-FFF2-40B4-BE49-F238E27FC236}">
              <a16:creationId xmlns:a16="http://schemas.microsoft.com/office/drawing/2014/main" id="{00000000-0008-0000-1D00-00002E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47" name="text 1">
          <a:extLst>
            <a:ext uri="{FF2B5EF4-FFF2-40B4-BE49-F238E27FC236}">
              <a16:creationId xmlns:a16="http://schemas.microsoft.com/office/drawing/2014/main" id="{00000000-0008-0000-1D00-00002F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8" name="text 1">
          <a:extLst>
            <a:ext uri="{FF2B5EF4-FFF2-40B4-BE49-F238E27FC236}">
              <a16:creationId xmlns:a16="http://schemas.microsoft.com/office/drawing/2014/main" id="{00000000-0008-0000-1D00-00003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9" name="text 1">
          <a:extLst>
            <a:ext uri="{FF2B5EF4-FFF2-40B4-BE49-F238E27FC236}">
              <a16:creationId xmlns:a16="http://schemas.microsoft.com/office/drawing/2014/main" id="{00000000-0008-0000-1D00-00003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0" name="text 1">
          <a:extLst>
            <a:ext uri="{FF2B5EF4-FFF2-40B4-BE49-F238E27FC236}">
              <a16:creationId xmlns:a16="http://schemas.microsoft.com/office/drawing/2014/main" id="{00000000-0008-0000-1D00-000032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1" name="text 1">
          <a:extLst>
            <a:ext uri="{FF2B5EF4-FFF2-40B4-BE49-F238E27FC236}">
              <a16:creationId xmlns:a16="http://schemas.microsoft.com/office/drawing/2014/main" id="{00000000-0008-0000-1D00-000033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2" name="text 1">
          <a:extLst>
            <a:ext uri="{FF2B5EF4-FFF2-40B4-BE49-F238E27FC236}">
              <a16:creationId xmlns:a16="http://schemas.microsoft.com/office/drawing/2014/main" id="{00000000-0008-0000-1D00-000034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3" name="text 1">
          <a:extLst>
            <a:ext uri="{FF2B5EF4-FFF2-40B4-BE49-F238E27FC236}">
              <a16:creationId xmlns:a16="http://schemas.microsoft.com/office/drawing/2014/main" id="{00000000-0008-0000-1D00-000035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4" name="text 1">
          <a:extLst>
            <a:ext uri="{FF2B5EF4-FFF2-40B4-BE49-F238E27FC236}">
              <a16:creationId xmlns:a16="http://schemas.microsoft.com/office/drawing/2014/main" id="{00000000-0008-0000-1D00-000036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5" name="text 1">
          <a:extLst>
            <a:ext uri="{FF2B5EF4-FFF2-40B4-BE49-F238E27FC236}">
              <a16:creationId xmlns:a16="http://schemas.microsoft.com/office/drawing/2014/main" id="{00000000-0008-0000-1D00-000037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6" name="text 1">
          <a:extLst>
            <a:ext uri="{FF2B5EF4-FFF2-40B4-BE49-F238E27FC236}">
              <a16:creationId xmlns:a16="http://schemas.microsoft.com/office/drawing/2014/main" id="{00000000-0008-0000-1D00-000038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7" name="text 1">
          <a:extLst>
            <a:ext uri="{FF2B5EF4-FFF2-40B4-BE49-F238E27FC236}">
              <a16:creationId xmlns:a16="http://schemas.microsoft.com/office/drawing/2014/main" id="{00000000-0008-0000-1D00-000039BC0200}"/>
            </a:ext>
          </a:extLst>
        </xdr:cNvPr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58" name="text 1">
          <a:extLst>
            <a:ext uri="{FF2B5EF4-FFF2-40B4-BE49-F238E27FC236}">
              <a16:creationId xmlns:a16="http://schemas.microsoft.com/office/drawing/2014/main" id="{00000000-0008-0000-1D00-00003A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59" name="text 1">
          <a:extLst>
            <a:ext uri="{FF2B5EF4-FFF2-40B4-BE49-F238E27FC236}">
              <a16:creationId xmlns:a16="http://schemas.microsoft.com/office/drawing/2014/main" id="{00000000-0008-0000-1D00-00003B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0" name="text 1">
          <a:extLst>
            <a:ext uri="{FF2B5EF4-FFF2-40B4-BE49-F238E27FC236}">
              <a16:creationId xmlns:a16="http://schemas.microsoft.com/office/drawing/2014/main" id="{00000000-0008-0000-1D00-00003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61" name="text 1">
          <a:extLst>
            <a:ext uri="{FF2B5EF4-FFF2-40B4-BE49-F238E27FC236}">
              <a16:creationId xmlns:a16="http://schemas.microsoft.com/office/drawing/2014/main" id="{00000000-0008-0000-1D00-00003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2" name="text 1">
          <a:extLst>
            <a:ext uri="{FF2B5EF4-FFF2-40B4-BE49-F238E27FC236}">
              <a16:creationId xmlns:a16="http://schemas.microsoft.com/office/drawing/2014/main" id="{00000000-0008-0000-1D00-00003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3" name="text 1">
          <a:extLst>
            <a:ext uri="{FF2B5EF4-FFF2-40B4-BE49-F238E27FC236}">
              <a16:creationId xmlns:a16="http://schemas.microsoft.com/office/drawing/2014/main" id="{00000000-0008-0000-1D00-00003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64" name="text 1">
          <a:extLst>
            <a:ext uri="{FF2B5EF4-FFF2-40B4-BE49-F238E27FC236}">
              <a16:creationId xmlns:a16="http://schemas.microsoft.com/office/drawing/2014/main" id="{00000000-0008-0000-1D00-00004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5" name="text 1">
          <a:extLst>
            <a:ext uri="{FF2B5EF4-FFF2-40B4-BE49-F238E27FC236}">
              <a16:creationId xmlns:a16="http://schemas.microsoft.com/office/drawing/2014/main" id="{00000000-0008-0000-1D00-00004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6" name="text 1">
          <a:extLst>
            <a:ext uri="{FF2B5EF4-FFF2-40B4-BE49-F238E27FC236}">
              <a16:creationId xmlns:a16="http://schemas.microsoft.com/office/drawing/2014/main" id="{00000000-0008-0000-1D00-00004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67" name="text 1">
          <a:extLst>
            <a:ext uri="{FF2B5EF4-FFF2-40B4-BE49-F238E27FC236}">
              <a16:creationId xmlns:a16="http://schemas.microsoft.com/office/drawing/2014/main" id="{00000000-0008-0000-1D00-000043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8" name="text 1">
          <a:extLst>
            <a:ext uri="{FF2B5EF4-FFF2-40B4-BE49-F238E27FC236}">
              <a16:creationId xmlns:a16="http://schemas.microsoft.com/office/drawing/2014/main" id="{00000000-0008-0000-1D00-00004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9" name="text 1">
          <a:extLst>
            <a:ext uri="{FF2B5EF4-FFF2-40B4-BE49-F238E27FC236}">
              <a16:creationId xmlns:a16="http://schemas.microsoft.com/office/drawing/2014/main" id="{00000000-0008-0000-1D00-00004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0" name="text 1">
          <a:extLst>
            <a:ext uri="{FF2B5EF4-FFF2-40B4-BE49-F238E27FC236}">
              <a16:creationId xmlns:a16="http://schemas.microsoft.com/office/drawing/2014/main" id="{00000000-0008-0000-1D00-00004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1" name="text 1">
          <a:extLst>
            <a:ext uri="{FF2B5EF4-FFF2-40B4-BE49-F238E27FC236}">
              <a16:creationId xmlns:a16="http://schemas.microsoft.com/office/drawing/2014/main" id="{00000000-0008-0000-1D00-00004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2" name="text 1">
          <a:extLst>
            <a:ext uri="{FF2B5EF4-FFF2-40B4-BE49-F238E27FC236}">
              <a16:creationId xmlns:a16="http://schemas.microsoft.com/office/drawing/2014/main" id="{00000000-0008-0000-1D00-000048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3" name="text 1">
          <a:extLst>
            <a:ext uri="{FF2B5EF4-FFF2-40B4-BE49-F238E27FC236}">
              <a16:creationId xmlns:a16="http://schemas.microsoft.com/office/drawing/2014/main" id="{00000000-0008-0000-1D00-00004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4" name="text 1">
          <a:extLst>
            <a:ext uri="{FF2B5EF4-FFF2-40B4-BE49-F238E27FC236}">
              <a16:creationId xmlns:a16="http://schemas.microsoft.com/office/drawing/2014/main" id="{00000000-0008-0000-1D00-00004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5" name="text 1">
          <a:extLst>
            <a:ext uri="{FF2B5EF4-FFF2-40B4-BE49-F238E27FC236}">
              <a16:creationId xmlns:a16="http://schemas.microsoft.com/office/drawing/2014/main" id="{00000000-0008-0000-1D00-00004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6" name="text 1">
          <a:extLst>
            <a:ext uri="{FF2B5EF4-FFF2-40B4-BE49-F238E27FC236}">
              <a16:creationId xmlns:a16="http://schemas.microsoft.com/office/drawing/2014/main" id="{00000000-0008-0000-1D00-00004C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7" name="text 1">
          <a:extLst>
            <a:ext uri="{FF2B5EF4-FFF2-40B4-BE49-F238E27FC236}">
              <a16:creationId xmlns:a16="http://schemas.microsoft.com/office/drawing/2014/main" id="{00000000-0008-0000-1D00-00004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78" name="text 1">
          <a:extLst>
            <a:ext uri="{FF2B5EF4-FFF2-40B4-BE49-F238E27FC236}">
              <a16:creationId xmlns:a16="http://schemas.microsoft.com/office/drawing/2014/main" id="{00000000-0008-0000-1D00-00004E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79" name="text 1">
          <a:extLst>
            <a:ext uri="{FF2B5EF4-FFF2-40B4-BE49-F238E27FC236}">
              <a16:creationId xmlns:a16="http://schemas.microsoft.com/office/drawing/2014/main" id="{00000000-0008-0000-1D00-00004F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0" name="text 1">
          <a:extLst>
            <a:ext uri="{FF2B5EF4-FFF2-40B4-BE49-F238E27FC236}">
              <a16:creationId xmlns:a16="http://schemas.microsoft.com/office/drawing/2014/main" id="{00000000-0008-0000-1D00-00005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81" name="text 1">
          <a:extLst>
            <a:ext uri="{FF2B5EF4-FFF2-40B4-BE49-F238E27FC236}">
              <a16:creationId xmlns:a16="http://schemas.microsoft.com/office/drawing/2014/main" id="{00000000-0008-0000-1D00-00005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2" name="text 1">
          <a:extLst>
            <a:ext uri="{FF2B5EF4-FFF2-40B4-BE49-F238E27FC236}">
              <a16:creationId xmlns:a16="http://schemas.microsoft.com/office/drawing/2014/main" id="{00000000-0008-0000-1D00-00005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3" name="text 1">
          <a:extLst>
            <a:ext uri="{FF2B5EF4-FFF2-40B4-BE49-F238E27FC236}">
              <a16:creationId xmlns:a16="http://schemas.microsoft.com/office/drawing/2014/main" id="{00000000-0008-0000-1D00-00005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84" name="text 1">
          <a:extLst>
            <a:ext uri="{FF2B5EF4-FFF2-40B4-BE49-F238E27FC236}">
              <a16:creationId xmlns:a16="http://schemas.microsoft.com/office/drawing/2014/main" id="{00000000-0008-0000-1D00-00005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5" name="text 1">
          <a:extLst>
            <a:ext uri="{FF2B5EF4-FFF2-40B4-BE49-F238E27FC236}">
              <a16:creationId xmlns:a16="http://schemas.microsoft.com/office/drawing/2014/main" id="{00000000-0008-0000-1D00-00005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6" name="text 1">
          <a:extLst>
            <a:ext uri="{FF2B5EF4-FFF2-40B4-BE49-F238E27FC236}">
              <a16:creationId xmlns:a16="http://schemas.microsoft.com/office/drawing/2014/main" id="{00000000-0008-0000-1D00-00005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87" name="text 1">
          <a:extLst>
            <a:ext uri="{FF2B5EF4-FFF2-40B4-BE49-F238E27FC236}">
              <a16:creationId xmlns:a16="http://schemas.microsoft.com/office/drawing/2014/main" id="{00000000-0008-0000-1D00-000057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8" name="text 1">
          <a:extLst>
            <a:ext uri="{FF2B5EF4-FFF2-40B4-BE49-F238E27FC236}">
              <a16:creationId xmlns:a16="http://schemas.microsoft.com/office/drawing/2014/main" id="{00000000-0008-0000-1D00-00005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9" name="text 1">
          <a:extLst>
            <a:ext uri="{FF2B5EF4-FFF2-40B4-BE49-F238E27FC236}">
              <a16:creationId xmlns:a16="http://schemas.microsoft.com/office/drawing/2014/main" id="{00000000-0008-0000-1D00-00005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0" name="text 1">
          <a:extLst>
            <a:ext uri="{FF2B5EF4-FFF2-40B4-BE49-F238E27FC236}">
              <a16:creationId xmlns:a16="http://schemas.microsoft.com/office/drawing/2014/main" id="{00000000-0008-0000-1D00-00005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1" name="text 1">
          <a:extLst>
            <a:ext uri="{FF2B5EF4-FFF2-40B4-BE49-F238E27FC236}">
              <a16:creationId xmlns:a16="http://schemas.microsoft.com/office/drawing/2014/main" id="{00000000-0008-0000-1D00-00005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2" name="text 1">
          <a:extLst>
            <a:ext uri="{FF2B5EF4-FFF2-40B4-BE49-F238E27FC236}">
              <a16:creationId xmlns:a16="http://schemas.microsoft.com/office/drawing/2014/main" id="{00000000-0008-0000-1D00-00005C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3" name="text 1">
          <a:extLst>
            <a:ext uri="{FF2B5EF4-FFF2-40B4-BE49-F238E27FC236}">
              <a16:creationId xmlns:a16="http://schemas.microsoft.com/office/drawing/2014/main" id="{00000000-0008-0000-1D00-00005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4" name="text 1">
          <a:extLst>
            <a:ext uri="{FF2B5EF4-FFF2-40B4-BE49-F238E27FC236}">
              <a16:creationId xmlns:a16="http://schemas.microsoft.com/office/drawing/2014/main" id="{00000000-0008-0000-1D00-00005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5" name="text 1">
          <a:extLst>
            <a:ext uri="{FF2B5EF4-FFF2-40B4-BE49-F238E27FC236}">
              <a16:creationId xmlns:a16="http://schemas.microsoft.com/office/drawing/2014/main" id="{00000000-0008-0000-1D00-00005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6" name="text 1">
          <a:extLst>
            <a:ext uri="{FF2B5EF4-FFF2-40B4-BE49-F238E27FC236}">
              <a16:creationId xmlns:a16="http://schemas.microsoft.com/office/drawing/2014/main" id="{00000000-0008-0000-1D00-000060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7" name="text 1">
          <a:extLst>
            <a:ext uri="{FF2B5EF4-FFF2-40B4-BE49-F238E27FC236}">
              <a16:creationId xmlns:a16="http://schemas.microsoft.com/office/drawing/2014/main" id="{00000000-0008-0000-1D00-00006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98" name="text 1">
          <a:extLst>
            <a:ext uri="{FF2B5EF4-FFF2-40B4-BE49-F238E27FC236}">
              <a16:creationId xmlns:a16="http://schemas.microsoft.com/office/drawing/2014/main" id="{00000000-0008-0000-1D00-000062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99" name="text 1">
          <a:extLst>
            <a:ext uri="{FF2B5EF4-FFF2-40B4-BE49-F238E27FC236}">
              <a16:creationId xmlns:a16="http://schemas.microsoft.com/office/drawing/2014/main" id="{00000000-0008-0000-1D00-00006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0" name="text 1">
          <a:extLst>
            <a:ext uri="{FF2B5EF4-FFF2-40B4-BE49-F238E27FC236}">
              <a16:creationId xmlns:a16="http://schemas.microsoft.com/office/drawing/2014/main" id="{00000000-0008-0000-1D00-00006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01" name="text 1">
          <a:extLst>
            <a:ext uri="{FF2B5EF4-FFF2-40B4-BE49-F238E27FC236}">
              <a16:creationId xmlns:a16="http://schemas.microsoft.com/office/drawing/2014/main" id="{00000000-0008-0000-1D00-00006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2" name="text 1">
          <a:extLst>
            <a:ext uri="{FF2B5EF4-FFF2-40B4-BE49-F238E27FC236}">
              <a16:creationId xmlns:a16="http://schemas.microsoft.com/office/drawing/2014/main" id="{00000000-0008-0000-1D00-00006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3" name="text 1">
          <a:extLst>
            <a:ext uri="{FF2B5EF4-FFF2-40B4-BE49-F238E27FC236}">
              <a16:creationId xmlns:a16="http://schemas.microsoft.com/office/drawing/2014/main" id="{00000000-0008-0000-1D00-00006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04" name="text 1">
          <a:extLst>
            <a:ext uri="{FF2B5EF4-FFF2-40B4-BE49-F238E27FC236}">
              <a16:creationId xmlns:a16="http://schemas.microsoft.com/office/drawing/2014/main" id="{00000000-0008-0000-1D00-00006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5" name="text 1">
          <a:extLst>
            <a:ext uri="{FF2B5EF4-FFF2-40B4-BE49-F238E27FC236}">
              <a16:creationId xmlns:a16="http://schemas.microsoft.com/office/drawing/2014/main" id="{00000000-0008-0000-1D00-00006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6" name="text 1">
          <a:extLst>
            <a:ext uri="{FF2B5EF4-FFF2-40B4-BE49-F238E27FC236}">
              <a16:creationId xmlns:a16="http://schemas.microsoft.com/office/drawing/2014/main" id="{00000000-0008-0000-1D00-00006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07" name="text 1">
          <a:extLst>
            <a:ext uri="{FF2B5EF4-FFF2-40B4-BE49-F238E27FC236}">
              <a16:creationId xmlns:a16="http://schemas.microsoft.com/office/drawing/2014/main" id="{00000000-0008-0000-1D00-00006B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8" name="text 1">
          <a:extLst>
            <a:ext uri="{FF2B5EF4-FFF2-40B4-BE49-F238E27FC236}">
              <a16:creationId xmlns:a16="http://schemas.microsoft.com/office/drawing/2014/main" id="{00000000-0008-0000-1D00-00006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9" name="text 1">
          <a:extLst>
            <a:ext uri="{FF2B5EF4-FFF2-40B4-BE49-F238E27FC236}">
              <a16:creationId xmlns:a16="http://schemas.microsoft.com/office/drawing/2014/main" id="{00000000-0008-0000-1D00-00006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0" name="text 1">
          <a:extLst>
            <a:ext uri="{FF2B5EF4-FFF2-40B4-BE49-F238E27FC236}">
              <a16:creationId xmlns:a16="http://schemas.microsoft.com/office/drawing/2014/main" id="{00000000-0008-0000-1D00-00006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1" name="text 1">
          <a:extLst>
            <a:ext uri="{FF2B5EF4-FFF2-40B4-BE49-F238E27FC236}">
              <a16:creationId xmlns:a16="http://schemas.microsoft.com/office/drawing/2014/main" id="{00000000-0008-0000-1D00-00006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2" name="text 1">
          <a:extLst>
            <a:ext uri="{FF2B5EF4-FFF2-40B4-BE49-F238E27FC236}">
              <a16:creationId xmlns:a16="http://schemas.microsoft.com/office/drawing/2014/main" id="{00000000-0008-0000-1D00-000070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3" name="text 1">
          <a:extLst>
            <a:ext uri="{FF2B5EF4-FFF2-40B4-BE49-F238E27FC236}">
              <a16:creationId xmlns:a16="http://schemas.microsoft.com/office/drawing/2014/main" id="{00000000-0008-0000-1D00-00007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4" name="text 1">
          <a:extLst>
            <a:ext uri="{FF2B5EF4-FFF2-40B4-BE49-F238E27FC236}">
              <a16:creationId xmlns:a16="http://schemas.microsoft.com/office/drawing/2014/main" id="{00000000-0008-0000-1D00-00007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5" name="text 1">
          <a:extLst>
            <a:ext uri="{FF2B5EF4-FFF2-40B4-BE49-F238E27FC236}">
              <a16:creationId xmlns:a16="http://schemas.microsoft.com/office/drawing/2014/main" id="{00000000-0008-0000-1D00-00007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6" name="text 1">
          <a:extLst>
            <a:ext uri="{FF2B5EF4-FFF2-40B4-BE49-F238E27FC236}">
              <a16:creationId xmlns:a16="http://schemas.microsoft.com/office/drawing/2014/main" id="{00000000-0008-0000-1D00-000074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7" name="text 1">
          <a:extLst>
            <a:ext uri="{FF2B5EF4-FFF2-40B4-BE49-F238E27FC236}">
              <a16:creationId xmlns:a16="http://schemas.microsoft.com/office/drawing/2014/main" id="{00000000-0008-0000-1D00-00007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18" name="text 1">
          <a:extLst>
            <a:ext uri="{FF2B5EF4-FFF2-40B4-BE49-F238E27FC236}">
              <a16:creationId xmlns:a16="http://schemas.microsoft.com/office/drawing/2014/main" id="{00000000-0008-0000-1D00-000076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19" name="text 1">
          <a:extLst>
            <a:ext uri="{FF2B5EF4-FFF2-40B4-BE49-F238E27FC236}">
              <a16:creationId xmlns:a16="http://schemas.microsoft.com/office/drawing/2014/main" id="{00000000-0008-0000-1D00-000077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0" name="text 1">
          <a:extLst>
            <a:ext uri="{FF2B5EF4-FFF2-40B4-BE49-F238E27FC236}">
              <a16:creationId xmlns:a16="http://schemas.microsoft.com/office/drawing/2014/main" id="{00000000-0008-0000-1D00-00007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1" name="text 1">
          <a:extLst>
            <a:ext uri="{FF2B5EF4-FFF2-40B4-BE49-F238E27FC236}">
              <a16:creationId xmlns:a16="http://schemas.microsoft.com/office/drawing/2014/main" id="{00000000-0008-0000-1D00-00007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2" name="text 1">
          <a:extLst>
            <a:ext uri="{FF2B5EF4-FFF2-40B4-BE49-F238E27FC236}">
              <a16:creationId xmlns:a16="http://schemas.microsoft.com/office/drawing/2014/main" id="{00000000-0008-0000-1D00-00007A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3" name="text 1">
          <a:extLst>
            <a:ext uri="{FF2B5EF4-FFF2-40B4-BE49-F238E27FC236}">
              <a16:creationId xmlns:a16="http://schemas.microsoft.com/office/drawing/2014/main" id="{00000000-0008-0000-1D00-00007B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4" name="text 1">
          <a:extLst>
            <a:ext uri="{FF2B5EF4-FFF2-40B4-BE49-F238E27FC236}">
              <a16:creationId xmlns:a16="http://schemas.microsoft.com/office/drawing/2014/main" id="{00000000-0008-0000-1D00-00007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5" name="text 1">
          <a:extLst>
            <a:ext uri="{FF2B5EF4-FFF2-40B4-BE49-F238E27FC236}">
              <a16:creationId xmlns:a16="http://schemas.microsoft.com/office/drawing/2014/main" id="{00000000-0008-0000-1D00-00007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6" name="text 1">
          <a:extLst>
            <a:ext uri="{FF2B5EF4-FFF2-40B4-BE49-F238E27FC236}">
              <a16:creationId xmlns:a16="http://schemas.microsoft.com/office/drawing/2014/main" id="{00000000-0008-0000-1D00-00007E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7" name="text 1">
          <a:extLst>
            <a:ext uri="{FF2B5EF4-FFF2-40B4-BE49-F238E27FC236}">
              <a16:creationId xmlns:a16="http://schemas.microsoft.com/office/drawing/2014/main" id="{00000000-0008-0000-1D00-00007F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8" name="text 1">
          <a:extLst>
            <a:ext uri="{FF2B5EF4-FFF2-40B4-BE49-F238E27FC236}">
              <a16:creationId xmlns:a16="http://schemas.microsoft.com/office/drawing/2014/main" id="{00000000-0008-0000-1D00-00008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9" name="text 1">
          <a:extLst>
            <a:ext uri="{FF2B5EF4-FFF2-40B4-BE49-F238E27FC236}">
              <a16:creationId xmlns:a16="http://schemas.microsoft.com/office/drawing/2014/main" id="{00000000-0008-0000-1D00-00008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0" name="text 1">
          <a:extLst>
            <a:ext uri="{FF2B5EF4-FFF2-40B4-BE49-F238E27FC236}">
              <a16:creationId xmlns:a16="http://schemas.microsoft.com/office/drawing/2014/main" id="{00000000-0008-0000-1D00-000082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1" name="text 1">
          <a:extLst>
            <a:ext uri="{FF2B5EF4-FFF2-40B4-BE49-F238E27FC236}">
              <a16:creationId xmlns:a16="http://schemas.microsoft.com/office/drawing/2014/main" id="{00000000-0008-0000-1D00-00008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2" name="text 1">
          <a:extLst>
            <a:ext uri="{FF2B5EF4-FFF2-40B4-BE49-F238E27FC236}">
              <a16:creationId xmlns:a16="http://schemas.microsoft.com/office/drawing/2014/main" id="{00000000-0008-0000-1D00-00008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33" name="text 1">
          <a:extLst>
            <a:ext uri="{FF2B5EF4-FFF2-40B4-BE49-F238E27FC236}">
              <a16:creationId xmlns:a16="http://schemas.microsoft.com/office/drawing/2014/main" id="{00000000-0008-0000-1D00-00008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4" name="text 1">
          <a:extLst>
            <a:ext uri="{FF2B5EF4-FFF2-40B4-BE49-F238E27FC236}">
              <a16:creationId xmlns:a16="http://schemas.microsoft.com/office/drawing/2014/main" id="{00000000-0008-0000-1D00-00008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5" name="text 1">
          <a:extLst>
            <a:ext uri="{FF2B5EF4-FFF2-40B4-BE49-F238E27FC236}">
              <a16:creationId xmlns:a16="http://schemas.microsoft.com/office/drawing/2014/main" id="{00000000-0008-0000-1D00-00008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36" name="text 1">
          <a:extLst>
            <a:ext uri="{FF2B5EF4-FFF2-40B4-BE49-F238E27FC236}">
              <a16:creationId xmlns:a16="http://schemas.microsoft.com/office/drawing/2014/main" id="{00000000-0008-0000-1D00-00008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7" name="text 1">
          <a:extLst>
            <a:ext uri="{FF2B5EF4-FFF2-40B4-BE49-F238E27FC236}">
              <a16:creationId xmlns:a16="http://schemas.microsoft.com/office/drawing/2014/main" id="{00000000-0008-0000-1D00-00008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8" name="text 1">
          <a:extLst>
            <a:ext uri="{FF2B5EF4-FFF2-40B4-BE49-F238E27FC236}">
              <a16:creationId xmlns:a16="http://schemas.microsoft.com/office/drawing/2014/main" id="{00000000-0008-0000-1D00-00008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39" name="text 1">
          <a:extLst>
            <a:ext uri="{FF2B5EF4-FFF2-40B4-BE49-F238E27FC236}">
              <a16:creationId xmlns:a16="http://schemas.microsoft.com/office/drawing/2014/main" id="{00000000-0008-0000-1D00-00008B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40" name="text 1">
          <a:extLst>
            <a:ext uri="{FF2B5EF4-FFF2-40B4-BE49-F238E27FC236}">
              <a16:creationId xmlns:a16="http://schemas.microsoft.com/office/drawing/2014/main" id="{00000000-0008-0000-1D00-00008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41" name="text 1">
          <a:extLst>
            <a:ext uri="{FF2B5EF4-FFF2-40B4-BE49-F238E27FC236}">
              <a16:creationId xmlns:a16="http://schemas.microsoft.com/office/drawing/2014/main" id="{00000000-0008-0000-1D00-00008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2" name="text 1">
          <a:extLst>
            <a:ext uri="{FF2B5EF4-FFF2-40B4-BE49-F238E27FC236}">
              <a16:creationId xmlns:a16="http://schemas.microsoft.com/office/drawing/2014/main" id="{00000000-0008-0000-1D00-00008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3" name="text 1">
          <a:extLst>
            <a:ext uri="{FF2B5EF4-FFF2-40B4-BE49-F238E27FC236}">
              <a16:creationId xmlns:a16="http://schemas.microsoft.com/office/drawing/2014/main" id="{00000000-0008-0000-1D00-00008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4" name="text 1">
          <a:extLst>
            <a:ext uri="{FF2B5EF4-FFF2-40B4-BE49-F238E27FC236}">
              <a16:creationId xmlns:a16="http://schemas.microsoft.com/office/drawing/2014/main" id="{00000000-0008-0000-1D00-000090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5" name="text 1">
          <a:extLst>
            <a:ext uri="{FF2B5EF4-FFF2-40B4-BE49-F238E27FC236}">
              <a16:creationId xmlns:a16="http://schemas.microsoft.com/office/drawing/2014/main" id="{00000000-0008-0000-1D00-00009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6" name="text 1">
          <a:extLst>
            <a:ext uri="{FF2B5EF4-FFF2-40B4-BE49-F238E27FC236}">
              <a16:creationId xmlns:a16="http://schemas.microsoft.com/office/drawing/2014/main" id="{00000000-0008-0000-1D00-00009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7" name="text 1">
          <a:extLst>
            <a:ext uri="{FF2B5EF4-FFF2-40B4-BE49-F238E27FC236}">
              <a16:creationId xmlns:a16="http://schemas.microsoft.com/office/drawing/2014/main" id="{00000000-0008-0000-1D00-00009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8" name="text 1">
          <a:extLst>
            <a:ext uri="{FF2B5EF4-FFF2-40B4-BE49-F238E27FC236}">
              <a16:creationId xmlns:a16="http://schemas.microsoft.com/office/drawing/2014/main" id="{00000000-0008-0000-1D00-000094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9" name="text 1">
          <a:extLst>
            <a:ext uri="{FF2B5EF4-FFF2-40B4-BE49-F238E27FC236}">
              <a16:creationId xmlns:a16="http://schemas.microsoft.com/office/drawing/2014/main" id="{00000000-0008-0000-1D00-00009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50" name="text 1">
          <a:extLst>
            <a:ext uri="{FF2B5EF4-FFF2-40B4-BE49-F238E27FC236}">
              <a16:creationId xmlns:a16="http://schemas.microsoft.com/office/drawing/2014/main" id="{00000000-0008-0000-1D00-000096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51" name="text 1">
          <a:extLst>
            <a:ext uri="{FF2B5EF4-FFF2-40B4-BE49-F238E27FC236}">
              <a16:creationId xmlns:a16="http://schemas.microsoft.com/office/drawing/2014/main" id="{00000000-0008-0000-1D00-000097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52" name="text 1">
          <a:extLst>
            <a:ext uri="{FF2B5EF4-FFF2-40B4-BE49-F238E27FC236}">
              <a16:creationId xmlns:a16="http://schemas.microsoft.com/office/drawing/2014/main" id="{00000000-0008-0000-1D00-000098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53" name="text 1">
          <a:extLst>
            <a:ext uri="{FF2B5EF4-FFF2-40B4-BE49-F238E27FC236}">
              <a16:creationId xmlns:a16="http://schemas.microsoft.com/office/drawing/2014/main" id="{00000000-0008-0000-1D00-000099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4" name="text 1">
          <a:extLst>
            <a:ext uri="{FF2B5EF4-FFF2-40B4-BE49-F238E27FC236}">
              <a16:creationId xmlns:a16="http://schemas.microsoft.com/office/drawing/2014/main" id="{00000000-0008-0000-1D00-00009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5" name="text 1">
          <a:extLst>
            <a:ext uri="{FF2B5EF4-FFF2-40B4-BE49-F238E27FC236}">
              <a16:creationId xmlns:a16="http://schemas.microsoft.com/office/drawing/2014/main" id="{00000000-0008-0000-1D00-00009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56" name="text 1">
          <a:extLst>
            <a:ext uri="{FF2B5EF4-FFF2-40B4-BE49-F238E27FC236}">
              <a16:creationId xmlns:a16="http://schemas.microsoft.com/office/drawing/2014/main" id="{00000000-0008-0000-1D00-00009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7" name="text 1">
          <a:extLst>
            <a:ext uri="{FF2B5EF4-FFF2-40B4-BE49-F238E27FC236}">
              <a16:creationId xmlns:a16="http://schemas.microsoft.com/office/drawing/2014/main" id="{00000000-0008-0000-1D00-00009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8" name="text 1">
          <a:extLst>
            <a:ext uri="{FF2B5EF4-FFF2-40B4-BE49-F238E27FC236}">
              <a16:creationId xmlns:a16="http://schemas.microsoft.com/office/drawing/2014/main" id="{00000000-0008-0000-1D00-00009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59" name="text 1">
          <a:extLst>
            <a:ext uri="{FF2B5EF4-FFF2-40B4-BE49-F238E27FC236}">
              <a16:creationId xmlns:a16="http://schemas.microsoft.com/office/drawing/2014/main" id="{00000000-0008-0000-1D00-00009F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60" name="text 1">
          <a:extLst>
            <a:ext uri="{FF2B5EF4-FFF2-40B4-BE49-F238E27FC236}">
              <a16:creationId xmlns:a16="http://schemas.microsoft.com/office/drawing/2014/main" id="{00000000-0008-0000-1D00-0000A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61" name="text 1">
          <a:extLst>
            <a:ext uri="{FF2B5EF4-FFF2-40B4-BE49-F238E27FC236}">
              <a16:creationId xmlns:a16="http://schemas.microsoft.com/office/drawing/2014/main" id="{00000000-0008-0000-1D00-0000A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2" name="text 1">
          <a:extLst>
            <a:ext uri="{FF2B5EF4-FFF2-40B4-BE49-F238E27FC236}">
              <a16:creationId xmlns:a16="http://schemas.microsoft.com/office/drawing/2014/main" id="{00000000-0008-0000-1D00-0000A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3" name="text 1">
          <a:extLst>
            <a:ext uri="{FF2B5EF4-FFF2-40B4-BE49-F238E27FC236}">
              <a16:creationId xmlns:a16="http://schemas.microsoft.com/office/drawing/2014/main" id="{00000000-0008-0000-1D00-0000A3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4" name="text 1">
          <a:extLst>
            <a:ext uri="{FF2B5EF4-FFF2-40B4-BE49-F238E27FC236}">
              <a16:creationId xmlns:a16="http://schemas.microsoft.com/office/drawing/2014/main" id="{00000000-0008-0000-1D00-0000A4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5" name="text 1">
          <a:extLst>
            <a:ext uri="{FF2B5EF4-FFF2-40B4-BE49-F238E27FC236}">
              <a16:creationId xmlns:a16="http://schemas.microsoft.com/office/drawing/2014/main" id="{00000000-0008-0000-1D00-0000A5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6" name="text 1">
          <a:extLst>
            <a:ext uri="{FF2B5EF4-FFF2-40B4-BE49-F238E27FC236}">
              <a16:creationId xmlns:a16="http://schemas.microsoft.com/office/drawing/2014/main" id="{00000000-0008-0000-1D00-0000A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7" name="text 1">
          <a:extLst>
            <a:ext uri="{FF2B5EF4-FFF2-40B4-BE49-F238E27FC236}">
              <a16:creationId xmlns:a16="http://schemas.microsoft.com/office/drawing/2014/main" id="{00000000-0008-0000-1D00-0000A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8" name="text 1">
          <a:extLst>
            <a:ext uri="{FF2B5EF4-FFF2-40B4-BE49-F238E27FC236}">
              <a16:creationId xmlns:a16="http://schemas.microsoft.com/office/drawing/2014/main" id="{00000000-0008-0000-1D00-0000A8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9" name="text 1">
          <a:extLst>
            <a:ext uri="{FF2B5EF4-FFF2-40B4-BE49-F238E27FC236}">
              <a16:creationId xmlns:a16="http://schemas.microsoft.com/office/drawing/2014/main" id="{00000000-0008-0000-1D00-0000A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70" name="text 1">
          <a:extLst>
            <a:ext uri="{FF2B5EF4-FFF2-40B4-BE49-F238E27FC236}">
              <a16:creationId xmlns:a16="http://schemas.microsoft.com/office/drawing/2014/main" id="{00000000-0008-0000-1D00-0000AA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71" name="text 1">
          <a:extLst>
            <a:ext uri="{FF2B5EF4-FFF2-40B4-BE49-F238E27FC236}">
              <a16:creationId xmlns:a16="http://schemas.microsoft.com/office/drawing/2014/main" id="{00000000-0008-0000-1D00-0000AB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72" name="text 1">
          <a:extLst>
            <a:ext uri="{FF2B5EF4-FFF2-40B4-BE49-F238E27FC236}">
              <a16:creationId xmlns:a16="http://schemas.microsoft.com/office/drawing/2014/main" id="{00000000-0008-0000-1D00-0000AC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73" name="text 1">
          <a:extLst>
            <a:ext uri="{FF2B5EF4-FFF2-40B4-BE49-F238E27FC236}">
              <a16:creationId xmlns:a16="http://schemas.microsoft.com/office/drawing/2014/main" id="{00000000-0008-0000-1D00-0000AD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4" name="text 1">
          <a:extLst>
            <a:ext uri="{FF2B5EF4-FFF2-40B4-BE49-F238E27FC236}">
              <a16:creationId xmlns:a16="http://schemas.microsoft.com/office/drawing/2014/main" id="{00000000-0008-0000-1D00-0000AE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5" name="text 1">
          <a:extLst>
            <a:ext uri="{FF2B5EF4-FFF2-40B4-BE49-F238E27FC236}">
              <a16:creationId xmlns:a16="http://schemas.microsoft.com/office/drawing/2014/main" id="{00000000-0008-0000-1D00-0000AF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76" name="text 1">
          <a:extLst>
            <a:ext uri="{FF2B5EF4-FFF2-40B4-BE49-F238E27FC236}">
              <a16:creationId xmlns:a16="http://schemas.microsoft.com/office/drawing/2014/main" id="{00000000-0008-0000-1D00-0000B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7" name="text 1">
          <a:extLst>
            <a:ext uri="{FF2B5EF4-FFF2-40B4-BE49-F238E27FC236}">
              <a16:creationId xmlns:a16="http://schemas.microsoft.com/office/drawing/2014/main" id="{00000000-0008-0000-1D00-0000B1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8" name="text 1">
          <a:extLst>
            <a:ext uri="{FF2B5EF4-FFF2-40B4-BE49-F238E27FC236}">
              <a16:creationId xmlns:a16="http://schemas.microsoft.com/office/drawing/2014/main" id="{00000000-0008-0000-1D00-0000B2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79" name="text 1">
          <a:extLst>
            <a:ext uri="{FF2B5EF4-FFF2-40B4-BE49-F238E27FC236}">
              <a16:creationId xmlns:a16="http://schemas.microsoft.com/office/drawing/2014/main" id="{00000000-0008-0000-1D00-0000B3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80" name="text 1">
          <a:extLst>
            <a:ext uri="{FF2B5EF4-FFF2-40B4-BE49-F238E27FC236}">
              <a16:creationId xmlns:a16="http://schemas.microsoft.com/office/drawing/2014/main" id="{00000000-0008-0000-1D00-0000B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81" name="text 1">
          <a:extLst>
            <a:ext uri="{FF2B5EF4-FFF2-40B4-BE49-F238E27FC236}">
              <a16:creationId xmlns:a16="http://schemas.microsoft.com/office/drawing/2014/main" id="{00000000-0008-0000-1D00-0000B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2" name="text 1">
          <a:extLst>
            <a:ext uri="{FF2B5EF4-FFF2-40B4-BE49-F238E27FC236}">
              <a16:creationId xmlns:a16="http://schemas.microsoft.com/office/drawing/2014/main" id="{00000000-0008-0000-1D00-0000B6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3" name="text 1">
          <a:extLst>
            <a:ext uri="{FF2B5EF4-FFF2-40B4-BE49-F238E27FC236}">
              <a16:creationId xmlns:a16="http://schemas.microsoft.com/office/drawing/2014/main" id="{00000000-0008-0000-1D00-0000B7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4" name="text 1">
          <a:extLst>
            <a:ext uri="{FF2B5EF4-FFF2-40B4-BE49-F238E27FC236}">
              <a16:creationId xmlns:a16="http://schemas.microsoft.com/office/drawing/2014/main" id="{00000000-0008-0000-1D00-0000B8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5" name="text 1">
          <a:extLst>
            <a:ext uri="{FF2B5EF4-FFF2-40B4-BE49-F238E27FC236}">
              <a16:creationId xmlns:a16="http://schemas.microsoft.com/office/drawing/2014/main" id="{00000000-0008-0000-1D00-0000B9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6" name="text 1">
          <a:extLst>
            <a:ext uri="{FF2B5EF4-FFF2-40B4-BE49-F238E27FC236}">
              <a16:creationId xmlns:a16="http://schemas.microsoft.com/office/drawing/2014/main" id="{00000000-0008-0000-1D00-0000BA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7" name="text 1">
          <a:extLst>
            <a:ext uri="{FF2B5EF4-FFF2-40B4-BE49-F238E27FC236}">
              <a16:creationId xmlns:a16="http://schemas.microsoft.com/office/drawing/2014/main" id="{00000000-0008-0000-1D00-0000BB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8" name="text 1">
          <a:extLst>
            <a:ext uri="{FF2B5EF4-FFF2-40B4-BE49-F238E27FC236}">
              <a16:creationId xmlns:a16="http://schemas.microsoft.com/office/drawing/2014/main" id="{00000000-0008-0000-1D00-0000BC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9" name="text 1">
          <a:extLst>
            <a:ext uri="{FF2B5EF4-FFF2-40B4-BE49-F238E27FC236}">
              <a16:creationId xmlns:a16="http://schemas.microsoft.com/office/drawing/2014/main" id="{00000000-0008-0000-1D00-0000BDBC0200}"/>
            </a:ext>
          </a:extLst>
        </xdr:cNvPr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90" name="text 1">
          <a:extLst>
            <a:ext uri="{FF2B5EF4-FFF2-40B4-BE49-F238E27FC236}">
              <a16:creationId xmlns:a16="http://schemas.microsoft.com/office/drawing/2014/main" id="{00000000-0008-0000-1D00-0000BEBC02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1" name="text 1">
          <a:extLst>
            <a:ext uri="{FF2B5EF4-FFF2-40B4-BE49-F238E27FC236}">
              <a16:creationId xmlns:a16="http://schemas.microsoft.com/office/drawing/2014/main" id="{00000000-0008-0000-1D00-0000BF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2" name="text 1">
          <a:extLst>
            <a:ext uri="{FF2B5EF4-FFF2-40B4-BE49-F238E27FC236}">
              <a16:creationId xmlns:a16="http://schemas.microsoft.com/office/drawing/2014/main" id="{00000000-0008-0000-1D00-0000C0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93" name="text 1">
          <a:extLst>
            <a:ext uri="{FF2B5EF4-FFF2-40B4-BE49-F238E27FC236}">
              <a16:creationId xmlns:a16="http://schemas.microsoft.com/office/drawing/2014/main" id="{00000000-0008-0000-1D00-0000C1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94" name="text 1">
          <a:extLst>
            <a:ext uri="{FF2B5EF4-FFF2-40B4-BE49-F238E27FC236}">
              <a16:creationId xmlns:a16="http://schemas.microsoft.com/office/drawing/2014/main" id="{00000000-0008-0000-1D00-0000C2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5" name="text 1">
          <a:extLst>
            <a:ext uri="{FF2B5EF4-FFF2-40B4-BE49-F238E27FC236}">
              <a16:creationId xmlns:a16="http://schemas.microsoft.com/office/drawing/2014/main" id="{00000000-0008-0000-1D00-0000C3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6" name="text 1">
          <a:extLst>
            <a:ext uri="{FF2B5EF4-FFF2-40B4-BE49-F238E27FC236}">
              <a16:creationId xmlns:a16="http://schemas.microsoft.com/office/drawing/2014/main" id="{00000000-0008-0000-1D00-0000C4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7" name="text 1">
          <a:extLst>
            <a:ext uri="{FF2B5EF4-FFF2-40B4-BE49-F238E27FC236}">
              <a16:creationId xmlns:a16="http://schemas.microsoft.com/office/drawing/2014/main" id="{00000000-0008-0000-1D00-0000C5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8" name="text 1">
          <a:extLst>
            <a:ext uri="{FF2B5EF4-FFF2-40B4-BE49-F238E27FC236}">
              <a16:creationId xmlns:a16="http://schemas.microsoft.com/office/drawing/2014/main" id="{00000000-0008-0000-1D00-0000C6BC02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361950</xdr:colOff>
      <xdr:row>34</xdr:row>
      <xdr:rowOff>152400</xdr:rowOff>
    </xdr:to>
    <xdr:graphicFrame macro="">
      <xdr:nvGraphicFramePr>
        <xdr:cNvPr id="844989" name="Graf 1">
          <a:extLst>
            <a:ext uri="{FF2B5EF4-FFF2-40B4-BE49-F238E27FC236}">
              <a16:creationId xmlns:a16="http://schemas.microsoft.com/office/drawing/2014/main" id="{00000000-0008-0000-1F00-0000BDE40C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361950</xdr:colOff>
      <xdr:row>34</xdr:row>
      <xdr:rowOff>152400</xdr:rowOff>
    </xdr:to>
    <xdr:graphicFrame macro="">
      <xdr:nvGraphicFramePr>
        <xdr:cNvPr id="853180" name="Graf 1">
          <a:extLst>
            <a:ext uri="{FF2B5EF4-FFF2-40B4-BE49-F238E27FC236}">
              <a16:creationId xmlns:a16="http://schemas.microsoft.com/office/drawing/2014/main" id="{00000000-0008-0000-2000-0000BC040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34</xdr:row>
      <xdr:rowOff>152400</xdr:rowOff>
    </xdr:to>
    <xdr:graphicFrame macro="">
      <xdr:nvGraphicFramePr>
        <xdr:cNvPr id="854204" name="Graf 1">
          <a:extLst>
            <a:ext uri="{FF2B5EF4-FFF2-40B4-BE49-F238E27FC236}">
              <a16:creationId xmlns:a16="http://schemas.microsoft.com/office/drawing/2014/main" id="{00000000-0008-0000-2100-0000BC080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19050</xdr:rowOff>
    </xdr:from>
    <xdr:to>
      <xdr:col>15</xdr:col>
      <xdr:colOff>38100</xdr:colOff>
      <xdr:row>35</xdr:row>
      <xdr:rowOff>9525</xdr:rowOff>
    </xdr:to>
    <xdr:graphicFrame macro="">
      <xdr:nvGraphicFramePr>
        <xdr:cNvPr id="866491" name="Graf 1">
          <a:extLst>
            <a:ext uri="{FF2B5EF4-FFF2-40B4-BE49-F238E27FC236}">
              <a16:creationId xmlns:a16="http://schemas.microsoft.com/office/drawing/2014/main" id="{00000000-0008-0000-2200-0000BB380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DE6F8223-E77C-46E7-8D5B-7EAE5EFC6AE3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046208ED-305C-4562-AD62-9F9BF8B731E0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16</xdr:col>
      <xdr:colOff>9525</xdr:colOff>
      <xdr:row>36</xdr:row>
      <xdr:rowOff>152400</xdr:rowOff>
    </xdr:to>
    <xdr:graphicFrame macro="">
      <xdr:nvGraphicFramePr>
        <xdr:cNvPr id="1267864" name="Graf 1">
          <a:extLst>
            <a:ext uri="{FF2B5EF4-FFF2-40B4-BE49-F238E27FC236}">
              <a16:creationId xmlns:a16="http://schemas.microsoft.com/office/drawing/2014/main" id="{00000000-0008-0000-2300-0000985813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1104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15</xdr:col>
      <xdr:colOff>28575</xdr:colOff>
      <xdr:row>30</xdr:row>
      <xdr:rowOff>57151</xdr:rowOff>
    </xdr:to>
    <xdr:graphicFrame macro="">
      <xdr:nvGraphicFramePr>
        <xdr:cNvPr id="2382911" name="Graf 1">
          <a:extLst>
            <a:ext uri="{FF2B5EF4-FFF2-40B4-BE49-F238E27FC236}">
              <a16:creationId xmlns:a16="http://schemas.microsoft.com/office/drawing/2014/main" id="{00000000-0008-0000-2800-00003F5C24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>
          <a:extLst xmlns:a="http://schemas.openxmlformats.org/drawingml/2006/main">
            <a:ext uri="{FF2B5EF4-FFF2-40B4-BE49-F238E27FC236}">
              <a16:creationId xmlns:a16="http://schemas.microsoft.com/office/drawing/2014/main" id="{3563156B-EBDC-4B43-B53D-0A9A6FD90660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>
          <a:extLst xmlns:a="http://schemas.openxmlformats.org/drawingml/2006/main">
            <a:ext uri="{FF2B5EF4-FFF2-40B4-BE49-F238E27FC236}">
              <a16:creationId xmlns:a16="http://schemas.microsoft.com/office/drawing/2014/main" id="{075FCCDD-0516-4420-9E2B-33C90321EAD5}"/>
            </a:ext>
          </a:extLst>
        </cdr:cNvPr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growShrinkType="overwriteClear" connectionId="1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growShrinkType="overwriteClear" connectionId="2" xr16:uid="{00000000-0016-0000-24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1"/>
  </sheetPr>
  <dimension ref="A1:DE358"/>
  <sheetViews>
    <sheetView workbookViewId="0">
      <pane xSplit="2" ySplit="2" topLeftCell="BJ3" activePane="bottomRight" state="frozen"/>
      <selection pane="topRight" activeCell="C1" sqref="C1"/>
      <selection pane="bottomLeft" activeCell="A6" sqref="A6"/>
      <selection pane="bottomRight" activeCell="CN15" sqref="CN15"/>
    </sheetView>
  </sheetViews>
  <sheetFormatPr defaultRowHeight="12.75" x14ac:dyDescent="0.2"/>
  <cols>
    <col min="1" max="1" width="2.85546875" customWidth="1"/>
    <col min="2" max="2" width="14.7109375" customWidth="1"/>
    <col min="3" max="6" width="3.7109375" customWidth="1"/>
    <col min="7" max="7" width="4" customWidth="1"/>
    <col min="8" max="14" width="3.7109375" customWidth="1"/>
    <col min="15" max="15" width="3.7109375" style="1" customWidth="1"/>
    <col min="16" max="16" width="5" style="27" customWidth="1"/>
    <col min="17" max="25" width="3.7109375" customWidth="1"/>
    <col min="26" max="26" width="3.28515625" customWidth="1"/>
    <col min="27" max="29" width="3.7109375" customWidth="1"/>
    <col min="30" max="30" width="5" style="27" customWidth="1"/>
    <col min="31" max="43" width="3.7109375" style="27" customWidth="1"/>
    <col min="44" max="44" width="5" style="27" customWidth="1"/>
    <col min="45" max="57" width="3.7109375" customWidth="1"/>
    <col min="58" max="58" width="5" customWidth="1"/>
    <col min="59" max="71" width="3.7109375" customWidth="1"/>
    <col min="72" max="72" width="5" customWidth="1"/>
    <col min="73" max="73" width="3.7109375" style="93" customWidth="1"/>
    <col min="74" max="74" width="3.7109375" customWidth="1"/>
    <col min="75" max="75" width="11.42578125" customWidth="1"/>
    <col min="76" max="82" width="3.7109375" customWidth="1"/>
    <col min="83" max="83" width="6.5703125" bestFit="1" customWidth="1"/>
    <col min="84" max="84" width="0.85546875" customWidth="1"/>
    <col min="85" max="85" width="10.28515625" style="463" customWidth="1"/>
    <col min="86" max="91" width="3.7109375" style="463" customWidth="1"/>
    <col min="92" max="92" width="3.7109375" style="757" customWidth="1"/>
    <col min="93" max="93" width="0.85546875" customWidth="1"/>
    <col min="94" max="94" width="10.5703125" customWidth="1"/>
    <col min="95" max="101" width="3.7109375" customWidth="1"/>
    <col min="102" max="102" width="1" customWidth="1"/>
    <col min="103" max="103" width="10.140625" bestFit="1" customWidth="1"/>
    <col min="104" max="104" width="4.42578125" bestFit="1" customWidth="1"/>
    <col min="105" max="105" width="1.140625" customWidth="1"/>
    <col min="106" max="106" width="10.140625" bestFit="1" customWidth="1"/>
    <col min="107" max="107" width="4.42578125" bestFit="1" customWidth="1"/>
    <col min="108" max="108" width="10.140625" customWidth="1"/>
    <col min="109" max="109" width="6" customWidth="1"/>
    <col min="110" max="197" width="3.7109375" customWidth="1"/>
  </cols>
  <sheetData>
    <row r="1" spans="1:109" s="6" customFormat="1" ht="11.25" x14ac:dyDescent="0.2">
      <c r="A1" s="56" t="s">
        <v>16</v>
      </c>
      <c r="B1" s="293" t="s">
        <v>1047</v>
      </c>
      <c r="C1" s="946" t="s">
        <v>20</v>
      </c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7"/>
      <c r="Q1" s="946" t="s">
        <v>21</v>
      </c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7"/>
      <c r="AE1" s="948" t="s">
        <v>0</v>
      </c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7"/>
      <c r="AS1" s="946" t="s">
        <v>22</v>
      </c>
      <c r="AT1" s="946"/>
      <c r="AU1" s="946"/>
      <c r="AV1" s="946"/>
      <c r="AW1" s="946"/>
      <c r="AX1" s="946"/>
      <c r="AY1" s="946"/>
      <c r="AZ1" s="946"/>
      <c r="BA1" s="946"/>
      <c r="BB1" s="946"/>
      <c r="BC1" s="946"/>
      <c r="BD1" s="946"/>
      <c r="BE1" s="946"/>
      <c r="BF1" s="947"/>
      <c r="BG1" s="946" t="s">
        <v>13</v>
      </c>
      <c r="BH1" s="946"/>
      <c r="BI1" s="946"/>
      <c r="BJ1" s="946"/>
      <c r="BK1" s="946"/>
      <c r="BL1" s="946"/>
      <c r="BM1" s="946"/>
      <c r="BN1" s="946"/>
      <c r="BO1" s="946"/>
      <c r="BP1" s="946"/>
      <c r="BQ1" s="946"/>
      <c r="BR1" s="946"/>
      <c r="BS1" s="946"/>
      <c r="BT1" s="946"/>
      <c r="BU1" s="56"/>
      <c r="BW1" s="97" t="str">
        <f>B1</f>
        <v>2017/2018</v>
      </c>
      <c r="CE1" s="6" t="s">
        <v>489</v>
      </c>
      <c r="CG1" s="454" t="str">
        <f>B2</f>
        <v>Podzim 2017</v>
      </c>
      <c r="CH1" s="454"/>
      <c r="CI1" s="454"/>
      <c r="CJ1" s="454"/>
      <c r="CK1" s="454"/>
      <c r="CL1" s="454"/>
      <c r="CM1" s="454"/>
      <c r="CN1" s="751"/>
      <c r="CP1" s="6" t="str">
        <f>B39</f>
        <v>Jaro 2018</v>
      </c>
      <c r="CY1" s="6" t="s">
        <v>942</v>
      </c>
      <c r="DB1" s="6" t="s">
        <v>943</v>
      </c>
      <c r="DD1" s="6" t="s">
        <v>23</v>
      </c>
    </row>
    <row r="2" spans="1:109" s="6" customFormat="1" ht="11.25" x14ac:dyDescent="0.2">
      <c r="B2" s="64" t="s">
        <v>1045</v>
      </c>
      <c r="C2" s="945" t="s">
        <v>797</v>
      </c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  <c r="AN2" s="945"/>
      <c r="AO2" s="945"/>
      <c r="AP2" s="945"/>
      <c r="AQ2" s="945"/>
      <c r="AR2" s="945"/>
      <c r="AS2" s="945"/>
      <c r="AT2" s="945"/>
      <c r="AU2" s="945"/>
      <c r="AV2" s="945"/>
      <c r="AW2" s="945"/>
      <c r="AX2" s="945"/>
      <c r="AY2" s="945"/>
      <c r="AZ2" s="945"/>
      <c r="BA2" s="945"/>
      <c r="BB2" s="945"/>
      <c r="BC2" s="945"/>
      <c r="BD2" s="945"/>
      <c r="BE2" s="945"/>
      <c r="BF2" s="945"/>
      <c r="BG2" s="945"/>
      <c r="BH2" s="945"/>
      <c r="BI2" s="945"/>
      <c r="BJ2" s="945"/>
      <c r="BK2" s="945"/>
      <c r="BL2" s="945"/>
      <c r="BM2" s="945"/>
      <c r="BN2" s="945"/>
      <c r="BO2" s="945"/>
      <c r="BP2" s="945"/>
      <c r="BQ2" s="945"/>
      <c r="BR2" s="945"/>
      <c r="BS2" s="945"/>
      <c r="BT2" s="945"/>
      <c r="BU2" s="56" t="s">
        <v>49</v>
      </c>
      <c r="BX2" s="6" t="s">
        <v>362</v>
      </c>
      <c r="BY2" s="6" t="s">
        <v>485</v>
      </c>
      <c r="BZ2" s="6" t="s">
        <v>486</v>
      </c>
      <c r="CA2" s="6" t="s">
        <v>167</v>
      </c>
      <c r="CB2" s="6" t="s">
        <v>8</v>
      </c>
      <c r="CC2" s="6" t="s">
        <v>92</v>
      </c>
      <c r="CD2" s="6" t="s">
        <v>487</v>
      </c>
      <c r="CG2" s="454"/>
      <c r="CH2" s="454"/>
      <c r="CI2" s="454"/>
      <c r="CJ2" s="454"/>
      <c r="CK2" s="454"/>
      <c r="CL2" s="454"/>
      <c r="CM2" s="454"/>
      <c r="CN2" s="751"/>
    </row>
    <row r="3" spans="1:109" ht="13.5" thickBot="1" x14ac:dyDescent="0.25">
      <c r="A3" s="2"/>
      <c r="B3" s="59" t="s">
        <v>24</v>
      </c>
      <c r="C3" s="60">
        <v>1</v>
      </c>
      <c r="D3" s="60">
        <v>2</v>
      </c>
      <c r="E3" s="60">
        <v>3</v>
      </c>
      <c r="F3" s="60">
        <v>4</v>
      </c>
      <c r="G3" s="60">
        <v>5</v>
      </c>
      <c r="H3" s="60">
        <v>6</v>
      </c>
      <c r="I3" s="60">
        <v>7</v>
      </c>
      <c r="J3" s="60">
        <v>8</v>
      </c>
      <c r="K3" s="60">
        <v>9</v>
      </c>
      <c r="L3" s="60">
        <v>10</v>
      </c>
      <c r="M3" s="60">
        <v>11</v>
      </c>
      <c r="N3" s="60">
        <v>12</v>
      </c>
      <c r="O3" s="60">
        <v>13</v>
      </c>
      <c r="P3" s="61" t="s">
        <v>19</v>
      </c>
      <c r="Q3" s="60">
        <v>1</v>
      </c>
      <c r="R3" s="60">
        <v>2</v>
      </c>
      <c r="S3" s="60">
        <v>3</v>
      </c>
      <c r="T3" s="60">
        <v>4</v>
      </c>
      <c r="U3" s="60">
        <v>5</v>
      </c>
      <c r="V3" s="60">
        <v>6</v>
      </c>
      <c r="W3" s="60">
        <v>7</v>
      </c>
      <c r="X3" s="60">
        <v>8</v>
      </c>
      <c r="Y3" s="60">
        <v>9</v>
      </c>
      <c r="Z3" s="60">
        <v>10</v>
      </c>
      <c r="AA3" s="60">
        <v>11</v>
      </c>
      <c r="AB3" s="60">
        <v>12</v>
      </c>
      <c r="AC3" s="60">
        <v>13</v>
      </c>
      <c r="AD3" s="61" t="s">
        <v>19</v>
      </c>
      <c r="AE3" s="60">
        <v>1</v>
      </c>
      <c r="AF3" s="60">
        <v>2</v>
      </c>
      <c r="AG3" s="60">
        <v>3</v>
      </c>
      <c r="AH3" s="60">
        <v>4</v>
      </c>
      <c r="AI3" s="60">
        <v>5</v>
      </c>
      <c r="AJ3" s="60">
        <v>6</v>
      </c>
      <c r="AK3" s="60">
        <v>7</v>
      </c>
      <c r="AL3" s="60">
        <v>8</v>
      </c>
      <c r="AM3" s="60">
        <v>9</v>
      </c>
      <c r="AN3" s="60">
        <v>10</v>
      </c>
      <c r="AO3" s="60">
        <v>11</v>
      </c>
      <c r="AP3" s="60">
        <v>12</v>
      </c>
      <c r="AQ3" s="60">
        <v>13</v>
      </c>
      <c r="AR3" s="61" t="s">
        <v>19</v>
      </c>
      <c r="AS3" s="60">
        <v>1</v>
      </c>
      <c r="AT3" s="60">
        <v>2</v>
      </c>
      <c r="AU3" s="60">
        <v>3</v>
      </c>
      <c r="AV3" s="60">
        <v>4</v>
      </c>
      <c r="AW3" s="60">
        <v>5</v>
      </c>
      <c r="AX3" s="60">
        <v>6</v>
      </c>
      <c r="AY3" s="60">
        <v>7</v>
      </c>
      <c r="AZ3" s="60">
        <v>8</v>
      </c>
      <c r="BA3" s="60">
        <v>9</v>
      </c>
      <c r="BB3" s="60">
        <v>10</v>
      </c>
      <c r="BC3" s="60">
        <v>11</v>
      </c>
      <c r="BD3" s="60">
        <v>12</v>
      </c>
      <c r="BE3" s="60">
        <v>13</v>
      </c>
      <c r="BF3" s="60" t="s">
        <v>19</v>
      </c>
      <c r="BG3" s="60">
        <v>1</v>
      </c>
      <c r="BH3" s="60">
        <v>2</v>
      </c>
      <c r="BI3" s="60">
        <v>3</v>
      </c>
      <c r="BJ3" s="60">
        <v>4</v>
      </c>
      <c r="BK3" s="60">
        <v>5</v>
      </c>
      <c r="BL3" s="60">
        <v>6</v>
      </c>
      <c r="BM3" s="60">
        <v>7</v>
      </c>
      <c r="BN3" s="60">
        <v>8</v>
      </c>
      <c r="BO3" s="60">
        <v>9</v>
      </c>
      <c r="BP3" s="60">
        <v>10</v>
      </c>
      <c r="BQ3" s="60">
        <v>11</v>
      </c>
      <c r="BR3" s="60">
        <v>12</v>
      </c>
      <c r="BS3" s="60">
        <v>13</v>
      </c>
      <c r="BT3" s="61" t="s">
        <v>19</v>
      </c>
      <c r="BU3" s="523" t="s">
        <v>792</v>
      </c>
      <c r="BW3" s="97" t="s">
        <v>361</v>
      </c>
      <c r="BX3" s="97" t="s">
        <v>527</v>
      </c>
      <c r="BY3" s="97" t="s">
        <v>485</v>
      </c>
      <c r="BZ3" s="97" t="s">
        <v>486</v>
      </c>
      <c r="CA3" s="97" t="s">
        <v>167</v>
      </c>
      <c r="CB3" s="97" t="s">
        <v>8</v>
      </c>
      <c r="CC3" s="97" t="s">
        <v>92</v>
      </c>
      <c r="CD3" s="97" t="s">
        <v>487</v>
      </c>
      <c r="CE3" s="97" t="str">
        <f>BW1</f>
        <v>2017/2018</v>
      </c>
      <c r="CF3" s="97"/>
      <c r="CG3" s="459" t="str">
        <f>BW3</f>
        <v>Jméno</v>
      </c>
      <c r="CH3" s="459" t="s">
        <v>362</v>
      </c>
      <c r="CI3" s="459" t="s">
        <v>485</v>
      </c>
      <c r="CJ3" s="459" t="s">
        <v>486</v>
      </c>
      <c r="CK3" s="459" t="s">
        <v>167</v>
      </c>
      <c r="CL3" s="459" t="s">
        <v>8</v>
      </c>
      <c r="CM3" s="459" t="s">
        <v>92</v>
      </c>
      <c r="CN3" s="752" t="s">
        <v>487</v>
      </c>
      <c r="CO3" s="97"/>
      <c r="CP3" s="97" t="str">
        <f>BW3</f>
        <v>Jméno</v>
      </c>
      <c r="CQ3" s="97" t="s">
        <v>362</v>
      </c>
      <c r="CR3" s="97" t="s">
        <v>485</v>
      </c>
      <c r="CS3" s="97" t="s">
        <v>486</v>
      </c>
      <c r="CT3" s="97" t="s">
        <v>167</v>
      </c>
      <c r="CU3" s="97" t="s">
        <v>8</v>
      </c>
      <c r="CV3" s="97" t="s">
        <v>92</v>
      </c>
      <c r="CW3" s="97" t="s">
        <v>487</v>
      </c>
      <c r="CY3" s="97" t="s">
        <v>361</v>
      </c>
      <c r="CZ3" s="97" t="s">
        <v>945</v>
      </c>
      <c r="DB3" s="97" t="s">
        <v>361</v>
      </c>
      <c r="DC3" s="97" t="s">
        <v>946</v>
      </c>
      <c r="DD3" s="97" t="s">
        <v>361</v>
      </c>
      <c r="DE3" s="97" t="s">
        <v>1022</v>
      </c>
    </row>
    <row r="4" spans="1:109" s="6" customFormat="1" ht="12" thickTop="1" x14ac:dyDescent="0.2">
      <c r="A4" s="8">
        <v>1</v>
      </c>
      <c r="B4" s="15" t="s">
        <v>169</v>
      </c>
      <c r="C4" s="10">
        <v>90</v>
      </c>
      <c r="D4" s="10"/>
      <c r="E4" s="10"/>
      <c r="F4" s="10"/>
      <c r="G4" s="10"/>
      <c r="H4" s="8"/>
      <c r="I4" s="8"/>
      <c r="J4" s="10"/>
      <c r="K4" s="10"/>
      <c r="L4" s="10"/>
      <c r="M4" s="10"/>
      <c r="N4" s="10"/>
      <c r="O4" s="8">
        <v>90</v>
      </c>
      <c r="P4" s="26">
        <f t="shared" ref="P4:P36" si="0">SUM(C4:O4)</f>
        <v>180</v>
      </c>
      <c r="Q4" s="136"/>
      <c r="R4" s="136"/>
      <c r="S4" s="136"/>
      <c r="T4" s="136"/>
      <c r="U4" s="136"/>
      <c r="V4" s="92"/>
      <c r="W4" s="136"/>
      <c r="X4" s="136"/>
      <c r="Y4" s="136"/>
      <c r="Z4" s="136"/>
      <c r="AA4" s="136"/>
      <c r="AB4" s="136"/>
      <c r="AC4" s="136"/>
      <c r="AD4" s="138">
        <f t="shared" ref="AD4:AD36" si="1">SUM(Q4:AC4)</f>
        <v>0</v>
      </c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39"/>
      <c r="AR4" s="138">
        <f t="shared" ref="AR4:AR35" si="2">SUM(AE4:AQ4)</f>
        <v>0</v>
      </c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137">
        <f t="shared" ref="BF4:BF35" si="3">SUM(AS4:BE4)</f>
        <v>0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7">
        <f t="shared" ref="BT4:BT35" si="4">SUM(BG4:BS4)</f>
        <v>0</v>
      </c>
      <c r="BU4" s="94"/>
      <c r="BV4" s="6">
        <v>1</v>
      </c>
      <c r="BW4" s="29" t="str">
        <f t="shared" ref="BW4:BW27" si="5">B4</f>
        <v>Havlík Roman</v>
      </c>
      <c r="BX4" s="29">
        <f>COUNT($C4:$O4)+COUNT($C41:$O41)</f>
        <v>3</v>
      </c>
      <c r="BY4" s="29">
        <f>COUNT($Q4:$AC4)+COUNT($Q41:$AC41)</f>
        <v>0</v>
      </c>
      <c r="BZ4" s="29">
        <f>SUM($AE4:$AQ4)+SUM($AE41:$AQ41)</f>
        <v>0</v>
      </c>
      <c r="CA4" s="29">
        <f>SUM($AS4:$BE4)+SUM($AS41:$BE41)</f>
        <v>0</v>
      </c>
      <c r="CB4" s="29">
        <f t="shared" ref="CB4:CB35" si="6">SUM(BZ4:CA4)</f>
        <v>0</v>
      </c>
      <c r="CC4" s="29">
        <f>SUM($BG4:$BS4)+SUM($BG41:$BS41)-CD4</f>
        <v>0</v>
      </c>
      <c r="CD4" s="410">
        <f>$BU4+$BU41</f>
        <v>0</v>
      </c>
      <c r="CE4" s="29" t="str">
        <f>CE3</f>
        <v>2017/2018</v>
      </c>
      <c r="CF4" s="29"/>
      <c r="CG4" s="454" t="str">
        <f>B4</f>
        <v>Havlík Roman</v>
      </c>
      <c r="CH4" s="454">
        <f>COUNT($C4:$O4)</f>
        <v>2</v>
      </c>
      <c r="CI4" s="454">
        <f>COUNT($Q4:$AC4)</f>
        <v>0</v>
      </c>
      <c r="CJ4" s="454">
        <f>SUM($AE4:$AQ4)</f>
        <v>0</v>
      </c>
      <c r="CK4" s="454">
        <f>SUM($AS4:$BE4)</f>
        <v>0</v>
      </c>
      <c r="CL4" s="454">
        <f>SUM(CJ4:CK4)</f>
        <v>0</v>
      </c>
      <c r="CM4" s="454">
        <f>SUM($BG4:$BS4)-CN4</f>
        <v>0</v>
      </c>
      <c r="CN4" s="751">
        <f>$BU4</f>
        <v>0</v>
      </c>
      <c r="CO4" s="29"/>
      <c r="CP4" s="6" t="str">
        <f>B4</f>
        <v>Havlík Roman</v>
      </c>
      <c r="CQ4" s="29">
        <f>COUNT($C41:$O41)</f>
        <v>1</v>
      </c>
      <c r="CR4" s="29">
        <f>COUNT($Q41:$AC41)</f>
        <v>0</v>
      </c>
      <c r="CS4" s="29">
        <f>SUM($AE41:$AQ41)</f>
        <v>0</v>
      </c>
      <c r="CT4" s="29">
        <f>SUM($AS41:$BE41)</f>
        <v>0</v>
      </c>
      <c r="CU4" s="29">
        <f>SUM(CS4:CT4)</f>
        <v>0</v>
      </c>
      <c r="CV4" s="29">
        <f>SUM($BG41:$BS41)-CW4</f>
        <v>0</v>
      </c>
      <c r="CW4" s="410">
        <f>$BU41</f>
        <v>0</v>
      </c>
      <c r="CY4" s="6" t="str">
        <f>B4</f>
        <v>Havlík Roman</v>
      </c>
      <c r="CZ4" s="6">
        <f>P4+AD4</f>
        <v>180</v>
      </c>
      <c r="DB4" s="6" t="str">
        <f>B4</f>
        <v>Havlík Roman</v>
      </c>
      <c r="DC4" s="6">
        <f>P41+AD41</f>
        <v>90</v>
      </c>
      <c r="DD4" s="6" t="str">
        <f>B4</f>
        <v>Havlík Roman</v>
      </c>
      <c r="DE4" s="6">
        <f>CZ4+DC4</f>
        <v>270</v>
      </c>
    </row>
    <row r="5" spans="1:109" s="6" customFormat="1" ht="11.25" x14ac:dyDescent="0.2">
      <c r="A5" s="8">
        <v>2</v>
      </c>
      <c r="B5" s="15" t="s">
        <v>11</v>
      </c>
      <c r="C5" s="10"/>
      <c r="D5" s="10">
        <v>90</v>
      </c>
      <c r="E5" s="10"/>
      <c r="F5" s="10"/>
      <c r="G5" s="10"/>
      <c r="H5" s="8"/>
      <c r="I5" s="8">
        <v>42</v>
      </c>
      <c r="J5" s="10"/>
      <c r="K5" s="10"/>
      <c r="L5" s="10"/>
      <c r="M5" s="136"/>
      <c r="N5" s="10"/>
      <c r="O5" s="8"/>
      <c r="P5" s="26">
        <f t="shared" si="0"/>
        <v>132</v>
      </c>
      <c r="Q5" s="136"/>
      <c r="R5" s="136"/>
      <c r="S5" s="136"/>
      <c r="T5" s="136"/>
      <c r="U5" s="136"/>
      <c r="V5" s="92"/>
      <c r="W5" s="136"/>
      <c r="X5" s="136"/>
      <c r="Y5" s="136"/>
      <c r="Z5" s="136"/>
      <c r="AA5" s="136"/>
      <c r="AB5" s="136"/>
      <c r="AC5" s="136"/>
      <c r="AD5" s="138">
        <f t="shared" si="1"/>
        <v>0</v>
      </c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39"/>
      <c r="AR5" s="138">
        <f t="shared" si="2"/>
        <v>0</v>
      </c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137">
        <f t="shared" si="3"/>
        <v>0</v>
      </c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7">
        <f t="shared" si="4"/>
        <v>0</v>
      </c>
      <c r="BU5" s="94"/>
      <c r="BV5" s="6">
        <v>2</v>
      </c>
      <c r="BW5" s="29" t="str">
        <f t="shared" si="5"/>
        <v>Bastl Pavel</v>
      </c>
      <c r="BX5" s="29">
        <f t="shared" ref="BX5:BX27" si="7">COUNT(C5:O5)+COUNT(C42:O42)</f>
        <v>12</v>
      </c>
      <c r="BY5" s="29">
        <f t="shared" ref="BY5:BY27" si="8">COUNT(Q5:AC5)+COUNT(Q42:AC42)</f>
        <v>0</v>
      </c>
      <c r="BZ5" s="29">
        <f t="shared" ref="BZ5:BZ35" si="9">SUM(AE5:AQ5)+SUM(AE42:AQ42)</f>
        <v>1</v>
      </c>
      <c r="CA5" s="29">
        <f t="shared" ref="CA5:CA35" si="10">SUM(AS5:BE5)+SUM(AS42:BE42)</f>
        <v>1</v>
      </c>
      <c r="CB5" s="29">
        <f t="shared" si="6"/>
        <v>2</v>
      </c>
      <c r="CC5" s="29">
        <f>SUM(BG5:BS5)+SUM(BG42:BS42)-CD5</f>
        <v>0</v>
      </c>
      <c r="CD5" s="410">
        <f t="shared" ref="CD5:CD35" si="11">BU5+BU42</f>
        <v>0</v>
      </c>
      <c r="CE5" s="29" t="str">
        <f t="shared" ref="CE5:CE35" si="12">CE4</f>
        <v>2017/2018</v>
      </c>
      <c r="CF5" s="29"/>
      <c r="CG5" s="454" t="str">
        <f t="shared" ref="CG5:CG36" si="13">B5</f>
        <v>Bastl Pavel</v>
      </c>
      <c r="CH5" s="454">
        <f t="shared" ref="CH5:CH36" si="14">COUNT($C5:$O5)</f>
        <v>2</v>
      </c>
      <c r="CI5" s="454">
        <f t="shared" ref="CI5:CI36" si="15">COUNT($Q5:$AC5)</f>
        <v>0</v>
      </c>
      <c r="CJ5" s="454">
        <f t="shared" ref="CJ5:CJ36" si="16">SUM($AE5:$AQ5)</f>
        <v>0</v>
      </c>
      <c r="CK5" s="454">
        <f t="shared" ref="CK5:CK36" si="17">SUM($AS5:$BE5)</f>
        <v>0</v>
      </c>
      <c r="CL5" s="454">
        <f t="shared" ref="CL5:CL36" si="18">SUM(CJ5:CK5)</f>
        <v>0</v>
      </c>
      <c r="CM5" s="454">
        <f t="shared" ref="CM5:CM36" si="19">SUM($BG5:$BS5)-CN5</f>
        <v>0</v>
      </c>
      <c r="CN5" s="751">
        <f t="shared" ref="CN5:CN36" si="20">$BU5</f>
        <v>0</v>
      </c>
      <c r="CO5" s="29"/>
      <c r="CP5" s="6" t="str">
        <f t="shared" ref="CP5:CP36" si="21">B5</f>
        <v>Bastl Pavel</v>
      </c>
      <c r="CQ5" s="29">
        <f t="shared" ref="CQ5:CQ36" si="22">COUNT($C42:$O42)</f>
        <v>10</v>
      </c>
      <c r="CR5" s="29">
        <f t="shared" ref="CR5:CR36" si="23">COUNT($Q42:$AC42)</f>
        <v>0</v>
      </c>
      <c r="CS5" s="29">
        <f t="shared" ref="CS5:CS36" si="24">SUM($AE42:$AQ42)</f>
        <v>1</v>
      </c>
      <c r="CT5" s="29">
        <f t="shared" ref="CT5:CT36" si="25">SUM($AS42:$BE42)</f>
        <v>1</v>
      </c>
      <c r="CU5" s="29">
        <f t="shared" ref="CU5:CU36" si="26">SUM(CS5:CT5)</f>
        <v>2</v>
      </c>
      <c r="CV5" s="29">
        <f t="shared" ref="CV5:CV36" si="27">SUM($BG42:$BS42)-CW5</f>
        <v>0</v>
      </c>
      <c r="CW5" s="410">
        <f t="shared" ref="CW5:CW36" si="28">$BU42</f>
        <v>0</v>
      </c>
      <c r="CY5" s="6" t="str">
        <f t="shared" ref="CY5:CY7" si="29">B5</f>
        <v>Bastl Pavel</v>
      </c>
      <c r="CZ5" s="6">
        <f t="shared" ref="CZ5:CZ7" si="30">P5+AD5</f>
        <v>132</v>
      </c>
      <c r="DB5" s="6" t="str">
        <f t="shared" ref="DB5:DB7" si="31">B5</f>
        <v>Bastl Pavel</v>
      </c>
      <c r="DC5" s="6">
        <f t="shared" ref="DC5:DC7" si="32">P42+AD42</f>
        <v>900</v>
      </c>
      <c r="DD5" s="6" t="str">
        <f t="shared" ref="DD5:DD36" si="33">B5</f>
        <v>Bastl Pavel</v>
      </c>
      <c r="DE5" s="6">
        <f t="shared" ref="DE5:DE36" si="34">CZ5+DC5</f>
        <v>1032</v>
      </c>
    </row>
    <row r="6" spans="1:109" s="6" customFormat="1" ht="11.25" x14ac:dyDescent="0.2">
      <c r="A6" s="8">
        <v>3</v>
      </c>
      <c r="B6" s="15" t="s">
        <v>387</v>
      </c>
      <c r="C6" s="10">
        <v>90</v>
      </c>
      <c r="D6" s="10"/>
      <c r="E6" s="10">
        <v>90</v>
      </c>
      <c r="F6" s="10"/>
      <c r="G6" s="10"/>
      <c r="H6" s="8">
        <v>90</v>
      </c>
      <c r="I6" s="8">
        <v>90</v>
      </c>
      <c r="J6" s="10">
        <v>90</v>
      </c>
      <c r="K6" s="10"/>
      <c r="L6" s="10">
        <v>90</v>
      </c>
      <c r="M6" s="136">
        <v>90</v>
      </c>
      <c r="N6" s="10"/>
      <c r="O6" s="8">
        <v>90</v>
      </c>
      <c r="P6" s="26">
        <f t="shared" si="0"/>
        <v>720</v>
      </c>
      <c r="Q6" s="136"/>
      <c r="R6" s="136"/>
      <c r="S6" s="136"/>
      <c r="T6" s="136"/>
      <c r="U6" s="136"/>
      <c r="V6" s="92"/>
      <c r="W6" s="136"/>
      <c r="X6" s="136"/>
      <c r="Y6" s="136"/>
      <c r="Z6" s="136"/>
      <c r="AA6" s="136"/>
      <c r="AB6" s="136">
        <v>25</v>
      </c>
      <c r="AC6" s="136"/>
      <c r="AD6" s="138">
        <f t="shared" si="1"/>
        <v>25</v>
      </c>
      <c r="AE6" s="122"/>
      <c r="AF6" s="122"/>
      <c r="AG6" s="122">
        <v>1</v>
      </c>
      <c r="AH6" s="122"/>
      <c r="AI6" s="122"/>
      <c r="AJ6" s="122">
        <v>1</v>
      </c>
      <c r="AK6" s="122"/>
      <c r="AL6" s="122"/>
      <c r="AM6" s="122"/>
      <c r="AN6" s="122"/>
      <c r="AO6" s="122">
        <v>1</v>
      </c>
      <c r="AP6" s="122"/>
      <c r="AQ6" s="139"/>
      <c r="AR6" s="138">
        <f t="shared" si="2"/>
        <v>3</v>
      </c>
      <c r="AS6" s="92">
        <v>2</v>
      </c>
      <c r="AT6" s="92"/>
      <c r="AU6" s="92">
        <v>2</v>
      </c>
      <c r="AV6" s="92"/>
      <c r="AW6" s="92"/>
      <c r="AX6" s="92">
        <v>1</v>
      </c>
      <c r="AY6" s="92"/>
      <c r="AZ6" s="92"/>
      <c r="BA6" s="92"/>
      <c r="BB6" s="92">
        <v>1</v>
      </c>
      <c r="BC6" s="92"/>
      <c r="BD6" s="92"/>
      <c r="BE6" s="92"/>
      <c r="BF6" s="137">
        <f t="shared" si="3"/>
        <v>6</v>
      </c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>
        <v>1</v>
      </c>
      <c r="BR6" s="136"/>
      <c r="BS6" s="136">
        <v>1</v>
      </c>
      <c r="BT6" s="137">
        <f t="shared" si="4"/>
        <v>2</v>
      </c>
      <c r="BU6" s="94"/>
      <c r="BV6" s="6">
        <v>3</v>
      </c>
      <c r="BW6" s="29" t="str">
        <f t="shared" si="5"/>
        <v>Bastl Vojta</v>
      </c>
      <c r="BX6" s="29">
        <f t="shared" si="7"/>
        <v>10</v>
      </c>
      <c r="BY6" s="29">
        <f t="shared" si="8"/>
        <v>4</v>
      </c>
      <c r="BZ6" s="29">
        <f t="shared" si="9"/>
        <v>3</v>
      </c>
      <c r="CA6" s="29">
        <f t="shared" si="10"/>
        <v>6</v>
      </c>
      <c r="CB6" s="29">
        <f t="shared" si="6"/>
        <v>9</v>
      </c>
      <c r="CC6" s="29">
        <f>SUM(BG6:BS6)+SUM(BG43:BS43)-CD6</f>
        <v>2</v>
      </c>
      <c r="CD6" s="410">
        <f t="shared" si="11"/>
        <v>0</v>
      </c>
      <c r="CE6" s="29" t="str">
        <f t="shared" si="12"/>
        <v>2017/2018</v>
      </c>
      <c r="CF6" s="29"/>
      <c r="CG6" s="454" t="str">
        <f t="shared" si="13"/>
        <v>Bastl Vojta</v>
      </c>
      <c r="CH6" s="454">
        <f t="shared" si="14"/>
        <v>8</v>
      </c>
      <c r="CI6" s="454">
        <f t="shared" si="15"/>
        <v>1</v>
      </c>
      <c r="CJ6" s="454">
        <f t="shared" si="16"/>
        <v>3</v>
      </c>
      <c r="CK6" s="454">
        <f t="shared" si="17"/>
        <v>6</v>
      </c>
      <c r="CL6" s="454">
        <f t="shared" si="18"/>
        <v>9</v>
      </c>
      <c r="CM6" s="454">
        <f t="shared" si="19"/>
        <v>2</v>
      </c>
      <c r="CN6" s="751">
        <f t="shared" si="20"/>
        <v>0</v>
      </c>
      <c r="CO6" s="29"/>
      <c r="CP6" s="6" t="str">
        <f t="shared" si="21"/>
        <v>Bastl Vojta</v>
      </c>
      <c r="CQ6" s="29">
        <f t="shared" si="22"/>
        <v>2</v>
      </c>
      <c r="CR6" s="29">
        <f t="shared" si="23"/>
        <v>3</v>
      </c>
      <c r="CS6" s="29">
        <f t="shared" si="24"/>
        <v>0</v>
      </c>
      <c r="CT6" s="29">
        <f t="shared" si="25"/>
        <v>0</v>
      </c>
      <c r="CU6" s="29">
        <f t="shared" si="26"/>
        <v>0</v>
      </c>
      <c r="CV6" s="29">
        <f t="shared" si="27"/>
        <v>0</v>
      </c>
      <c r="CW6" s="410">
        <f t="shared" si="28"/>
        <v>0</v>
      </c>
      <c r="CY6" s="6" t="str">
        <f t="shared" si="29"/>
        <v>Bastl Vojta</v>
      </c>
      <c r="CZ6" s="6">
        <f t="shared" si="30"/>
        <v>745</v>
      </c>
      <c r="DB6" s="6" t="str">
        <f t="shared" si="31"/>
        <v>Bastl Vojta</v>
      </c>
      <c r="DC6" s="6">
        <f t="shared" si="32"/>
        <v>300</v>
      </c>
      <c r="DD6" s="6" t="str">
        <f t="shared" si="33"/>
        <v>Bastl Vojta</v>
      </c>
      <c r="DE6" s="6">
        <f t="shared" si="34"/>
        <v>1045</v>
      </c>
    </row>
    <row r="7" spans="1:109" s="6" customFormat="1" ht="11.25" x14ac:dyDescent="0.2">
      <c r="A7" s="8">
        <v>4</v>
      </c>
      <c r="B7" s="15" t="s">
        <v>1779</v>
      </c>
      <c r="C7" s="10"/>
      <c r="D7" s="10"/>
      <c r="E7" s="10"/>
      <c r="F7" s="10"/>
      <c r="G7" s="10"/>
      <c r="H7" s="8"/>
      <c r="I7" s="8"/>
      <c r="J7" s="10"/>
      <c r="K7" s="10"/>
      <c r="L7" s="10"/>
      <c r="M7" s="136"/>
      <c r="N7" s="10"/>
      <c r="O7" s="8"/>
      <c r="P7" s="26">
        <f t="shared" si="0"/>
        <v>0</v>
      </c>
      <c r="Q7" s="136"/>
      <c r="R7" s="136"/>
      <c r="S7" s="136"/>
      <c r="T7" s="136"/>
      <c r="U7" s="136"/>
      <c r="V7" s="92"/>
      <c r="W7" s="136"/>
      <c r="X7" s="136"/>
      <c r="Y7" s="136"/>
      <c r="Z7" s="136"/>
      <c r="AA7" s="136"/>
      <c r="AB7" s="136"/>
      <c r="AC7" s="136"/>
      <c r="AD7" s="138">
        <f t="shared" si="1"/>
        <v>0</v>
      </c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39"/>
      <c r="AR7" s="138">
        <f t="shared" si="2"/>
        <v>0</v>
      </c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137">
        <f t="shared" si="3"/>
        <v>0</v>
      </c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7">
        <f t="shared" si="4"/>
        <v>0</v>
      </c>
      <c r="BU7" s="94"/>
      <c r="BV7" s="6">
        <v>4</v>
      </c>
      <c r="BW7" s="29" t="str">
        <f t="shared" si="5"/>
        <v>Kelbler David</v>
      </c>
      <c r="BX7" s="29">
        <f t="shared" si="7"/>
        <v>2</v>
      </c>
      <c r="BY7" s="29">
        <f t="shared" si="8"/>
        <v>3</v>
      </c>
      <c r="BZ7" s="29">
        <f t="shared" si="9"/>
        <v>1</v>
      </c>
      <c r="CA7" s="29">
        <f t="shared" si="10"/>
        <v>0</v>
      </c>
      <c r="CB7" s="29">
        <f t="shared" si="6"/>
        <v>1</v>
      </c>
      <c r="CC7" s="29">
        <f>SUM(BG7:BS7)+SUM(BG44:BS44)-CD7</f>
        <v>0</v>
      </c>
      <c r="CD7" s="410">
        <f t="shared" si="11"/>
        <v>0</v>
      </c>
      <c r="CE7" s="29" t="str">
        <f t="shared" si="12"/>
        <v>2017/2018</v>
      </c>
      <c r="CF7" s="29"/>
      <c r="CG7" s="454" t="str">
        <f t="shared" si="13"/>
        <v>Kelbler David</v>
      </c>
      <c r="CH7" s="454">
        <f t="shared" si="14"/>
        <v>0</v>
      </c>
      <c r="CI7" s="454">
        <f t="shared" si="15"/>
        <v>0</v>
      </c>
      <c r="CJ7" s="454">
        <f t="shared" si="16"/>
        <v>0</v>
      </c>
      <c r="CK7" s="454">
        <f t="shared" si="17"/>
        <v>0</v>
      </c>
      <c r="CL7" s="454">
        <f t="shared" si="18"/>
        <v>0</v>
      </c>
      <c r="CM7" s="454">
        <f t="shared" si="19"/>
        <v>0</v>
      </c>
      <c r="CN7" s="751">
        <f t="shared" si="20"/>
        <v>0</v>
      </c>
      <c r="CO7" s="29"/>
      <c r="CP7" s="6" t="str">
        <f t="shared" si="21"/>
        <v>Kelbler David</v>
      </c>
      <c r="CQ7" s="29">
        <f t="shared" si="22"/>
        <v>2</v>
      </c>
      <c r="CR7" s="29">
        <f t="shared" si="23"/>
        <v>3</v>
      </c>
      <c r="CS7" s="29">
        <f t="shared" si="24"/>
        <v>1</v>
      </c>
      <c r="CT7" s="29">
        <f t="shared" si="25"/>
        <v>0</v>
      </c>
      <c r="CU7" s="29">
        <f t="shared" si="26"/>
        <v>1</v>
      </c>
      <c r="CV7" s="29">
        <f t="shared" si="27"/>
        <v>0</v>
      </c>
      <c r="CW7" s="410">
        <f t="shared" si="28"/>
        <v>0</v>
      </c>
      <c r="CY7" s="6" t="str">
        <f t="shared" si="29"/>
        <v>Kelbler David</v>
      </c>
      <c r="CZ7" s="6">
        <f t="shared" si="30"/>
        <v>0</v>
      </c>
      <c r="DB7" s="6" t="str">
        <f t="shared" si="31"/>
        <v>Kelbler David</v>
      </c>
      <c r="DC7" s="6">
        <f t="shared" si="32"/>
        <v>193</v>
      </c>
      <c r="DD7" s="6" t="str">
        <f t="shared" si="33"/>
        <v>Kelbler David</v>
      </c>
      <c r="DE7" s="6">
        <f t="shared" si="34"/>
        <v>193</v>
      </c>
    </row>
    <row r="8" spans="1:109" s="6" customFormat="1" ht="11.25" x14ac:dyDescent="0.2">
      <c r="A8" s="8">
        <v>5</v>
      </c>
      <c r="B8" s="15" t="s">
        <v>348</v>
      </c>
      <c r="C8" s="10">
        <v>90</v>
      </c>
      <c r="D8" s="10"/>
      <c r="E8" s="10">
        <v>90</v>
      </c>
      <c r="F8" s="10">
        <v>90</v>
      </c>
      <c r="G8" s="10">
        <v>90</v>
      </c>
      <c r="H8" s="8"/>
      <c r="I8" s="8">
        <v>90</v>
      </c>
      <c r="J8" s="10">
        <v>90</v>
      </c>
      <c r="K8" s="10">
        <v>90</v>
      </c>
      <c r="L8" s="10">
        <v>90</v>
      </c>
      <c r="M8" s="136">
        <v>85</v>
      </c>
      <c r="N8" s="10">
        <v>90</v>
      </c>
      <c r="O8" s="8">
        <v>90</v>
      </c>
      <c r="P8" s="26">
        <f t="shared" si="0"/>
        <v>985</v>
      </c>
      <c r="Q8" s="136"/>
      <c r="R8" s="136"/>
      <c r="S8" s="136"/>
      <c r="T8" s="136"/>
      <c r="U8" s="136"/>
      <c r="V8" s="92"/>
      <c r="W8" s="136"/>
      <c r="X8" s="136"/>
      <c r="Y8" s="136"/>
      <c r="Z8" s="136"/>
      <c r="AA8" s="136"/>
      <c r="AB8" s="136"/>
      <c r="AC8" s="136"/>
      <c r="AD8" s="138">
        <f t="shared" si="1"/>
        <v>0</v>
      </c>
      <c r="AE8" s="122">
        <v>2</v>
      </c>
      <c r="AF8" s="122"/>
      <c r="AG8" s="122"/>
      <c r="AH8" s="122">
        <v>1</v>
      </c>
      <c r="AI8" s="122">
        <v>1</v>
      </c>
      <c r="AJ8" s="122"/>
      <c r="AK8" s="122">
        <v>1</v>
      </c>
      <c r="AL8" s="122"/>
      <c r="AM8" s="122"/>
      <c r="AN8" s="122"/>
      <c r="AO8" s="122"/>
      <c r="AP8" s="122"/>
      <c r="AQ8" s="139"/>
      <c r="AR8" s="138">
        <f t="shared" si="2"/>
        <v>5</v>
      </c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137">
        <f t="shared" si="3"/>
        <v>0</v>
      </c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73"/>
      <c r="BR8" s="136"/>
      <c r="BS8" s="136"/>
      <c r="BT8" s="137">
        <f t="shared" si="4"/>
        <v>0</v>
      </c>
      <c r="BU8" s="94"/>
      <c r="BV8" s="6">
        <v>5</v>
      </c>
      <c r="BW8" s="29" t="str">
        <f t="shared" si="5"/>
        <v>Chvátal Tomáš</v>
      </c>
      <c r="BX8" s="29">
        <f t="shared" si="7"/>
        <v>19</v>
      </c>
      <c r="BY8" s="29">
        <f t="shared" si="8"/>
        <v>0</v>
      </c>
      <c r="BZ8" s="29">
        <f t="shared" si="9"/>
        <v>5</v>
      </c>
      <c r="CA8" s="29">
        <f t="shared" si="10"/>
        <v>2</v>
      </c>
      <c r="CB8" s="29">
        <f t="shared" si="6"/>
        <v>7</v>
      </c>
      <c r="CC8" s="29">
        <f>SUM(BG8:BS8)+SUM(BG45:BS45)-CD8</f>
        <v>0</v>
      </c>
      <c r="CD8" s="410">
        <f t="shared" si="11"/>
        <v>0</v>
      </c>
      <c r="CE8" s="29" t="str">
        <f t="shared" si="12"/>
        <v>2017/2018</v>
      </c>
      <c r="CF8" s="29"/>
      <c r="CG8" s="454" t="str">
        <f t="shared" si="13"/>
        <v>Chvátal Tomáš</v>
      </c>
      <c r="CH8" s="454">
        <f t="shared" si="14"/>
        <v>11</v>
      </c>
      <c r="CI8" s="454">
        <f t="shared" si="15"/>
        <v>0</v>
      </c>
      <c r="CJ8" s="454">
        <f t="shared" si="16"/>
        <v>5</v>
      </c>
      <c r="CK8" s="454">
        <f t="shared" si="17"/>
        <v>0</v>
      </c>
      <c r="CL8" s="454">
        <f t="shared" si="18"/>
        <v>5</v>
      </c>
      <c r="CM8" s="454">
        <f t="shared" si="19"/>
        <v>0</v>
      </c>
      <c r="CN8" s="751">
        <f t="shared" si="20"/>
        <v>0</v>
      </c>
      <c r="CO8" s="29"/>
      <c r="CP8" s="6" t="str">
        <f t="shared" si="21"/>
        <v>Chvátal Tomáš</v>
      </c>
      <c r="CQ8" s="29">
        <f t="shared" si="22"/>
        <v>8</v>
      </c>
      <c r="CR8" s="29">
        <f t="shared" si="23"/>
        <v>0</v>
      </c>
      <c r="CS8" s="29">
        <f t="shared" si="24"/>
        <v>0</v>
      </c>
      <c r="CT8" s="29">
        <f t="shared" si="25"/>
        <v>2</v>
      </c>
      <c r="CU8" s="29">
        <f t="shared" si="26"/>
        <v>2</v>
      </c>
      <c r="CV8" s="29">
        <f t="shared" si="27"/>
        <v>0</v>
      </c>
      <c r="CW8" s="410">
        <f t="shared" si="28"/>
        <v>0</v>
      </c>
      <c r="CY8" s="6" t="str">
        <f t="shared" ref="CY8:CY35" si="35">B8</f>
        <v>Chvátal Tomáš</v>
      </c>
      <c r="CZ8" s="6">
        <f t="shared" ref="CZ8:CZ35" si="36">P8+AD8</f>
        <v>985</v>
      </c>
      <c r="DB8" s="6" t="str">
        <f t="shared" ref="DB8:DB35" si="37">B8</f>
        <v>Chvátal Tomáš</v>
      </c>
      <c r="DC8" s="6">
        <f t="shared" ref="DC8:DC35" si="38">P45+AD45</f>
        <v>706</v>
      </c>
      <c r="DD8" s="6" t="str">
        <f t="shared" si="33"/>
        <v>Chvátal Tomáš</v>
      </c>
      <c r="DE8" s="6">
        <f t="shared" si="34"/>
        <v>1691</v>
      </c>
    </row>
    <row r="9" spans="1:109" s="6" customFormat="1" ht="11.25" x14ac:dyDescent="0.2">
      <c r="A9" s="8">
        <v>6</v>
      </c>
      <c r="B9" s="15" t="s">
        <v>28</v>
      </c>
      <c r="C9" s="10"/>
      <c r="D9" s="10"/>
      <c r="E9" s="10"/>
      <c r="F9" s="10"/>
      <c r="G9" s="42"/>
      <c r="H9" s="8"/>
      <c r="I9" s="8"/>
      <c r="J9" s="10"/>
      <c r="K9" s="10"/>
      <c r="L9" s="10"/>
      <c r="M9" s="136"/>
      <c r="N9" s="10"/>
      <c r="O9" s="8"/>
      <c r="P9" s="26">
        <f t="shared" si="0"/>
        <v>0</v>
      </c>
      <c r="Q9" s="136"/>
      <c r="R9" s="136"/>
      <c r="S9" s="136"/>
      <c r="T9" s="136"/>
      <c r="U9" s="136"/>
      <c r="V9" s="92"/>
      <c r="W9" s="136"/>
      <c r="X9" s="136"/>
      <c r="Y9" s="136"/>
      <c r="Z9" s="136"/>
      <c r="AA9" s="136"/>
      <c r="AB9" s="136"/>
      <c r="AC9" s="136"/>
      <c r="AD9" s="138">
        <f t="shared" si="1"/>
        <v>0</v>
      </c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39"/>
      <c r="AR9" s="138">
        <f t="shared" si="2"/>
        <v>0</v>
      </c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137">
        <f t="shared" si="3"/>
        <v>0</v>
      </c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7">
        <f t="shared" si="4"/>
        <v>0</v>
      </c>
      <c r="BU9" s="94"/>
      <c r="BV9" s="6">
        <v>6</v>
      </c>
      <c r="BW9" s="29" t="str">
        <f t="shared" si="5"/>
        <v>Habr Jiří</v>
      </c>
      <c r="BX9" s="29">
        <f t="shared" si="7"/>
        <v>0</v>
      </c>
      <c r="BY9" s="29">
        <f t="shared" si="8"/>
        <v>0</v>
      </c>
      <c r="BZ9" s="29">
        <f t="shared" si="9"/>
        <v>0</v>
      </c>
      <c r="CA9" s="29">
        <f t="shared" si="10"/>
        <v>0</v>
      </c>
      <c r="CB9" s="29">
        <f t="shared" si="6"/>
        <v>0</v>
      </c>
      <c r="CC9" s="29">
        <f>SUM(BG9:BS9)+SUM(BG46:BS46)-CD9</f>
        <v>0</v>
      </c>
      <c r="CD9" s="410">
        <f t="shared" si="11"/>
        <v>0</v>
      </c>
      <c r="CE9" s="29" t="str">
        <f t="shared" si="12"/>
        <v>2017/2018</v>
      </c>
      <c r="CF9" s="29"/>
      <c r="CG9" s="454" t="str">
        <f t="shared" si="13"/>
        <v>Habr Jiří</v>
      </c>
      <c r="CH9" s="454">
        <f t="shared" si="14"/>
        <v>0</v>
      </c>
      <c r="CI9" s="454">
        <f t="shared" si="15"/>
        <v>0</v>
      </c>
      <c r="CJ9" s="454">
        <f t="shared" si="16"/>
        <v>0</v>
      </c>
      <c r="CK9" s="454">
        <f t="shared" si="17"/>
        <v>0</v>
      </c>
      <c r="CL9" s="454">
        <f t="shared" si="18"/>
        <v>0</v>
      </c>
      <c r="CM9" s="454">
        <f t="shared" si="19"/>
        <v>0</v>
      </c>
      <c r="CN9" s="751">
        <f t="shared" si="20"/>
        <v>0</v>
      </c>
      <c r="CO9" s="29"/>
      <c r="CP9" s="6" t="str">
        <f t="shared" si="21"/>
        <v>Habr Jiří</v>
      </c>
      <c r="CQ9" s="29">
        <f t="shared" si="22"/>
        <v>0</v>
      </c>
      <c r="CR9" s="29">
        <f t="shared" si="23"/>
        <v>0</v>
      </c>
      <c r="CS9" s="29">
        <f t="shared" si="24"/>
        <v>0</v>
      </c>
      <c r="CT9" s="29">
        <f t="shared" si="25"/>
        <v>0</v>
      </c>
      <c r="CU9" s="29">
        <f t="shared" si="26"/>
        <v>0</v>
      </c>
      <c r="CV9" s="29">
        <f t="shared" si="27"/>
        <v>0</v>
      </c>
      <c r="CW9" s="410">
        <f t="shared" si="28"/>
        <v>0</v>
      </c>
      <c r="CY9" s="6" t="str">
        <f t="shared" si="35"/>
        <v>Habr Jiří</v>
      </c>
      <c r="CZ9" s="6">
        <f t="shared" si="36"/>
        <v>0</v>
      </c>
      <c r="DB9" s="6" t="str">
        <f t="shared" si="37"/>
        <v>Habr Jiří</v>
      </c>
      <c r="DC9" s="6">
        <f t="shared" si="38"/>
        <v>0</v>
      </c>
      <c r="DD9" s="6" t="str">
        <f t="shared" si="33"/>
        <v>Habr Jiří</v>
      </c>
      <c r="DE9" s="6">
        <f t="shared" si="34"/>
        <v>0</v>
      </c>
    </row>
    <row r="10" spans="1:109" s="6" customFormat="1" ht="11.25" x14ac:dyDescent="0.2">
      <c r="A10" s="8">
        <v>7</v>
      </c>
      <c r="B10" s="15" t="s">
        <v>12</v>
      </c>
      <c r="C10" s="10"/>
      <c r="D10" s="10"/>
      <c r="E10" s="10"/>
      <c r="F10" s="10">
        <v>61</v>
      </c>
      <c r="G10" s="10"/>
      <c r="H10" s="8"/>
      <c r="I10" s="8"/>
      <c r="J10" s="10"/>
      <c r="K10" s="10"/>
      <c r="L10" s="10"/>
      <c r="M10" s="10"/>
      <c r="N10" s="10"/>
      <c r="O10" s="8"/>
      <c r="P10" s="26">
        <f t="shared" si="0"/>
        <v>61</v>
      </c>
      <c r="Q10" s="136"/>
      <c r="R10" s="136"/>
      <c r="S10" s="136"/>
      <c r="T10" s="136"/>
      <c r="U10" s="136"/>
      <c r="V10" s="92"/>
      <c r="W10" s="136"/>
      <c r="X10" s="136"/>
      <c r="Y10" s="136"/>
      <c r="Z10" s="136">
        <v>22</v>
      </c>
      <c r="AA10" s="136"/>
      <c r="AB10" s="136"/>
      <c r="AC10" s="136"/>
      <c r="AD10" s="138">
        <f t="shared" si="1"/>
        <v>22</v>
      </c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39"/>
      <c r="AR10" s="138">
        <f t="shared" si="2"/>
        <v>0</v>
      </c>
      <c r="AS10" s="92"/>
      <c r="AT10" s="92"/>
      <c r="AU10" s="92"/>
      <c r="AV10" s="92"/>
      <c r="AW10" s="92"/>
      <c r="AX10" s="92"/>
      <c r="AY10" s="92"/>
      <c r="AZ10" s="92"/>
      <c r="BA10" s="92"/>
      <c r="BB10" s="92">
        <v>1</v>
      </c>
      <c r="BC10" s="92"/>
      <c r="BD10" s="92"/>
      <c r="BE10" s="92"/>
      <c r="BF10" s="137">
        <f t="shared" si="3"/>
        <v>1</v>
      </c>
      <c r="BG10" s="136"/>
      <c r="BH10" s="136"/>
      <c r="BI10" s="136"/>
      <c r="BJ10" s="136">
        <v>1</v>
      </c>
      <c r="BK10" s="136"/>
      <c r="BL10" s="136"/>
      <c r="BM10" s="136"/>
      <c r="BN10" s="136"/>
      <c r="BO10" s="136"/>
      <c r="BP10" s="136"/>
      <c r="BQ10" s="136"/>
      <c r="BR10" s="136"/>
      <c r="BS10" s="136"/>
      <c r="BT10" s="137">
        <f t="shared" si="4"/>
        <v>1</v>
      </c>
      <c r="BU10" s="94"/>
      <c r="BV10" s="6">
        <v>7</v>
      </c>
      <c r="BW10" s="29" t="str">
        <f t="shared" si="5"/>
        <v>Habr Stanislav</v>
      </c>
      <c r="BX10" s="29">
        <f t="shared" si="7"/>
        <v>6</v>
      </c>
      <c r="BY10" s="29">
        <f t="shared" si="8"/>
        <v>1</v>
      </c>
      <c r="BZ10" s="29">
        <f t="shared" si="9"/>
        <v>1</v>
      </c>
      <c r="CA10" s="29">
        <f t="shared" si="10"/>
        <v>1</v>
      </c>
      <c r="CB10" s="29">
        <f t="shared" si="6"/>
        <v>2</v>
      </c>
      <c r="CC10" s="29">
        <f t="shared" ref="CC10:CC35" si="39">SUM(BG10:BS10)+SUM(BG47:BS47)-CD10</f>
        <v>1</v>
      </c>
      <c r="CD10" s="410">
        <f t="shared" si="11"/>
        <v>0</v>
      </c>
      <c r="CE10" s="29" t="str">
        <f t="shared" si="12"/>
        <v>2017/2018</v>
      </c>
      <c r="CF10" s="29"/>
      <c r="CG10" s="454" t="str">
        <f t="shared" si="13"/>
        <v>Habr Stanislav</v>
      </c>
      <c r="CH10" s="454">
        <f t="shared" si="14"/>
        <v>1</v>
      </c>
      <c r="CI10" s="454">
        <f t="shared" si="15"/>
        <v>1</v>
      </c>
      <c r="CJ10" s="454">
        <f t="shared" si="16"/>
        <v>0</v>
      </c>
      <c r="CK10" s="454">
        <f t="shared" si="17"/>
        <v>1</v>
      </c>
      <c r="CL10" s="454">
        <f t="shared" si="18"/>
        <v>1</v>
      </c>
      <c r="CM10" s="454">
        <f t="shared" si="19"/>
        <v>1</v>
      </c>
      <c r="CN10" s="751">
        <f t="shared" si="20"/>
        <v>0</v>
      </c>
      <c r="CO10" s="29"/>
      <c r="CP10" s="6" t="str">
        <f t="shared" si="21"/>
        <v>Habr Stanislav</v>
      </c>
      <c r="CQ10" s="29">
        <f t="shared" si="22"/>
        <v>5</v>
      </c>
      <c r="CR10" s="29">
        <f t="shared" si="23"/>
        <v>0</v>
      </c>
      <c r="CS10" s="29">
        <f t="shared" si="24"/>
        <v>1</v>
      </c>
      <c r="CT10" s="29">
        <f t="shared" si="25"/>
        <v>0</v>
      </c>
      <c r="CU10" s="29">
        <f t="shared" si="26"/>
        <v>1</v>
      </c>
      <c r="CV10" s="29">
        <f t="shared" si="27"/>
        <v>0</v>
      </c>
      <c r="CW10" s="410">
        <f t="shared" si="28"/>
        <v>0</v>
      </c>
      <c r="CY10" s="6" t="str">
        <f t="shared" si="35"/>
        <v>Habr Stanislav</v>
      </c>
      <c r="CZ10" s="6">
        <f t="shared" si="36"/>
        <v>83</v>
      </c>
      <c r="DB10" s="6" t="str">
        <f t="shared" si="37"/>
        <v>Habr Stanislav</v>
      </c>
      <c r="DC10" s="6">
        <f t="shared" si="38"/>
        <v>450</v>
      </c>
      <c r="DD10" s="6" t="str">
        <f t="shared" si="33"/>
        <v>Habr Stanislav</v>
      </c>
      <c r="DE10" s="6">
        <f t="shared" si="34"/>
        <v>533</v>
      </c>
    </row>
    <row r="11" spans="1:109" s="133" customFormat="1" ht="11.25" x14ac:dyDescent="0.2">
      <c r="A11" s="134">
        <v>8</v>
      </c>
      <c r="B11" s="17" t="s">
        <v>52</v>
      </c>
      <c r="C11" s="136">
        <v>90</v>
      </c>
      <c r="D11" s="136"/>
      <c r="E11" s="136"/>
      <c r="F11" s="136">
        <v>90</v>
      </c>
      <c r="G11" s="136">
        <v>90</v>
      </c>
      <c r="H11" s="134">
        <v>90</v>
      </c>
      <c r="I11" s="134">
        <v>90</v>
      </c>
      <c r="J11" s="136">
        <v>90</v>
      </c>
      <c r="K11" s="92">
        <v>90</v>
      </c>
      <c r="L11" s="136">
        <v>90</v>
      </c>
      <c r="M11" s="136">
        <v>90</v>
      </c>
      <c r="N11" s="136">
        <v>63</v>
      </c>
      <c r="O11" s="134">
        <v>90</v>
      </c>
      <c r="P11" s="137">
        <f t="shared" si="0"/>
        <v>963</v>
      </c>
      <c r="Q11" s="136"/>
      <c r="R11" s="136"/>
      <c r="S11" s="136"/>
      <c r="T11" s="136"/>
      <c r="U11" s="136"/>
      <c r="V11" s="92"/>
      <c r="W11" s="136"/>
      <c r="X11" s="136"/>
      <c r="Y11" s="136"/>
      <c r="Z11" s="136"/>
      <c r="AA11" s="136"/>
      <c r="AB11" s="136"/>
      <c r="AC11" s="136"/>
      <c r="AD11" s="138">
        <f t="shared" si="1"/>
        <v>0</v>
      </c>
      <c r="AE11" s="122">
        <v>1</v>
      </c>
      <c r="AF11" s="122"/>
      <c r="AG11" s="122"/>
      <c r="AH11" s="122"/>
      <c r="AI11" s="122"/>
      <c r="AJ11" s="122">
        <v>2</v>
      </c>
      <c r="AK11" s="122"/>
      <c r="AL11" s="122"/>
      <c r="AM11" s="122"/>
      <c r="AN11" s="122">
        <v>1</v>
      </c>
      <c r="AO11" s="122">
        <v>2</v>
      </c>
      <c r="AP11" s="122"/>
      <c r="AQ11" s="139">
        <v>1</v>
      </c>
      <c r="AR11" s="138">
        <f t="shared" si="2"/>
        <v>7</v>
      </c>
      <c r="AS11" s="92"/>
      <c r="AT11" s="92"/>
      <c r="AU11" s="92"/>
      <c r="AV11" s="92"/>
      <c r="AW11" s="92"/>
      <c r="AX11" s="92">
        <v>1</v>
      </c>
      <c r="AY11" s="92">
        <v>1</v>
      </c>
      <c r="AZ11" s="92"/>
      <c r="BA11" s="92"/>
      <c r="BB11" s="92">
        <v>2</v>
      </c>
      <c r="BC11" s="92"/>
      <c r="BD11" s="92"/>
      <c r="BE11" s="92">
        <v>1</v>
      </c>
      <c r="BF11" s="137">
        <f t="shared" si="3"/>
        <v>5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>
        <v>1</v>
      </c>
      <c r="BT11" s="137">
        <f t="shared" si="4"/>
        <v>1</v>
      </c>
      <c r="BU11" s="132"/>
      <c r="BV11" s="133">
        <v>8</v>
      </c>
      <c r="BW11" s="120" t="str">
        <f t="shared" si="5"/>
        <v>Habr Vojta</v>
      </c>
      <c r="BX11" s="120">
        <f t="shared" si="7"/>
        <v>22</v>
      </c>
      <c r="BY11" s="120">
        <f t="shared" si="8"/>
        <v>0</v>
      </c>
      <c r="BZ11" s="120">
        <f t="shared" si="9"/>
        <v>13</v>
      </c>
      <c r="CA11" s="120">
        <f t="shared" si="10"/>
        <v>9</v>
      </c>
      <c r="CB11" s="120">
        <f t="shared" si="6"/>
        <v>22</v>
      </c>
      <c r="CC11" s="120">
        <f t="shared" si="39"/>
        <v>3</v>
      </c>
      <c r="CD11" s="587">
        <f t="shared" si="11"/>
        <v>0</v>
      </c>
      <c r="CE11" s="120" t="str">
        <f t="shared" si="12"/>
        <v>2017/2018</v>
      </c>
      <c r="CF11" s="120"/>
      <c r="CG11" s="461" t="str">
        <f t="shared" si="13"/>
        <v>Habr Vojta</v>
      </c>
      <c r="CH11" s="461">
        <f t="shared" si="14"/>
        <v>11</v>
      </c>
      <c r="CI11" s="461">
        <f t="shared" si="15"/>
        <v>0</v>
      </c>
      <c r="CJ11" s="461">
        <f t="shared" si="16"/>
        <v>7</v>
      </c>
      <c r="CK11" s="461">
        <f t="shared" si="17"/>
        <v>5</v>
      </c>
      <c r="CL11" s="461">
        <f t="shared" si="18"/>
        <v>12</v>
      </c>
      <c r="CM11" s="461">
        <f t="shared" si="19"/>
        <v>1</v>
      </c>
      <c r="CN11" s="753">
        <f t="shared" si="20"/>
        <v>0</v>
      </c>
      <c r="CO11" s="120"/>
      <c r="CP11" s="133" t="str">
        <f t="shared" si="21"/>
        <v>Habr Vojta</v>
      </c>
      <c r="CQ11" s="120">
        <f t="shared" si="22"/>
        <v>11</v>
      </c>
      <c r="CR11" s="120">
        <f t="shared" si="23"/>
        <v>0</v>
      </c>
      <c r="CS11" s="120">
        <f t="shared" si="24"/>
        <v>6</v>
      </c>
      <c r="CT11" s="120">
        <f t="shared" si="25"/>
        <v>4</v>
      </c>
      <c r="CU11" s="120">
        <f t="shared" si="26"/>
        <v>10</v>
      </c>
      <c r="CV11" s="120">
        <f t="shared" si="27"/>
        <v>2</v>
      </c>
      <c r="CW11" s="587">
        <f t="shared" si="28"/>
        <v>0</v>
      </c>
      <c r="CY11" s="6" t="str">
        <f t="shared" si="35"/>
        <v>Habr Vojta</v>
      </c>
      <c r="CZ11" s="6">
        <f t="shared" si="36"/>
        <v>963</v>
      </c>
      <c r="DA11" s="6"/>
      <c r="DB11" s="6" t="str">
        <f t="shared" si="37"/>
        <v>Habr Vojta</v>
      </c>
      <c r="DC11" s="6">
        <f t="shared" si="38"/>
        <v>990</v>
      </c>
      <c r="DD11" s="6" t="str">
        <f t="shared" si="33"/>
        <v>Habr Vojta</v>
      </c>
      <c r="DE11" s="6">
        <f t="shared" si="34"/>
        <v>1953</v>
      </c>
    </row>
    <row r="12" spans="1:109" s="6" customFormat="1" ht="11.25" x14ac:dyDescent="0.2">
      <c r="A12" s="8">
        <v>9</v>
      </c>
      <c r="B12" s="15" t="s">
        <v>174</v>
      </c>
      <c r="C12" s="10"/>
      <c r="D12" s="10"/>
      <c r="E12" s="10"/>
      <c r="F12" s="10"/>
      <c r="G12" s="10"/>
      <c r="H12" s="8"/>
      <c r="I12" s="8"/>
      <c r="J12" s="10"/>
      <c r="K12" s="10"/>
      <c r="L12" s="10"/>
      <c r="M12" s="10"/>
      <c r="N12" s="10"/>
      <c r="O12" s="8"/>
      <c r="P12" s="26">
        <f t="shared" si="0"/>
        <v>0</v>
      </c>
      <c r="Q12" s="136"/>
      <c r="R12" s="136"/>
      <c r="S12" s="136"/>
      <c r="T12" s="136">
        <v>14</v>
      </c>
      <c r="U12" s="136"/>
      <c r="V12" s="92"/>
      <c r="W12" s="136"/>
      <c r="X12" s="136"/>
      <c r="Y12" s="136"/>
      <c r="Z12" s="136"/>
      <c r="AA12" s="136"/>
      <c r="AB12" s="136"/>
      <c r="AC12" s="136"/>
      <c r="AD12" s="138">
        <f t="shared" si="1"/>
        <v>14</v>
      </c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39"/>
      <c r="AR12" s="138">
        <f t="shared" si="2"/>
        <v>0</v>
      </c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137">
        <f t="shared" si="3"/>
        <v>0</v>
      </c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7">
        <f t="shared" si="4"/>
        <v>0</v>
      </c>
      <c r="BU12" s="94"/>
      <c r="BV12" s="6">
        <v>9</v>
      </c>
      <c r="BW12" s="29" t="str">
        <f t="shared" si="5"/>
        <v>Havlík Martin</v>
      </c>
      <c r="BX12" s="29">
        <f t="shared" si="7"/>
        <v>4</v>
      </c>
      <c r="BY12" s="29">
        <f t="shared" si="8"/>
        <v>2</v>
      </c>
      <c r="BZ12" s="29">
        <f t="shared" si="9"/>
        <v>0</v>
      </c>
      <c r="CA12" s="29">
        <f t="shared" si="10"/>
        <v>0</v>
      </c>
      <c r="CB12" s="29">
        <f t="shared" si="6"/>
        <v>0</v>
      </c>
      <c r="CC12" s="29">
        <f t="shared" si="39"/>
        <v>0</v>
      </c>
      <c r="CD12" s="410">
        <f t="shared" si="11"/>
        <v>0</v>
      </c>
      <c r="CE12" s="29" t="str">
        <f t="shared" si="12"/>
        <v>2017/2018</v>
      </c>
      <c r="CF12" s="29"/>
      <c r="CG12" s="454" t="str">
        <f t="shared" si="13"/>
        <v>Havlík Martin</v>
      </c>
      <c r="CH12" s="454">
        <f t="shared" si="14"/>
        <v>0</v>
      </c>
      <c r="CI12" s="454">
        <f t="shared" si="15"/>
        <v>1</v>
      </c>
      <c r="CJ12" s="454">
        <f t="shared" si="16"/>
        <v>0</v>
      </c>
      <c r="CK12" s="454">
        <f t="shared" si="17"/>
        <v>0</v>
      </c>
      <c r="CL12" s="454">
        <f t="shared" si="18"/>
        <v>0</v>
      </c>
      <c r="CM12" s="454">
        <f t="shared" si="19"/>
        <v>0</v>
      </c>
      <c r="CN12" s="751">
        <f t="shared" si="20"/>
        <v>0</v>
      </c>
      <c r="CO12" s="29"/>
      <c r="CP12" s="6" t="str">
        <f t="shared" si="21"/>
        <v>Havlík Martin</v>
      </c>
      <c r="CQ12" s="29">
        <f t="shared" si="22"/>
        <v>4</v>
      </c>
      <c r="CR12" s="29">
        <f t="shared" si="23"/>
        <v>1</v>
      </c>
      <c r="CS12" s="29">
        <f t="shared" si="24"/>
        <v>0</v>
      </c>
      <c r="CT12" s="29">
        <f t="shared" si="25"/>
        <v>0</v>
      </c>
      <c r="CU12" s="29">
        <f t="shared" si="26"/>
        <v>0</v>
      </c>
      <c r="CV12" s="29">
        <f t="shared" si="27"/>
        <v>0</v>
      </c>
      <c r="CW12" s="410">
        <f t="shared" si="28"/>
        <v>0</v>
      </c>
      <c r="CY12" s="6" t="str">
        <f t="shared" si="35"/>
        <v>Havlík Martin</v>
      </c>
      <c r="CZ12" s="6">
        <f t="shared" si="36"/>
        <v>14</v>
      </c>
      <c r="DB12" s="6" t="str">
        <f t="shared" si="37"/>
        <v>Havlík Martin</v>
      </c>
      <c r="DC12" s="6">
        <f t="shared" si="38"/>
        <v>341</v>
      </c>
      <c r="DD12" s="6" t="str">
        <f t="shared" si="33"/>
        <v>Havlík Martin</v>
      </c>
      <c r="DE12" s="6">
        <f t="shared" si="34"/>
        <v>355</v>
      </c>
    </row>
    <row r="13" spans="1:109" s="6" customFormat="1" ht="11.25" x14ac:dyDescent="0.2">
      <c r="A13" s="8">
        <v>10</v>
      </c>
      <c r="B13" s="15" t="s">
        <v>1890</v>
      </c>
      <c r="C13" s="10"/>
      <c r="D13" s="10"/>
      <c r="E13" s="10"/>
      <c r="F13" s="10"/>
      <c r="G13" s="10"/>
      <c r="H13" s="8"/>
      <c r="I13" s="8"/>
      <c r="J13" s="10"/>
      <c r="K13" s="10"/>
      <c r="L13" s="10"/>
      <c r="M13" s="10"/>
      <c r="N13" s="10"/>
      <c r="O13" s="8"/>
      <c r="P13" s="26">
        <f t="shared" si="0"/>
        <v>0</v>
      </c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136"/>
      <c r="AD13" s="138">
        <f t="shared" si="1"/>
        <v>0</v>
      </c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39"/>
      <c r="AR13" s="138">
        <f t="shared" si="2"/>
        <v>0</v>
      </c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37">
        <f t="shared" si="3"/>
        <v>0</v>
      </c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7">
        <f t="shared" si="4"/>
        <v>0</v>
      </c>
      <c r="BU13" s="94"/>
      <c r="BV13" s="6">
        <v>10</v>
      </c>
      <c r="BW13" s="29" t="str">
        <f t="shared" si="5"/>
        <v>Jahoda Martin</v>
      </c>
      <c r="BX13" s="29">
        <f t="shared" si="7"/>
        <v>0</v>
      </c>
      <c r="BY13" s="29">
        <f t="shared" si="8"/>
        <v>1</v>
      </c>
      <c r="BZ13" s="29">
        <f t="shared" si="9"/>
        <v>0</v>
      </c>
      <c r="CA13" s="29">
        <f t="shared" si="10"/>
        <v>0</v>
      </c>
      <c r="CB13" s="29">
        <f t="shared" si="6"/>
        <v>0</v>
      </c>
      <c r="CC13" s="29">
        <f t="shared" si="39"/>
        <v>0</v>
      </c>
      <c r="CD13" s="410">
        <f t="shared" si="11"/>
        <v>0</v>
      </c>
      <c r="CE13" s="29" t="str">
        <f t="shared" si="12"/>
        <v>2017/2018</v>
      </c>
      <c r="CF13" s="29"/>
      <c r="CG13" s="454" t="str">
        <f t="shared" si="13"/>
        <v>Jahoda Martin</v>
      </c>
      <c r="CH13" s="454">
        <f t="shared" si="14"/>
        <v>0</v>
      </c>
      <c r="CI13" s="454">
        <f t="shared" si="15"/>
        <v>0</v>
      </c>
      <c r="CJ13" s="454">
        <f t="shared" si="16"/>
        <v>0</v>
      </c>
      <c r="CK13" s="454">
        <f t="shared" si="17"/>
        <v>0</v>
      </c>
      <c r="CL13" s="454">
        <f t="shared" si="18"/>
        <v>0</v>
      </c>
      <c r="CM13" s="454">
        <f t="shared" si="19"/>
        <v>0</v>
      </c>
      <c r="CN13" s="751">
        <f t="shared" si="20"/>
        <v>0</v>
      </c>
      <c r="CO13" s="29"/>
      <c r="CP13" s="6" t="str">
        <f t="shared" si="21"/>
        <v>Jahoda Martin</v>
      </c>
      <c r="CQ13" s="29">
        <f t="shared" si="22"/>
        <v>0</v>
      </c>
      <c r="CR13" s="29">
        <f t="shared" si="23"/>
        <v>1</v>
      </c>
      <c r="CS13" s="29">
        <f t="shared" si="24"/>
        <v>0</v>
      </c>
      <c r="CT13" s="29">
        <f t="shared" si="25"/>
        <v>0</v>
      </c>
      <c r="CU13" s="29">
        <f t="shared" si="26"/>
        <v>0</v>
      </c>
      <c r="CV13" s="29">
        <f t="shared" si="27"/>
        <v>0</v>
      </c>
      <c r="CW13" s="410">
        <f t="shared" si="28"/>
        <v>0</v>
      </c>
      <c r="CY13" s="6" t="str">
        <f t="shared" si="35"/>
        <v>Jahoda Martin</v>
      </c>
      <c r="CZ13" s="6">
        <f t="shared" si="36"/>
        <v>0</v>
      </c>
      <c r="DB13" s="6" t="str">
        <f t="shared" si="37"/>
        <v>Jahoda Martin</v>
      </c>
      <c r="DC13" s="6">
        <f t="shared" si="38"/>
        <v>11</v>
      </c>
      <c r="DD13" s="6" t="str">
        <f t="shared" si="33"/>
        <v>Jahoda Martin</v>
      </c>
      <c r="DE13" s="6">
        <f t="shared" si="34"/>
        <v>11</v>
      </c>
    </row>
    <row r="14" spans="1:109" s="6" customFormat="1" ht="11.25" x14ac:dyDescent="0.2">
      <c r="A14" s="8">
        <v>11</v>
      </c>
      <c r="B14" s="15" t="s">
        <v>559</v>
      </c>
      <c r="C14" s="10"/>
      <c r="D14" s="10">
        <v>90</v>
      </c>
      <c r="E14" s="10">
        <v>90</v>
      </c>
      <c r="F14" s="10"/>
      <c r="G14" s="10"/>
      <c r="H14" s="8"/>
      <c r="I14" s="8"/>
      <c r="J14" s="10"/>
      <c r="K14" s="10"/>
      <c r="L14" s="10">
        <v>68</v>
      </c>
      <c r="M14" s="10"/>
      <c r="N14" s="10">
        <v>63</v>
      </c>
      <c r="O14" s="8"/>
      <c r="P14" s="26">
        <f t="shared" si="0"/>
        <v>311</v>
      </c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36"/>
      <c r="AD14" s="138">
        <f t="shared" si="1"/>
        <v>0</v>
      </c>
      <c r="AE14" s="122"/>
      <c r="AF14" s="122"/>
      <c r="AG14" s="122"/>
      <c r="AH14" s="122"/>
      <c r="AI14" s="122"/>
      <c r="AJ14" s="122"/>
      <c r="AK14" s="122"/>
      <c r="AL14" s="122"/>
      <c r="AM14" s="122"/>
      <c r="AN14" s="122">
        <v>2</v>
      </c>
      <c r="AO14" s="122"/>
      <c r="AP14" s="122"/>
      <c r="AQ14" s="139"/>
      <c r="AR14" s="138">
        <f t="shared" si="2"/>
        <v>2</v>
      </c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137">
        <f t="shared" si="3"/>
        <v>0</v>
      </c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>
        <v>1</v>
      </c>
      <c r="BS14" s="136"/>
      <c r="BT14" s="137">
        <f t="shared" si="4"/>
        <v>1</v>
      </c>
      <c r="BU14" s="94"/>
      <c r="BV14" s="6">
        <v>11</v>
      </c>
      <c r="BW14" s="29" t="str">
        <f t="shared" si="5"/>
        <v>Kapinus Radek</v>
      </c>
      <c r="BX14" s="29">
        <f t="shared" si="7"/>
        <v>11</v>
      </c>
      <c r="BY14" s="29">
        <f t="shared" si="8"/>
        <v>0</v>
      </c>
      <c r="BZ14" s="29">
        <f t="shared" si="9"/>
        <v>2</v>
      </c>
      <c r="CA14" s="29">
        <f t="shared" si="10"/>
        <v>1</v>
      </c>
      <c r="CB14" s="29">
        <f t="shared" si="6"/>
        <v>3</v>
      </c>
      <c r="CC14" s="29">
        <f t="shared" si="39"/>
        <v>1</v>
      </c>
      <c r="CD14" s="410">
        <f t="shared" si="11"/>
        <v>0</v>
      </c>
      <c r="CE14" s="29" t="str">
        <f t="shared" si="12"/>
        <v>2017/2018</v>
      </c>
      <c r="CF14" s="29"/>
      <c r="CG14" s="454" t="str">
        <f t="shared" si="13"/>
        <v>Kapinus Radek</v>
      </c>
      <c r="CH14" s="454">
        <f t="shared" si="14"/>
        <v>4</v>
      </c>
      <c r="CI14" s="454">
        <f t="shared" si="15"/>
        <v>0</v>
      </c>
      <c r="CJ14" s="454">
        <f t="shared" si="16"/>
        <v>2</v>
      </c>
      <c r="CK14" s="454">
        <f t="shared" si="17"/>
        <v>0</v>
      </c>
      <c r="CL14" s="454">
        <f t="shared" si="18"/>
        <v>2</v>
      </c>
      <c r="CM14" s="454">
        <f t="shared" si="19"/>
        <v>1</v>
      </c>
      <c r="CN14" s="751">
        <f t="shared" si="20"/>
        <v>0</v>
      </c>
      <c r="CO14" s="29"/>
      <c r="CP14" s="6" t="str">
        <f t="shared" si="21"/>
        <v>Kapinus Radek</v>
      </c>
      <c r="CQ14" s="29">
        <f t="shared" si="22"/>
        <v>7</v>
      </c>
      <c r="CR14" s="29">
        <f t="shared" si="23"/>
        <v>0</v>
      </c>
      <c r="CS14" s="29">
        <f t="shared" si="24"/>
        <v>0</v>
      </c>
      <c r="CT14" s="29">
        <f t="shared" si="25"/>
        <v>1</v>
      </c>
      <c r="CU14" s="29">
        <f t="shared" si="26"/>
        <v>1</v>
      </c>
      <c r="CV14" s="29">
        <f t="shared" si="27"/>
        <v>0</v>
      </c>
      <c r="CW14" s="410">
        <f t="shared" si="28"/>
        <v>0</v>
      </c>
      <c r="CY14" s="6" t="str">
        <f t="shared" si="35"/>
        <v>Kapinus Radek</v>
      </c>
      <c r="CZ14" s="6">
        <f t="shared" si="36"/>
        <v>311</v>
      </c>
      <c r="DB14" s="6" t="str">
        <f t="shared" si="37"/>
        <v>Kapinus Radek</v>
      </c>
      <c r="DC14" s="6">
        <f t="shared" si="38"/>
        <v>618</v>
      </c>
      <c r="DD14" s="6" t="str">
        <f t="shared" si="33"/>
        <v>Kapinus Radek</v>
      </c>
      <c r="DE14" s="6">
        <f t="shared" si="34"/>
        <v>929</v>
      </c>
    </row>
    <row r="15" spans="1:109" s="6" customFormat="1" ht="11.25" x14ac:dyDescent="0.2">
      <c r="A15" s="8">
        <v>12</v>
      </c>
      <c r="B15" s="15" t="s">
        <v>173</v>
      </c>
      <c r="C15" s="10"/>
      <c r="D15" s="10"/>
      <c r="E15" s="10"/>
      <c r="F15" s="10"/>
      <c r="G15" s="10"/>
      <c r="H15" s="8"/>
      <c r="I15" s="8"/>
      <c r="J15" s="10"/>
      <c r="K15" s="10"/>
      <c r="L15" s="10"/>
      <c r="M15" s="10"/>
      <c r="N15" s="10"/>
      <c r="O15" s="10"/>
      <c r="P15" s="26">
        <f t="shared" si="0"/>
        <v>0</v>
      </c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136"/>
      <c r="AD15" s="138">
        <f t="shared" si="1"/>
        <v>0</v>
      </c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39"/>
      <c r="AR15" s="138">
        <f t="shared" si="2"/>
        <v>0</v>
      </c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137">
        <f t="shared" si="3"/>
        <v>0</v>
      </c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7">
        <f t="shared" si="4"/>
        <v>0</v>
      </c>
      <c r="BU15" s="94"/>
      <c r="BV15" s="6">
        <v>12</v>
      </c>
      <c r="BW15" s="29" t="str">
        <f t="shared" si="5"/>
        <v>Kelbler Marek</v>
      </c>
      <c r="BX15" s="29">
        <f t="shared" si="7"/>
        <v>2</v>
      </c>
      <c r="BY15" s="29">
        <f t="shared" si="8"/>
        <v>0</v>
      </c>
      <c r="BZ15" s="29">
        <f t="shared" si="9"/>
        <v>0</v>
      </c>
      <c r="CA15" s="29">
        <f t="shared" si="10"/>
        <v>0</v>
      </c>
      <c r="CB15" s="29">
        <f t="shared" si="6"/>
        <v>0</v>
      </c>
      <c r="CC15" s="29">
        <f t="shared" si="39"/>
        <v>0</v>
      </c>
      <c r="CD15" s="410">
        <f t="shared" si="11"/>
        <v>0</v>
      </c>
      <c r="CE15" s="29" t="str">
        <f t="shared" si="12"/>
        <v>2017/2018</v>
      </c>
      <c r="CF15" s="29"/>
      <c r="CG15" s="454" t="str">
        <f t="shared" si="13"/>
        <v>Kelbler Marek</v>
      </c>
      <c r="CH15" s="454">
        <f t="shared" si="14"/>
        <v>0</v>
      </c>
      <c r="CI15" s="454">
        <f t="shared" si="15"/>
        <v>0</v>
      </c>
      <c r="CJ15" s="454">
        <f t="shared" si="16"/>
        <v>0</v>
      </c>
      <c r="CK15" s="454">
        <f t="shared" si="17"/>
        <v>0</v>
      </c>
      <c r="CL15" s="454">
        <f t="shared" si="18"/>
        <v>0</v>
      </c>
      <c r="CM15" s="454">
        <f t="shared" si="19"/>
        <v>0</v>
      </c>
      <c r="CN15" s="751">
        <f t="shared" si="20"/>
        <v>0</v>
      </c>
      <c r="CO15" s="29"/>
      <c r="CP15" s="6" t="str">
        <f t="shared" si="21"/>
        <v>Kelbler Marek</v>
      </c>
      <c r="CQ15" s="29">
        <f t="shared" si="22"/>
        <v>2</v>
      </c>
      <c r="CR15" s="29">
        <f t="shared" si="23"/>
        <v>0</v>
      </c>
      <c r="CS15" s="29">
        <f t="shared" si="24"/>
        <v>0</v>
      </c>
      <c r="CT15" s="29">
        <f t="shared" si="25"/>
        <v>0</v>
      </c>
      <c r="CU15" s="29">
        <f t="shared" si="26"/>
        <v>0</v>
      </c>
      <c r="CV15" s="29">
        <f t="shared" si="27"/>
        <v>0</v>
      </c>
      <c r="CW15" s="410">
        <f t="shared" si="28"/>
        <v>0</v>
      </c>
      <c r="CY15" s="6" t="str">
        <f t="shared" si="35"/>
        <v>Kelbler Marek</v>
      </c>
      <c r="CZ15" s="6">
        <f t="shared" si="36"/>
        <v>0</v>
      </c>
      <c r="DB15" s="6" t="str">
        <f t="shared" si="37"/>
        <v>Kelbler Marek</v>
      </c>
      <c r="DC15" s="6">
        <f t="shared" si="38"/>
        <v>180</v>
      </c>
      <c r="DD15" s="6" t="str">
        <f t="shared" si="33"/>
        <v>Kelbler Marek</v>
      </c>
      <c r="DE15" s="6">
        <f t="shared" si="34"/>
        <v>180</v>
      </c>
    </row>
    <row r="16" spans="1:109" s="6" customFormat="1" ht="11.25" x14ac:dyDescent="0.2">
      <c r="A16" s="8">
        <v>13</v>
      </c>
      <c r="B16" s="15" t="s">
        <v>555</v>
      </c>
      <c r="C16" s="10">
        <v>53</v>
      </c>
      <c r="D16" s="10">
        <v>90</v>
      </c>
      <c r="E16" s="10">
        <v>90</v>
      </c>
      <c r="F16" s="10">
        <v>76</v>
      </c>
      <c r="G16" s="10">
        <v>90</v>
      </c>
      <c r="H16" s="8">
        <v>62</v>
      </c>
      <c r="I16" s="8"/>
      <c r="J16" s="10">
        <v>90</v>
      </c>
      <c r="K16" s="10">
        <v>90</v>
      </c>
      <c r="L16" s="10">
        <v>90</v>
      </c>
      <c r="M16" s="10">
        <v>90</v>
      </c>
      <c r="N16" s="10">
        <v>90</v>
      </c>
      <c r="O16" s="10">
        <v>90</v>
      </c>
      <c r="P16" s="26">
        <f t="shared" si="0"/>
        <v>1001</v>
      </c>
      <c r="Q16" s="120"/>
      <c r="R16" s="120"/>
      <c r="S16" s="120"/>
      <c r="T16" s="120"/>
      <c r="U16" s="120"/>
      <c r="V16" s="92"/>
      <c r="W16" s="120"/>
      <c r="X16" s="120"/>
      <c r="Y16" s="120"/>
      <c r="Z16" s="120"/>
      <c r="AA16" s="120"/>
      <c r="AB16" s="120"/>
      <c r="AC16" s="133"/>
      <c r="AD16" s="138">
        <f t="shared" si="1"/>
        <v>0</v>
      </c>
      <c r="AE16" s="92"/>
      <c r="AF16" s="92"/>
      <c r="AG16" s="92"/>
      <c r="AH16" s="92">
        <v>1</v>
      </c>
      <c r="AI16" s="92">
        <v>1</v>
      </c>
      <c r="AJ16" s="92">
        <v>1</v>
      </c>
      <c r="AK16" s="92"/>
      <c r="AL16" s="92"/>
      <c r="AM16" s="92"/>
      <c r="AN16" s="92">
        <v>1</v>
      </c>
      <c r="AO16" s="92"/>
      <c r="AP16" s="92"/>
      <c r="AQ16" s="140"/>
      <c r="AR16" s="138">
        <f t="shared" si="2"/>
        <v>4</v>
      </c>
      <c r="AS16" s="92">
        <v>1</v>
      </c>
      <c r="AT16" s="92"/>
      <c r="AU16" s="92"/>
      <c r="AV16" s="92">
        <v>1</v>
      </c>
      <c r="AW16" s="92"/>
      <c r="AX16" s="92">
        <v>1</v>
      </c>
      <c r="AY16" s="92"/>
      <c r="AZ16" s="92"/>
      <c r="BA16" s="92">
        <v>1</v>
      </c>
      <c r="BB16" s="92"/>
      <c r="BC16" s="92"/>
      <c r="BD16" s="92"/>
      <c r="BE16" s="92"/>
      <c r="BF16" s="137">
        <f t="shared" si="3"/>
        <v>4</v>
      </c>
      <c r="BG16" s="133"/>
      <c r="BH16" s="133"/>
      <c r="BI16" s="133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7">
        <f t="shared" si="4"/>
        <v>0</v>
      </c>
      <c r="BU16" s="94"/>
      <c r="BV16" s="6">
        <v>13</v>
      </c>
      <c r="BW16" s="29" t="str">
        <f t="shared" si="5"/>
        <v>Kelbler Petr</v>
      </c>
      <c r="BX16" s="29">
        <f t="shared" si="7"/>
        <v>22</v>
      </c>
      <c r="BY16" s="29">
        <f t="shared" si="8"/>
        <v>1</v>
      </c>
      <c r="BZ16" s="29">
        <f t="shared" si="9"/>
        <v>6</v>
      </c>
      <c r="CA16" s="29">
        <f t="shared" si="10"/>
        <v>6</v>
      </c>
      <c r="CB16" s="29">
        <f t="shared" si="6"/>
        <v>12</v>
      </c>
      <c r="CC16" s="29">
        <f t="shared" si="39"/>
        <v>0</v>
      </c>
      <c r="CD16" s="410">
        <f t="shared" si="11"/>
        <v>0</v>
      </c>
      <c r="CE16" s="29" t="str">
        <f t="shared" si="12"/>
        <v>2017/2018</v>
      </c>
      <c r="CF16" s="29"/>
      <c r="CG16" s="454" t="str">
        <f t="shared" si="13"/>
        <v>Kelbler Petr</v>
      </c>
      <c r="CH16" s="454">
        <f t="shared" si="14"/>
        <v>12</v>
      </c>
      <c r="CI16" s="454">
        <f t="shared" si="15"/>
        <v>0</v>
      </c>
      <c r="CJ16" s="454">
        <f t="shared" si="16"/>
        <v>4</v>
      </c>
      <c r="CK16" s="454">
        <f t="shared" si="17"/>
        <v>4</v>
      </c>
      <c r="CL16" s="454">
        <f t="shared" si="18"/>
        <v>8</v>
      </c>
      <c r="CM16" s="454">
        <f t="shared" si="19"/>
        <v>0</v>
      </c>
      <c r="CN16" s="751">
        <f t="shared" si="20"/>
        <v>0</v>
      </c>
      <c r="CO16" s="29"/>
      <c r="CP16" s="6" t="str">
        <f t="shared" si="21"/>
        <v>Kelbler Petr</v>
      </c>
      <c r="CQ16" s="29">
        <f t="shared" si="22"/>
        <v>10</v>
      </c>
      <c r="CR16" s="29">
        <f t="shared" si="23"/>
        <v>1</v>
      </c>
      <c r="CS16" s="29">
        <f t="shared" si="24"/>
        <v>2</v>
      </c>
      <c r="CT16" s="29">
        <f t="shared" si="25"/>
        <v>2</v>
      </c>
      <c r="CU16" s="29">
        <f t="shared" si="26"/>
        <v>4</v>
      </c>
      <c r="CV16" s="29">
        <f t="shared" si="27"/>
        <v>0</v>
      </c>
      <c r="CW16" s="410">
        <f t="shared" si="28"/>
        <v>0</v>
      </c>
      <c r="CY16" s="6" t="str">
        <f t="shared" si="35"/>
        <v>Kelbler Petr</v>
      </c>
      <c r="CZ16" s="6">
        <f t="shared" si="36"/>
        <v>1001</v>
      </c>
      <c r="DB16" s="6" t="str">
        <f t="shared" si="37"/>
        <v>Kelbler Petr</v>
      </c>
      <c r="DC16" s="6">
        <f t="shared" si="38"/>
        <v>928</v>
      </c>
      <c r="DD16" s="6" t="str">
        <f t="shared" si="33"/>
        <v>Kelbler Petr</v>
      </c>
      <c r="DE16" s="6">
        <f t="shared" si="34"/>
        <v>1929</v>
      </c>
    </row>
    <row r="17" spans="1:109" s="6" customFormat="1" ht="11.25" x14ac:dyDescent="0.2">
      <c r="A17" s="8">
        <v>14</v>
      </c>
      <c r="B17" s="15" t="s">
        <v>997</v>
      </c>
      <c r="C17" s="10">
        <v>90</v>
      </c>
      <c r="D17" s="10"/>
      <c r="E17" s="10">
        <v>90</v>
      </c>
      <c r="F17" s="10">
        <v>90</v>
      </c>
      <c r="G17" s="10">
        <v>90</v>
      </c>
      <c r="H17" s="10">
        <v>90</v>
      </c>
      <c r="I17" s="10">
        <v>90</v>
      </c>
      <c r="J17" s="10">
        <v>90</v>
      </c>
      <c r="K17" s="10">
        <v>90</v>
      </c>
      <c r="L17" s="10">
        <v>90</v>
      </c>
      <c r="M17" s="10">
        <v>90</v>
      </c>
      <c r="N17" s="10">
        <v>90</v>
      </c>
      <c r="O17" s="10">
        <v>26</v>
      </c>
      <c r="P17" s="26">
        <f t="shared" si="0"/>
        <v>1016</v>
      </c>
      <c r="Q17" s="120"/>
      <c r="R17" s="120"/>
      <c r="S17" s="120"/>
      <c r="T17" s="120"/>
      <c r="U17" s="120"/>
      <c r="V17" s="92"/>
      <c r="W17" s="120"/>
      <c r="X17" s="120"/>
      <c r="Y17" s="120"/>
      <c r="Z17" s="120"/>
      <c r="AA17" s="120"/>
      <c r="AB17" s="120"/>
      <c r="AC17" s="133"/>
      <c r="AD17" s="138">
        <f t="shared" si="1"/>
        <v>0</v>
      </c>
      <c r="AE17" s="120"/>
      <c r="AF17" s="120"/>
      <c r="AG17" s="120"/>
      <c r="AH17" s="120"/>
      <c r="AI17" s="120"/>
      <c r="AJ17" s="120"/>
      <c r="AK17" s="92"/>
      <c r="AL17" s="92"/>
      <c r="AM17" s="92"/>
      <c r="AN17" s="92"/>
      <c r="AO17" s="92"/>
      <c r="AP17" s="92"/>
      <c r="AQ17" s="92"/>
      <c r="AR17" s="138">
        <f t="shared" si="2"/>
        <v>0</v>
      </c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137">
        <f t="shared" si="3"/>
        <v>0</v>
      </c>
      <c r="BG17" s="133"/>
      <c r="BH17" s="133"/>
      <c r="BI17" s="133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7">
        <f t="shared" si="4"/>
        <v>0</v>
      </c>
      <c r="BU17" s="94"/>
      <c r="BV17" s="6">
        <v>14</v>
      </c>
      <c r="BW17" s="29" t="str">
        <f t="shared" si="5"/>
        <v>Zejda Vojtěch</v>
      </c>
      <c r="BX17" s="29">
        <f t="shared" si="7"/>
        <v>14</v>
      </c>
      <c r="BY17" s="29">
        <f t="shared" si="8"/>
        <v>0</v>
      </c>
      <c r="BZ17" s="29">
        <f t="shared" si="9"/>
        <v>0</v>
      </c>
      <c r="CA17" s="29">
        <f t="shared" si="10"/>
        <v>0</v>
      </c>
      <c r="CB17" s="29">
        <f t="shared" si="6"/>
        <v>0</v>
      </c>
      <c r="CC17" s="29">
        <f t="shared" si="39"/>
        <v>0</v>
      </c>
      <c r="CD17" s="410">
        <f t="shared" si="11"/>
        <v>0</v>
      </c>
      <c r="CE17" s="29" t="str">
        <f t="shared" si="12"/>
        <v>2017/2018</v>
      </c>
      <c r="CF17" s="29"/>
      <c r="CG17" s="454" t="str">
        <f t="shared" si="13"/>
        <v>Zejda Vojtěch</v>
      </c>
      <c r="CH17" s="454">
        <f t="shared" si="14"/>
        <v>12</v>
      </c>
      <c r="CI17" s="454">
        <f t="shared" si="15"/>
        <v>0</v>
      </c>
      <c r="CJ17" s="454">
        <f t="shared" si="16"/>
        <v>0</v>
      </c>
      <c r="CK17" s="454">
        <f t="shared" si="17"/>
        <v>0</v>
      </c>
      <c r="CL17" s="454">
        <f t="shared" si="18"/>
        <v>0</v>
      </c>
      <c r="CM17" s="454">
        <f t="shared" si="19"/>
        <v>0</v>
      </c>
      <c r="CN17" s="751">
        <f t="shared" si="20"/>
        <v>0</v>
      </c>
      <c r="CO17" s="29"/>
      <c r="CP17" s="6" t="str">
        <f t="shared" si="21"/>
        <v>Zejda Vojtěch</v>
      </c>
      <c r="CQ17" s="29">
        <f t="shared" si="22"/>
        <v>2</v>
      </c>
      <c r="CR17" s="29">
        <f t="shared" si="23"/>
        <v>0</v>
      </c>
      <c r="CS17" s="29">
        <f t="shared" si="24"/>
        <v>0</v>
      </c>
      <c r="CT17" s="29">
        <f t="shared" si="25"/>
        <v>0</v>
      </c>
      <c r="CU17" s="29">
        <f t="shared" si="26"/>
        <v>0</v>
      </c>
      <c r="CV17" s="29">
        <f t="shared" si="27"/>
        <v>0</v>
      </c>
      <c r="CW17" s="410">
        <f t="shared" si="28"/>
        <v>0</v>
      </c>
      <c r="CY17" s="6" t="str">
        <f t="shared" si="35"/>
        <v>Zejda Vojtěch</v>
      </c>
      <c r="CZ17" s="6">
        <f t="shared" si="36"/>
        <v>1016</v>
      </c>
      <c r="DB17" s="6" t="str">
        <f t="shared" si="37"/>
        <v>Zejda Vojtěch</v>
      </c>
      <c r="DC17" s="6">
        <f t="shared" si="38"/>
        <v>180</v>
      </c>
      <c r="DD17" s="6" t="str">
        <f t="shared" si="33"/>
        <v>Zejda Vojtěch</v>
      </c>
      <c r="DE17" s="6">
        <f t="shared" si="34"/>
        <v>1196</v>
      </c>
    </row>
    <row r="18" spans="1:109" s="6" customFormat="1" ht="11.25" x14ac:dyDescent="0.2">
      <c r="A18" s="8">
        <v>15</v>
      </c>
      <c r="B18" s="15" t="s">
        <v>144</v>
      </c>
      <c r="C18" s="10">
        <v>75</v>
      </c>
      <c r="D18" s="10"/>
      <c r="E18" s="10"/>
      <c r="F18" s="10">
        <v>90</v>
      </c>
      <c r="G18" s="10">
        <v>90</v>
      </c>
      <c r="H18" s="8">
        <v>90</v>
      </c>
      <c r="I18" s="8">
        <v>90</v>
      </c>
      <c r="J18" s="10">
        <v>90</v>
      </c>
      <c r="K18" s="10"/>
      <c r="L18" s="10"/>
      <c r="M18" s="10">
        <v>90</v>
      </c>
      <c r="N18" s="10"/>
      <c r="O18" s="8">
        <v>34</v>
      </c>
      <c r="P18" s="26">
        <f t="shared" si="0"/>
        <v>649</v>
      </c>
      <c r="Q18" s="92"/>
      <c r="R18" s="120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136"/>
      <c r="AD18" s="138">
        <f t="shared" si="1"/>
        <v>0</v>
      </c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39"/>
      <c r="AR18" s="138">
        <f t="shared" si="2"/>
        <v>0</v>
      </c>
      <c r="AS18" s="92"/>
      <c r="AT18" s="92"/>
      <c r="AU18" s="92"/>
      <c r="AV18" s="92"/>
      <c r="AW18" s="92">
        <v>1</v>
      </c>
      <c r="AX18" s="92">
        <v>1</v>
      </c>
      <c r="AY18" s="92"/>
      <c r="AZ18" s="92"/>
      <c r="BA18" s="92"/>
      <c r="BB18" s="92"/>
      <c r="BC18" s="92"/>
      <c r="BD18" s="92"/>
      <c r="BE18" s="92"/>
      <c r="BF18" s="137">
        <f t="shared" si="3"/>
        <v>2</v>
      </c>
      <c r="BG18" s="136"/>
      <c r="BH18" s="136"/>
      <c r="BI18" s="136"/>
      <c r="BJ18" s="136"/>
      <c r="BK18" s="136"/>
      <c r="BL18" s="136">
        <v>1</v>
      </c>
      <c r="BM18" s="136"/>
      <c r="BN18" s="136"/>
      <c r="BO18" s="136"/>
      <c r="BP18" s="136"/>
      <c r="BQ18" s="136"/>
      <c r="BR18" s="136"/>
      <c r="BS18" s="136"/>
      <c r="BT18" s="137">
        <f t="shared" si="4"/>
        <v>1</v>
      </c>
      <c r="BU18" s="94"/>
      <c r="BV18" s="6">
        <v>15</v>
      </c>
      <c r="BW18" s="29" t="str">
        <f t="shared" si="5"/>
        <v>Novák Bohumír</v>
      </c>
      <c r="BX18" s="29">
        <f t="shared" si="7"/>
        <v>10</v>
      </c>
      <c r="BY18" s="29">
        <f t="shared" si="8"/>
        <v>0</v>
      </c>
      <c r="BZ18" s="29">
        <f t="shared" si="9"/>
        <v>0</v>
      </c>
      <c r="CA18" s="29">
        <f t="shared" si="10"/>
        <v>2</v>
      </c>
      <c r="CB18" s="29">
        <f t="shared" si="6"/>
        <v>2</v>
      </c>
      <c r="CC18" s="29">
        <f t="shared" si="39"/>
        <v>2</v>
      </c>
      <c r="CD18" s="410">
        <f t="shared" si="11"/>
        <v>0</v>
      </c>
      <c r="CE18" s="29" t="str">
        <f t="shared" si="12"/>
        <v>2017/2018</v>
      </c>
      <c r="CF18" s="29"/>
      <c r="CG18" s="454" t="str">
        <f t="shared" si="13"/>
        <v>Novák Bohumír</v>
      </c>
      <c r="CH18" s="454">
        <f t="shared" si="14"/>
        <v>8</v>
      </c>
      <c r="CI18" s="454">
        <f t="shared" si="15"/>
        <v>0</v>
      </c>
      <c r="CJ18" s="454">
        <f t="shared" si="16"/>
        <v>0</v>
      </c>
      <c r="CK18" s="454">
        <f t="shared" si="17"/>
        <v>2</v>
      </c>
      <c r="CL18" s="454">
        <f t="shared" si="18"/>
        <v>2</v>
      </c>
      <c r="CM18" s="454">
        <f t="shared" si="19"/>
        <v>1</v>
      </c>
      <c r="CN18" s="751">
        <f t="shared" si="20"/>
        <v>0</v>
      </c>
      <c r="CO18" s="29"/>
      <c r="CP18" s="6" t="str">
        <f t="shared" si="21"/>
        <v>Novák Bohumír</v>
      </c>
      <c r="CQ18" s="29">
        <f t="shared" si="22"/>
        <v>2</v>
      </c>
      <c r="CR18" s="29">
        <f t="shared" si="23"/>
        <v>0</v>
      </c>
      <c r="CS18" s="29">
        <f t="shared" si="24"/>
        <v>0</v>
      </c>
      <c r="CT18" s="29">
        <f t="shared" si="25"/>
        <v>0</v>
      </c>
      <c r="CU18" s="29">
        <f t="shared" si="26"/>
        <v>0</v>
      </c>
      <c r="CV18" s="29">
        <f t="shared" si="27"/>
        <v>1</v>
      </c>
      <c r="CW18" s="410">
        <f t="shared" si="28"/>
        <v>0</v>
      </c>
      <c r="CY18" s="6" t="str">
        <f t="shared" si="35"/>
        <v>Novák Bohumír</v>
      </c>
      <c r="CZ18" s="6">
        <f t="shared" si="36"/>
        <v>649</v>
      </c>
      <c r="DB18" s="6" t="str">
        <f t="shared" si="37"/>
        <v>Novák Bohumír</v>
      </c>
      <c r="DC18" s="6">
        <f t="shared" si="38"/>
        <v>180</v>
      </c>
      <c r="DD18" s="6" t="str">
        <f t="shared" si="33"/>
        <v>Novák Bohumír</v>
      </c>
      <c r="DE18" s="6">
        <f t="shared" si="34"/>
        <v>829</v>
      </c>
    </row>
    <row r="19" spans="1:109" s="6" customFormat="1" ht="11.25" x14ac:dyDescent="0.2">
      <c r="A19" s="8">
        <v>16</v>
      </c>
      <c r="B19" s="15" t="s">
        <v>51</v>
      </c>
      <c r="C19" s="10"/>
      <c r="D19" s="10">
        <v>90</v>
      </c>
      <c r="E19" s="10">
        <v>45</v>
      </c>
      <c r="F19" s="10">
        <v>66</v>
      </c>
      <c r="G19" s="10"/>
      <c r="H19" s="10"/>
      <c r="I19" s="10"/>
      <c r="J19" s="10"/>
      <c r="K19" s="10">
        <v>90</v>
      </c>
      <c r="L19" s="10"/>
      <c r="M19" s="10"/>
      <c r="N19" s="10"/>
      <c r="O19" s="10"/>
      <c r="P19" s="26">
        <f t="shared" si="0"/>
        <v>291</v>
      </c>
      <c r="Q19" s="92">
        <v>15</v>
      </c>
      <c r="R19" s="120"/>
      <c r="S19" s="92"/>
      <c r="T19" s="92"/>
      <c r="U19" s="92"/>
      <c r="V19" s="92">
        <v>15</v>
      </c>
      <c r="W19" s="92">
        <v>4</v>
      </c>
      <c r="X19" s="92">
        <v>10</v>
      </c>
      <c r="Y19" s="92"/>
      <c r="Z19" s="92">
        <v>18</v>
      </c>
      <c r="AA19" s="92">
        <v>18</v>
      </c>
      <c r="AB19" s="92"/>
      <c r="AC19" s="136"/>
      <c r="AD19" s="138">
        <f t="shared" si="1"/>
        <v>80</v>
      </c>
      <c r="AE19" s="122"/>
      <c r="AF19" s="122">
        <v>1</v>
      </c>
      <c r="AG19" s="122"/>
      <c r="AH19" s="122"/>
      <c r="AI19" s="122"/>
      <c r="AJ19" s="122">
        <v>1</v>
      </c>
      <c r="AK19" s="122"/>
      <c r="AL19" s="122"/>
      <c r="AM19" s="122"/>
      <c r="AN19" s="122"/>
      <c r="AO19" s="122"/>
      <c r="AP19" s="122"/>
      <c r="AQ19" s="139"/>
      <c r="AR19" s="138">
        <f t="shared" si="2"/>
        <v>2</v>
      </c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>
        <v>1</v>
      </c>
      <c r="BD19" s="92"/>
      <c r="BE19" s="92"/>
      <c r="BF19" s="137">
        <f t="shared" si="3"/>
        <v>1</v>
      </c>
      <c r="BG19" s="136"/>
      <c r="BH19" s="136"/>
      <c r="BI19" s="136"/>
      <c r="BJ19" s="147"/>
      <c r="BK19" s="136"/>
      <c r="BL19" s="136"/>
      <c r="BM19" s="136"/>
      <c r="BN19" s="136"/>
      <c r="BO19" s="136"/>
      <c r="BP19" s="136"/>
      <c r="BQ19" s="136"/>
      <c r="BR19" s="136"/>
      <c r="BS19" s="136"/>
      <c r="BT19" s="137">
        <f t="shared" si="4"/>
        <v>0</v>
      </c>
      <c r="BU19" s="94"/>
      <c r="BV19" s="6">
        <v>16</v>
      </c>
      <c r="BW19" s="29" t="str">
        <f t="shared" si="5"/>
        <v>Novák Vojta</v>
      </c>
      <c r="BX19" s="29">
        <f t="shared" si="7"/>
        <v>12</v>
      </c>
      <c r="BY19" s="29">
        <f t="shared" si="8"/>
        <v>8</v>
      </c>
      <c r="BZ19" s="29">
        <f t="shared" si="9"/>
        <v>6</v>
      </c>
      <c r="CA19" s="29">
        <f t="shared" si="10"/>
        <v>2</v>
      </c>
      <c r="CB19" s="29">
        <f t="shared" si="6"/>
        <v>8</v>
      </c>
      <c r="CC19" s="29">
        <f t="shared" si="39"/>
        <v>0</v>
      </c>
      <c r="CD19" s="410">
        <f t="shared" si="11"/>
        <v>0</v>
      </c>
      <c r="CE19" s="29" t="str">
        <f t="shared" si="12"/>
        <v>2017/2018</v>
      </c>
      <c r="CF19" s="29"/>
      <c r="CG19" s="454" t="str">
        <f t="shared" si="13"/>
        <v>Novák Vojta</v>
      </c>
      <c r="CH19" s="454">
        <f t="shared" si="14"/>
        <v>4</v>
      </c>
      <c r="CI19" s="454">
        <f t="shared" si="15"/>
        <v>6</v>
      </c>
      <c r="CJ19" s="454">
        <f t="shared" si="16"/>
        <v>2</v>
      </c>
      <c r="CK19" s="454">
        <f t="shared" si="17"/>
        <v>1</v>
      </c>
      <c r="CL19" s="454">
        <f t="shared" si="18"/>
        <v>3</v>
      </c>
      <c r="CM19" s="454">
        <f t="shared" si="19"/>
        <v>0</v>
      </c>
      <c r="CN19" s="751">
        <f t="shared" si="20"/>
        <v>0</v>
      </c>
      <c r="CO19" s="29"/>
      <c r="CP19" s="6" t="str">
        <f t="shared" si="21"/>
        <v>Novák Vojta</v>
      </c>
      <c r="CQ19" s="29">
        <f t="shared" si="22"/>
        <v>8</v>
      </c>
      <c r="CR19" s="29">
        <f t="shared" si="23"/>
        <v>2</v>
      </c>
      <c r="CS19" s="29">
        <f t="shared" si="24"/>
        <v>4</v>
      </c>
      <c r="CT19" s="29">
        <f t="shared" si="25"/>
        <v>1</v>
      </c>
      <c r="CU19" s="29">
        <f t="shared" si="26"/>
        <v>5</v>
      </c>
      <c r="CV19" s="29">
        <f t="shared" si="27"/>
        <v>0</v>
      </c>
      <c r="CW19" s="410">
        <f t="shared" si="28"/>
        <v>0</v>
      </c>
      <c r="CY19" s="6" t="str">
        <f t="shared" si="35"/>
        <v>Novák Vojta</v>
      </c>
      <c r="CZ19" s="6">
        <f t="shared" si="36"/>
        <v>371</v>
      </c>
      <c r="DB19" s="6" t="str">
        <f t="shared" si="37"/>
        <v>Novák Vojta</v>
      </c>
      <c r="DC19" s="6">
        <f t="shared" si="38"/>
        <v>721</v>
      </c>
      <c r="DD19" s="6" t="str">
        <f t="shared" si="33"/>
        <v>Novák Vojta</v>
      </c>
      <c r="DE19" s="6">
        <f t="shared" si="34"/>
        <v>1092</v>
      </c>
    </row>
    <row r="20" spans="1:109" s="6" customFormat="1" ht="11.25" x14ac:dyDescent="0.2">
      <c r="A20" s="8">
        <v>17</v>
      </c>
      <c r="B20" s="15" t="s">
        <v>151</v>
      </c>
      <c r="C20" s="10">
        <v>68</v>
      </c>
      <c r="D20" s="10"/>
      <c r="E20" s="10"/>
      <c r="F20" s="10"/>
      <c r="G20" s="10">
        <v>90</v>
      </c>
      <c r="H20" s="8">
        <v>75</v>
      </c>
      <c r="I20" s="8">
        <v>75</v>
      </c>
      <c r="J20" s="10"/>
      <c r="K20" s="10">
        <v>41</v>
      </c>
      <c r="L20" s="10"/>
      <c r="M20" s="10">
        <v>26</v>
      </c>
      <c r="N20" s="10">
        <v>65</v>
      </c>
      <c r="O20" s="10">
        <v>79</v>
      </c>
      <c r="P20" s="26">
        <f t="shared" si="0"/>
        <v>519</v>
      </c>
      <c r="Q20" s="92"/>
      <c r="R20" s="92"/>
      <c r="S20" s="92"/>
      <c r="T20" s="92">
        <v>24</v>
      </c>
      <c r="U20" s="92"/>
      <c r="V20" s="92"/>
      <c r="W20" s="92"/>
      <c r="X20" s="92">
        <v>26</v>
      </c>
      <c r="Y20" s="92"/>
      <c r="Z20" s="92"/>
      <c r="AA20" s="92"/>
      <c r="AB20" s="92"/>
      <c r="AC20" s="136"/>
      <c r="AD20" s="138">
        <f t="shared" si="1"/>
        <v>50</v>
      </c>
      <c r="AE20" s="122"/>
      <c r="AF20" s="122"/>
      <c r="AG20" s="122"/>
      <c r="AH20" s="122"/>
      <c r="AI20" s="122"/>
      <c r="AJ20" s="122">
        <v>1</v>
      </c>
      <c r="AK20" s="122">
        <v>1</v>
      </c>
      <c r="AL20" s="122"/>
      <c r="AM20" s="122"/>
      <c r="AN20" s="122"/>
      <c r="AO20" s="122"/>
      <c r="AP20" s="122"/>
      <c r="AQ20" s="139">
        <v>1</v>
      </c>
      <c r="AR20" s="138">
        <f t="shared" si="2"/>
        <v>3</v>
      </c>
      <c r="AS20" s="92"/>
      <c r="AT20" s="92"/>
      <c r="AU20" s="92"/>
      <c r="AV20" s="92">
        <v>1</v>
      </c>
      <c r="AW20" s="92">
        <v>1</v>
      </c>
      <c r="AX20" s="92"/>
      <c r="AY20" s="92">
        <v>1</v>
      </c>
      <c r="AZ20" s="92"/>
      <c r="BA20" s="92">
        <v>2</v>
      </c>
      <c r="BB20" s="92"/>
      <c r="BC20" s="92"/>
      <c r="BD20" s="92"/>
      <c r="BE20" s="92"/>
      <c r="BF20" s="137">
        <f t="shared" si="3"/>
        <v>5</v>
      </c>
      <c r="BG20" s="136"/>
      <c r="BH20" s="136"/>
      <c r="BI20" s="136"/>
      <c r="BJ20" s="136"/>
      <c r="BK20" s="136"/>
      <c r="BL20" s="136"/>
      <c r="BM20" s="136"/>
      <c r="BN20" s="136"/>
      <c r="BO20" s="136">
        <v>1</v>
      </c>
      <c r="BP20" s="136"/>
      <c r="BQ20" s="136"/>
      <c r="BR20" s="136"/>
      <c r="BS20" s="136"/>
      <c r="BT20" s="137">
        <f t="shared" si="4"/>
        <v>1</v>
      </c>
      <c r="BU20" s="94"/>
      <c r="BV20" s="6">
        <v>17</v>
      </c>
      <c r="BW20" s="29" t="str">
        <f t="shared" si="5"/>
        <v>Pokorný Václav</v>
      </c>
      <c r="BX20" s="29">
        <f t="shared" si="7"/>
        <v>18</v>
      </c>
      <c r="BY20" s="29">
        <f t="shared" si="8"/>
        <v>2</v>
      </c>
      <c r="BZ20" s="29">
        <f t="shared" si="9"/>
        <v>3</v>
      </c>
      <c r="CA20" s="29">
        <f t="shared" si="10"/>
        <v>8</v>
      </c>
      <c r="CB20" s="29">
        <f t="shared" si="6"/>
        <v>11</v>
      </c>
      <c r="CC20" s="29">
        <f t="shared" si="39"/>
        <v>1</v>
      </c>
      <c r="CD20" s="410">
        <f t="shared" si="11"/>
        <v>0</v>
      </c>
      <c r="CE20" s="29" t="str">
        <f t="shared" si="12"/>
        <v>2017/2018</v>
      </c>
      <c r="CF20" s="29"/>
      <c r="CG20" s="454" t="str">
        <f t="shared" si="13"/>
        <v>Pokorný Václav</v>
      </c>
      <c r="CH20" s="454">
        <f t="shared" si="14"/>
        <v>8</v>
      </c>
      <c r="CI20" s="454">
        <f t="shared" si="15"/>
        <v>2</v>
      </c>
      <c r="CJ20" s="454">
        <f t="shared" si="16"/>
        <v>3</v>
      </c>
      <c r="CK20" s="454">
        <f t="shared" si="17"/>
        <v>5</v>
      </c>
      <c r="CL20" s="454">
        <f t="shared" si="18"/>
        <v>8</v>
      </c>
      <c r="CM20" s="454">
        <f t="shared" si="19"/>
        <v>1</v>
      </c>
      <c r="CN20" s="751">
        <f t="shared" si="20"/>
        <v>0</v>
      </c>
      <c r="CO20" s="29"/>
      <c r="CP20" s="6" t="str">
        <f t="shared" si="21"/>
        <v>Pokorný Václav</v>
      </c>
      <c r="CQ20" s="29">
        <f t="shared" si="22"/>
        <v>10</v>
      </c>
      <c r="CR20" s="29">
        <f t="shared" si="23"/>
        <v>0</v>
      </c>
      <c r="CS20" s="29">
        <f t="shared" si="24"/>
        <v>0</v>
      </c>
      <c r="CT20" s="29">
        <f t="shared" si="25"/>
        <v>3</v>
      </c>
      <c r="CU20" s="29">
        <f t="shared" si="26"/>
        <v>3</v>
      </c>
      <c r="CV20" s="29">
        <f t="shared" si="27"/>
        <v>0</v>
      </c>
      <c r="CW20" s="410">
        <f t="shared" si="28"/>
        <v>0</v>
      </c>
      <c r="CY20" s="6" t="str">
        <f t="shared" si="35"/>
        <v>Pokorný Václav</v>
      </c>
      <c r="CZ20" s="6">
        <f t="shared" si="36"/>
        <v>569</v>
      </c>
      <c r="DB20" s="6" t="str">
        <f t="shared" si="37"/>
        <v>Pokorný Václav</v>
      </c>
      <c r="DC20" s="6">
        <f t="shared" si="38"/>
        <v>807</v>
      </c>
      <c r="DD20" s="6" t="str">
        <f t="shared" si="33"/>
        <v>Pokorný Václav</v>
      </c>
      <c r="DE20" s="6">
        <f t="shared" si="34"/>
        <v>1376</v>
      </c>
    </row>
    <row r="21" spans="1:109" s="6" customFormat="1" ht="11.25" x14ac:dyDescent="0.2">
      <c r="A21" s="8">
        <v>18</v>
      </c>
      <c r="B21" s="15" t="s">
        <v>434</v>
      </c>
      <c r="C21" s="10">
        <v>90</v>
      </c>
      <c r="D21" s="10">
        <v>90</v>
      </c>
      <c r="E21" s="10">
        <v>90</v>
      </c>
      <c r="F21" s="10">
        <v>90</v>
      </c>
      <c r="G21" s="10">
        <v>90</v>
      </c>
      <c r="H21" s="8">
        <v>90</v>
      </c>
      <c r="I21" s="8">
        <v>90</v>
      </c>
      <c r="J21" s="10">
        <v>90</v>
      </c>
      <c r="K21" s="10">
        <v>90</v>
      </c>
      <c r="L21" s="10">
        <v>90</v>
      </c>
      <c r="M21" s="10">
        <v>90</v>
      </c>
      <c r="N21" s="10">
        <v>90</v>
      </c>
      <c r="O21" s="10">
        <v>90</v>
      </c>
      <c r="P21" s="26">
        <f t="shared" si="0"/>
        <v>1170</v>
      </c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136"/>
      <c r="AD21" s="138">
        <f t="shared" si="1"/>
        <v>0</v>
      </c>
      <c r="AE21" s="122"/>
      <c r="AF21" s="122">
        <v>1</v>
      </c>
      <c r="AG21" s="122"/>
      <c r="AH21" s="122">
        <v>1</v>
      </c>
      <c r="AI21" s="122"/>
      <c r="AJ21" s="122"/>
      <c r="AK21" s="122"/>
      <c r="AL21" s="122"/>
      <c r="AM21" s="122">
        <v>1</v>
      </c>
      <c r="AN21" s="122">
        <v>1</v>
      </c>
      <c r="AO21" s="122">
        <v>1</v>
      </c>
      <c r="AP21" s="122"/>
      <c r="AQ21" s="139"/>
      <c r="AR21" s="138">
        <f t="shared" si="2"/>
        <v>5</v>
      </c>
      <c r="AS21" s="92"/>
      <c r="AT21" s="92"/>
      <c r="AU21" s="92"/>
      <c r="AV21" s="92">
        <v>2</v>
      </c>
      <c r="AW21" s="92"/>
      <c r="AX21" s="92"/>
      <c r="AY21" s="92"/>
      <c r="AZ21" s="92"/>
      <c r="BA21" s="92"/>
      <c r="BB21" s="92">
        <v>1</v>
      </c>
      <c r="BC21" s="92">
        <v>1</v>
      </c>
      <c r="BD21" s="92"/>
      <c r="BE21" s="92"/>
      <c r="BF21" s="137">
        <f t="shared" si="3"/>
        <v>4</v>
      </c>
      <c r="BG21" s="136"/>
      <c r="BH21" s="136"/>
      <c r="BI21" s="136">
        <v>1</v>
      </c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7">
        <f t="shared" si="4"/>
        <v>1</v>
      </c>
      <c r="BU21" s="94"/>
      <c r="BV21" s="6">
        <v>18</v>
      </c>
      <c r="BW21" s="29" t="str">
        <f t="shared" si="5"/>
        <v>Švarc Petr</v>
      </c>
      <c r="BX21" s="29">
        <f t="shared" si="7"/>
        <v>26</v>
      </c>
      <c r="BY21" s="29">
        <f t="shared" si="8"/>
        <v>0</v>
      </c>
      <c r="BZ21" s="29">
        <f t="shared" si="9"/>
        <v>7</v>
      </c>
      <c r="CA21" s="29">
        <f t="shared" si="10"/>
        <v>8</v>
      </c>
      <c r="CB21" s="29">
        <f t="shared" si="6"/>
        <v>15</v>
      </c>
      <c r="CC21" s="29">
        <f t="shared" si="39"/>
        <v>2</v>
      </c>
      <c r="CD21" s="410">
        <f t="shared" si="11"/>
        <v>0</v>
      </c>
      <c r="CE21" s="29" t="str">
        <f t="shared" si="12"/>
        <v>2017/2018</v>
      </c>
      <c r="CF21" s="29"/>
      <c r="CG21" s="454" t="str">
        <f t="shared" si="13"/>
        <v>Švarc Petr</v>
      </c>
      <c r="CH21" s="454">
        <f t="shared" si="14"/>
        <v>13</v>
      </c>
      <c r="CI21" s="454">
        <f t="shared" si="15"/>
        <v>0</v>
      </c>
      <c r="CJ21" s="454">
        <f t="shared" si="16"/>
        <v>5</v>
      </c>
      <c r="CK21" s="454">
        <f t="shared" si="17"/>
        <v>4</v>
      </c>
      <c r="CL21" s="454">
        <f t="shared" si="18"/>
        <v>9</v>
      </c>
      <c r="CM21" s="454">
        <f t="shared" si="19"/>
        <v>1</v>
      </c>
      <c r="CN21" s="751">
        <f t="shared" si="20"/>
        <v>0</v>
      </c>
      <c r="CO21" s="29"/>
      <c r="CP21" s="6" t="str">
        <f t="shared" si="21"/>
        <v>Švarc Petr</v>
      </c>
      <c r="CQ21" s="29">
        <f t="shared" si="22"/>
        <v>13</v>
      </c>
      <c r="CR21" s="29">
        <f t="shared" si="23"/>
        <v>0</v>
      </c>
      <c r="CS21" s="29">
        <f t="shared" si="24"/>
        <v>2</v>
      </c>
      <c r="CT21" s="29">
        <f t="shared" si="25"/>
        <v>4</v>
      </c>
      <c r="CU21" s="29">
        <f t="shared" si="26"/>
        <v>6</v>
      </c>
      <c r="CV21" s="29">
        <f t="shared" si="27"/>
        <v>1</v>
      </c>
      <c r="CW21" s="410">
        <f t="shared" si="28"/>
        <v>0</v>
      </c>
      <c r="CY21" s="6" t="str">
        <f t="shared" si="35"/>
        <v>Švarc Petr</v>
      </c>
      <c r="CZ21" s="6">
        <f t="shared" si="36"/>
        <v>1170</v>
      </c>
      <c r="DB21" s="6" t="str">
        <f t="shared" si="37"/>
        <v>Švarc Petr</v>
      </c>
      <c r="DC21" s="6">
        <f t="shared" si="38"/>
        <v>1170</v>
      </c>
      <c r="DD21" s="6" t="str">
        <f t="shared" si="33"/>
        <v>Švarc Petr</v>
      </c>
      <c r="DE21" s="6">
        <f t="shared" si="34"/>
        <v>2340</v>
      </c>
    </row>
    <row r="22" spans="1:109" s="6" customFormat="1" ht="11.25" x14ac:dyDescent="0.2">
      <c r="A22" s="8">
        <v>19</v>
      </c>
      <c r="B22" s="17" t="s">
        <v>44</v>
      </c>
      <c r="C22" s="10"/>
      <c r="D22" s="10"/>
      <c r="E22" s="10">
        <v>90</v>
      </c>
      <c r="F22" s="10"/>
      <c r="G22" s="10">
        <v>90</v>
      </c>
      <c r="H22" s="8"/>
      <c r="I22" s="8"/>
      <c r="J22" s="10">
        <v>64</v>
      </c>
      <c r="K22" s="10">
        <v>90</v>
      </c>
      <c r="L22" s="10"/>
      <c r="M22" s="10"/>
      <c r="N22" s="10">
        <v>90</v>
      </c>
      <c r="O22" s="10"/>
      <c r="P22" s="26">
        <f t="shared" si="0"/>
        <v>424</v>
      </c>
      <c r="Q22" s="92">
        <v>37</v>
      </c>
      <c r="R22" s="92"/>
      <c r="S22" s="92"/>
      <c r="T22" s="92"/>
      <c r="U22" s="92"/>
      <c r="V22" s="92">
        <v>34</v>
      </c>
      <c r="W22" s="92"/>
      <c r="X22" s="92"/>
      <c r="Y22" s="92"/>
      <c r="Z22" s="92"/>
      <c r="AA22" s="92"/>
      <c r="AB22" s="92"/>
      <c r="AC22" s="136">
        <v>64</v>
      </c>
      <c r="AD22" s="138">
        <f t="shared" si="1"/>
        <v>135</v>
      </c>
      <c r="AE22" s="122"/>
      <c r="AF22" s="122"/>
      <c r="AG22" s="122">
        <v>1</v>
      </c>
      <c r="AH22" s="122"/>
      <c r="AI22" s="122"/>
      <c r="AJ22" s="122"/>
      <c r="AK22" s="122"/>
      <c r="AL22" s="122"/>
      <c r="AM22" s="122"/>
      <c r="AN22" s="122"/>
      <c r="AO22" s="122"/>
      <c r="AP22" s="122"/>
      <c r="AQ22" s="139"/>
      <c r="AR22" s="138">
        <f t="shared" si="2"/>
        <v>1</v>
      </c>
      <c r="AS22" s="92"/>
      <c r="AT22" s="92"/>
      <c r="AU22" s="92"/>
      <c r="AV22" s="92"/>
      <c r="AW22" s="92"/>
      <c r="AX22" s="92"/>
      <c r="AY22" s="92"/>
      <c r="AZ22" s="92">
        <v>1</v>
      </c>
      <c r="BA22" s="92"/>
      <c r="BB22" s="92"/>
      <c r="BC22" s="92"/>
      <c r="BD22" s="92"/>
      <c r="BE22" s="92"/>
      <c r="BF22" s="137">
        <f t="shared" si="3"/>
        <v>1</v>
      </c>
      <c r="BG22" s="136"/>
      <c r="BH22" s="136"/>
      <c r="BI22" s="136">
        <v>1</v>
      </c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7">
        <f t="shared" si="4"/>
        <v>1</v>
      </c>
      <c r="BU22" s="94"/>
      <c r="BV22" s="6">
        <v>19</v>
      </c>
      <c r="BW22" s="29" t="str">
        <f t="shared" si="5"/>
        <v>Urbánek Pavel</v>
      </c>
      <c r="BX22" s="29">
        <f t="shared" si="7"/>
        <v>9</v>
      </c>
      <c r="BY22" s="29">
        <f t="shared" si="8"/>
        <v>3</v>
      </c>
      <c r="BZ22" s="29">
        <f t="shared" si="9"/>
        <v>2</v>
      </c>
      <c r="CA22" s="29">
        <f t="shared" si="10"/>
        <v>1</v>
      </c>
      <c r="CB22" s="29">
        <f t="shared" si="6"/>
        <v>3</v>
      </c>
      <c r="CC22" s="29">
        <f t="shared" si="39"/>
        <v>1</v>
      </c>
      <c r="CD22" s="410">
        <f t="shared" si="11"/>
        <v>0</v>
      </c>
      <c r="CE22" s="29" t="str">
        <f t="shared" si="12"/>
        <v>2017/2018</v>
      </c>
      <c r="CF22" s="29"/>
      <c r="CG22" s="454" t="str">
        <f t="shared" si="13"/>
        <v>Urbánek Pavel</v>
      </c>
      <c r="CH22" s="454">
        <f t="shared" si="14"/>
        <v>5</v>
      </c>
      <c r="CI22" s="454">
        <f t="shared" si="15"/>
        <v>3</v>
      </c>
      <c r="CJ22" s="454">
        <f t="shared" si="16"/>
        <v>1</v>
      </c>
      <c r="CK22" s="454">
        <f t="shared" si="17"/>
        <v>1</v>
      </c>
      <c r="CL22" s="454">
        <f t="shared" si="18"/>
        <v>2</v>
      </c>
      <c r="CM22" s="454">
        <f t="shared" si="19"/>
        <v>1</v>
      </c>
      <c r="CN22" s="751">
        <f t="shared" si="20"/>
        <v>0</v>
      </c>
      <c r="CO22" s="29"/>
      <c r="CP22" s="6" t="str">
        <f t="shared" si="21"/>
        <v>Urbánek Pavel</v>
      </c>
      <c r="CQ22" s="29">
        <f t="shared" si="22"/>
        <v>4</v>
      </c>
      <c r="CR22" s="29">
        <f t="shared" si="23"/>
        <v>0</v>
      </c>
      <c r="CS22" s="29">
        <f t="shared" si="24"/>
        <v>1</v>
      </c>
      <c r="CT22" s="29">
        <f t="shared" si="25"/>
        <v>0</v>
      </c>
      <c r="CU22" s="29">
        <f t="shared" si="26"/>
        <v>1</v>
      </c>
      <c r="CV22" s="29">
        <f t="shared" si="27"/>
        <v>0</v>
      </c>
      <c r="CW22" s="410">
        <f t="shared" si="28"/>
        <v>0</v>
      </c>
      <c r="CY22" s="6" t="str">
        <f t="shared" si="35"/>
        <v>Urbánek Pavel</v>
      </c>
      <c r="CZ22" s="6">
        <f t="shared" si="36"/>
        <v>559</v>
      </c>
      <c r="DB22" s="6" t="str">
        <f t="shared" si="37"/>
        <v>Urbánek Pavel</v>
      </c>
      <c r="DC22" s="6">
        <f t="shared" si="38"/>
        <v>315</v>
      </c>
      <c r="DD22" s="6" t="str">
        <f t="shared" si="33"/>
        <v>Urbánek Pavel</v>
      </c>
      <c r="DE22" s="6">
        <f t="shared" si="34"/>
        <v>874</v>
      </c>
    </row>
    <row r="23" spans="1:109" s="6" customFormat="1" ht="11.25" x14ac:dyDescent="0.2">
      <c r="A23" s="8">
        <v>20</v>
      </c>
      <c r="B23" s="15" t="s">
        <v>1710</v>
      </c>
      <c r="C23" s="10"/>
      <c r="D23" s="10"/>
      <c r="E23" s="10"/>
      <c r="F23" s="10"/>
      <c r="G23" s="10"/>
      <c r="H23" s="8"/>
      <c r="I23" s="8"/>
      <c r="J23" s="10"/>
      <c r="K23" s="10"/>
      <c r="L23" s="10"/>
      <c r="M23" s="10"/>
      <c r="N23" s="10"/>
      <c r="O23" s="10"/>
      <c r="P23" s="26">
        <f t="shared" si="0"/>
        <v>0</v>
      </c>
      <c r="Q23" s="92"/>
      <c r="R23" s="92"/>
      <c r="S23" s="92"/>
      <c r="T23" s="92"/>
      <c r="U23" s="92"/>
      <c r="V23" s="92"/>
      <c r="W23" s="92"/>
      <c r="X23" s="92"/>
      <c r="Y23" s="92">
        <v>9</v>
      </c>
      <c r="Z23" s="92"/>
      <c r="AA23" s="92"/>
      <c r="AB23" s="92"/>
      <c r="AC23" s="136"/>
      <c r="AD23" s="138">
        <f t="shared" si="1"/>
        <v>9</v>
      </c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39"/>
      <c r="AR23" s="138">
        <f t="shared" si="2"/>
        <v>0</v>
      </c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137">
        <f t="shared" si="3"/>
        <v>0</v>
      </c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7">
        <f t="shared" si="4"/>
        <v>0</v>
      </c>
      <c r="BU23" s="94"/>
      <c r="BV23" s="6">
        <v>20</v>
      </c>
      <c r="BW23" s="29" t="str">
        <f t="shared" si="5"/>
        <v>Šmahel Michal</v>
      </c>
      <c r="BX23" s="29">
        <f t="shared" si="7"/>
        <v>0</v>
      </c>
      <c r="BY23" s="29">
        <f t="shared" si="8"/>
        <v>7</v>
      </c>
      <c r="BZ23" s="29">
        <f t="shared" si="9"/>
        <v>0</v>
      </c>
      <c r="CA23" s="29">
        <f t="shared" si="10"/>
        <v>0</v>
      </c>
      <c r="CB23" s="29">
        <f t="shared" si="6"/>
        <v>0</v>
      </c>
      <c r="CC23" s="29">
        <f t="shared" si="39"/>
        <v>0</v>
      </c>
      <c r="CD23" s="410">
        <f t="shared" si="11"/>
        <v>0</v>
      </c>
      <c r="CE23" s="29" t="str">
        <f t="shared" si="12"/>
        <v>2017/2018</v>
      </c>
      <c r="CF23" s="29"/>
      <c r="CG23" s="454" t="str">
        <f t="shared" si="13"/>
        <v>Šmahel Michal</v>
      </c>
      <c r="CH23" s="454">
        <f t="shared" si="14"/>
        <v>0</v>
      </c>
      <c r="CI23" s="454">
        <f t="shared" si="15"/>
        <v>1</v>
      </c>
      <c r="CJ23" s="454">
        <f t="shared" si="16"/>
        <v>0</v>
      </c>
      <c r="CK23" s="454">
        <f t="shared" si="17"/>
        <v>0</v>
      </c>
      <c r="CL23" s="454">
        <f t="shared" si="18"/>
        <v>0</v>
      </c>
      <c r="CM23" s="454">
        <f t="shared" si="19"/>
        <v>0</v>
      </c>
      <c r="CN23" s="751">
        <f t="shared" si="20"/>
        <v>0</v>
      </c>
      <c r="CO23" s="29"/>
      <c r="CP23" s="6" t="str">
        <f t="shared" si="21"/>
        <v>Šmahel Michal</v>
      </c>
      <c r="CQ23" s="29">
        <f t="shared" si="22"/>
        <v>0</v>
      </c>
      <c r="CR23" s="29">
        <f t="shared" si="23"/>
        <v>6</v>
      </c>
      <c r="CS23" s="29">
        <f t="shared" si="24"/>
        <v>0</v>
      </c>
      <c r="CT23" s="29">
        <f t="shared" si="25"/>
        <v>0</v>
      </c>
      <c r="CU23" s="29">
        <f t="shared" si="26"/>
        <v>0</v>
      </c>
      <c r="CV23" s="29">
        <f t="shared" si="27"/>
        <v>0</v>
      </c>
      <c r="CW23" s="410">
        <f t="shared" si="28"/>
        <v>0</v>
      </c>
      <c r="CY23" s="6" t="str">
        <f t="shared" si="35"/>
        <v>Šmahel Michal</v>
      </c>
      <c r="CZ23" s="6">
        <f t="shared" si="36"/>
        <v>9</v>
      </c>
      <c r="DB23" s="6" t="str">
        <f t="shared" si="37"/>
        <v>Šmahel Michal</v>
      </c>
      <c r="DC23" s="6">
        <f t="shared" si="38"/>
        <v>72</v>
      </c>
      <c r="DD23" s="6" t="str">
        <f t="shared" si="33"/>
        <v>Šmahel Michal</v>
      </c>
      <c r="DE23" s="6">
        <f t="shared" si="34"/>
        <v>81</v>
      </c>
    </row>
    <row r="24" spans="1:109" s="6" customFormat="1" ht="11.25" x14ac:dyDescent="0.2">
      <c r="A24" s="8">
        <v>21</v>
      </c>
      <c r="B24" s="15" t="s">
        <v>1000</v>
      </c>
      <c r="C24" s="10"/>
      <c r="D24" s="10">
        <v>90</v>
      </c>
      <c r="E24" s="10"/>
      <c r="F24" s="10"/>
      <c r="G24" s="10"/>
      <c r="H24" s="8"/>
      <c r="I24" s="10"/>
      <c r="J24" s="10"/>
      <c r="K24" s="10"/>
      <c r="L24" s="10"/>
      <c r="M24" s="10"/>
      <c r="N24" s="10"/>
      <c r="O24" s="10"/>
      <c r="P24" s="26">
        <f t="shared" si="0"/>
        <v>90</v>
      </c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7"/>
      <c r="AD24" s="138">
        <f t="shared" si="1"/>
        <v>0</v>
      </c>
      <c r="AE24" s="120"/>
      <c r="AF24" s="120"/>
      <c r="AG24" s="120"/>
      <c r="AH24" s="120"/>
      <c r="AI24" s="120"/>
      <c r="AJ24" s="120"/>
      <c r="AK24" s="92"/>
      <c r="AL24" s="92"/>
      <c r="AM24" s="92"/>
      <c r="AN24" s="122"/>
      <c r="AO24" s="122"/>
      <c r="AP24" s="122"/>
      <c r="AQ24" s="139"/>
      <c r="AR24" s="138">
        <f t="shared" si="2"/>
        <v>0</v>
      </c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137">
        <f t="shared" si="3"/>
        <v>0</v>
      </c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7">
        <f t="shared" si="4"/>
        <v>0</v>
      </c>
      <c r="BU24" s="94"/>
      <c r="BV24" s="6">
        <v>21</v>
      </c>
      <c r="BW24" s="29" t="str">
        <f t="shared" si="5"/>
        <v>Chvátal Patrik</v>
      </c>
      <c r="BX24" s="29">
        <f t="shared" si="7"/>
        <v>1</v>
      </c>
      <c r="BY24" s="29">
        <f t="shared" si="8"/>
        <v>3</v>
      </c>
      <c r="BZ24" s="29">
        <f t="shared" si="9"/>
        <v>0</v>
      </c>
      <c r="CA24" s="29">
        <f t="shared" si="10"/>
        <v>0</v>
      </c>
      <c r="CB24" s="29">
        <f t="shared" si="6"/>
        <v>0</v>
      </c>
      <c r="CC24" s="29">
        <f t="shared" si="39"/>
        <v>0</v>
      </c>
      <c r="CD24" s="410">
        <f t="shared" si="11"/>
        <v>0</v>
      </c>
      <c r="CE24" s="29" t="str">
        <f t="shared" si="12"/>
        <v>2017/2018</v>
      </c>
      <c r="CF24" s="29"/>
      <c r="CG24" s="454" t="str">
        <f t="shared" si="13"/>
        <v>Chvátal Patrik</v>
      </c>
      <c r="CH24" s="454">
        <f t="shared" si="14"/>
        <v>1</v>
      </c>
      <c r="CI24" s="454">
        <f t="shared" si="15"/>
        <v>0</v>
      </c>
      <c r="CJ24" s="454">
        <f t="shared" si="16"/>
        <v>0</v>
      </c>
      <c r="CK24" s="454">
        <f t="shared" si="17"/>
        <v>0</v>
      </c>
      <c r="CL24" s="454">
        <f t="shared" si="18"/>
        <v>0</v>
      </c>
      <c r="CM24" s="454">
        <f t="shared" si="19"/>
        <v>0</v>
      </c>
      <c r="CN24" s="751">
        <f t="shared" si="20"/>
        <v>0</v>
      </c>
      <c r="CO24" s="29"/>
      <c r="CP24" s="6" t="str">
        <f t="shared" si="21"/>
        <v>Chvátal Patrik</v>
      </c>
      <c r="CQ24" s="29">
        <f t="shared" si="22"/>
        <v>0</v>
      </c>
      <c r="CR24" s="29">
        <f t="shared" si="23"/>
        <v>3</v>
      </c>
      <c r="CS24" s="29">
        <f t="shared" si="24"/>
        <v>0</v>
      </c>
      <c r="CT24" s="29">
        <f t="shared" si="25"/>
        <v>0</v>
      </c>
      <c r="CU24" s="29">
        <f t="shared" si="26"/>
        <v>0</v>
      </c>
      <c r="CV24" s="29">
        <f t="shared" si="27"/>
        <v>0</v>
      </c>
      <c r="CW24" s="410">
        <f t="shared" si="28"/>
        <v>0</v>
      </c>
      <c r="CY24" s="6" t="str">
        <f t="shared" si="35"/>
        <v>Chvátal Patrik</v>
      </c>
      <c r="CZ24" s="6">
        <f t="shared" si="36"/>
        <v>90</v>
      </c>
      <c r="DB24" s="6" t="str">
        <f t="shared" si="37"/>
        <v>Chvátal Patrik</v>
      </c>
      <c r="DC24" s="6">
        <f t="shared" si="38"/>
        <v>61</v>
      </c>
      <c r="DD24" s="6" t="str">
        <f t="shared" si="33"/>
        <v>Chvátal Patrik</v>
      </c>
      <c r="DE24" s="6">
        <f t="shared" si="34"/>
        <v>151</v>
      </c>
    </row>
    <row r="25" spans="1:109" s="6" customFormat="1" ht="11.25" x14ac:dyDescent="0.2">
      <c r="A25" s="8">
        <v>22</v>
      </c>
      <c r="B25" s="15" t="s">
        <v>36</v>
      </c>
      <c r="C25" s="10"/>
      <c r="D25" s="10">
        <v>90</v>
      </c>
      <c r="E25" s="10">
        <v>90</v>
      </c>
      <c r="F25" s="10">
        <v>90</v>
      </c>
      <c r="G25" s="10"/>
      <c r="H25" s="8">
        <v>90</v>
      </c>
      <c r="I25" s="10"/>
      <c r="J25" s="10">
        <v>90</v>
      </c>
      <c r="K25" s="10">
        <v>90</v>
      </c>
      <c r="L25" s="10">
        <v>90</v>
      </c>
      <c r="M25" s="10">
        <v>90</v>
      </c>
      <c r="N25" s="10">
        <v>90</v>
      </c>
      <c r="O25" s="10"/>
      <c r="P25" s="26">
        <f t="shared" si="0"/>
        <v>810</v>
      </c>
      <c r="Q25" s="120"/>
      <c r="R25" s="120"/>
      <c r="S25" s="120"/>
      <c r="T25" s="120"/>
      <c r="U25" s="120"/>
      <c r="V25" s="120"/>
      <c r="W25" s="120"/>
      <c r="X25" s="92"/>
      <c r="Y25" s="120"/>
      <c r="Z25" s="120"/>
      <c r="AA25" s="120"/>
      <c r="AB25" s="120"/>
      <c r="AC25" s="17"/>
      <c r="AD25" s="138">
        <f t="shared" si="1"/>
        <v>0</v>
      </c>
      <c r="AE25" s="120"/>
      <c r="AF25" s="120"/>
      <c r="AG25" s="120"/>
      <c r="AH25" s="120"/>
      <c r="AI25" s="120"/>
      <c r="AJ25" s="120"/>
      <c r="AK25" s="92"/>
      <c r="AL25" s="92"/>
      <c r="AM25" s="92"/>
      <c r="AN25" s="122"/>
      <c r="AO25" s="122"/>
      <c r="AP25" s="122"/>
      <c r="AQ25" s="139"/>
      <c r="AR25" s="138">
        <f t="shared" si="2"/>
        <v>0</v>
      </c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137">
        <f t="shared" si="3"/>
        <v>0</v>
      </c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7">
        <f t="shared" si="4"/>
        <v>0</v>
      </c>
      <c r="BU25" s="94"/>
      <c r="BV25" s="6">
        <v>22</v>
      </c>
      <c r="BW25" s="29" t="str">
        <f t="shared" si="5"/>
        <v>Koupil Petr</v>
      </c>
      <c r="BX25" s="29">
        <f t="shared" si="7"/>
        <v>19</v>
      </c>
      <c r="BY25" s="29">
        <f t="shared" si="8"/>
        <v>0</v>
      </c>
      <c r="BZ25" s="29">
        <f t="shared" si="9"/>
        <v>0</v>
      </c>
      <c r="CA25" s="29">
        <f t="shared" si="10"/>
        <v>0</v>
      </c>
      <c r="CB25" s="29">
        <f t="shared" si="6"/>
        <v>0</v>
      </c>
      <c r="CC25" s="29">
        <f t="shared" si="39"/>
        <v>0</v>
      </c>
      <c r="CD25" s="410">
        <f t="shared" si="11"/>
        <v>0</v>
      </c>
      <c r="CE25" s="29" t="str">
        <f t="shared" si="12"/>
        <v>2017/2018</v>
      </c>
      <c r="CF25" s="29"/>
      <c r="CG25" s="454" t="str">
        <f t="shared" si="13"/>
        <v>Koupil Petr</v>
      </c>
      <c r="CH25" s="454">
        <f t="shared" si="14"/>
        <v>9</v>
      </c>
      <c r="CI25" s="454">
        <f t="shared" si="15"/>
        <v>0</v>
      </c>
      <c r="CJ25" s="454">
        <f t="shared" si="16"/>
        <v>0</v>
      </c>
      <c r="CK25" s="454">
        <f t="shared" si="17"/>
        <v>0</v>
      </c>
      <c r="CL25" s="454">
        <f t="shared" si="18"/>
        <v>0</v>
      </c>
      <c r="CM25" s="454">
        <f t="shared" si="19"/>
        <v>0</v>
      </c>
      <c r="CN25" s="751">
        <f t="shared" si="20"/>
        <v>0</v>
      </c>
      <c r="CO25" s="29"/>
      <c r="CP25" s="6" t="str">
        <f t="shared" si="21"/>
        <v>Koupil Petr</v>
      </c>
      <c r="CQ25" s="29">
        <f t="shared" si="22"/>
        <v>10</v>
      </c>
      <c r="CR25" s="29">
        <f t="shared" si="23"/>
        <v>0</v>
      </c>
      <c r="CS25" s="29">
        <f t="shared" si="24"/>
        <v>0</v>
      </c>
      <c r="CT25" s="29">
        <f t="shared" si="25"/>
        <v>0</v>
      </c>
      <c r="CU25" s="29">
        <f t="shared" si="26"/>
        <v>0</v>
      </c>
      <c r="CV25" s="29">
        <f t="shared" si="27"/>
        <v>0</v>
      </c>
      <c r="CW25" s="410">
        <f t="shared" si="28"/>
        <v>0</v>
      </c>
      <c r="CY25" s="6" t="str">
        <f t="shared" si="35"/>
        <v>Koupil Petr</v>
      </c>
      <c r="CZ25" s="6">
        <f t="shared" si="36"/>
        <v>810</v>
      </c>
      <c r="DB25" s="6" t="str">
        <f t="shared" si="37"/>
        <v>Koupil Petr</v>
      </c>
      <c r="DC25" s="6">
        <f t="shared" si="38"/>
        <v>900</v>
      </c>
      <c r="DD25" s="6" t="str">
        <f t="shared" si="33"/>
        <v>Koupil Petr</v>
      </c>
      <c r="DE25" s="6">
        <f t="shared" si="34"/>
        <v>1710</v>
      </c>
    </row>
    <row r="26" spans="1:109" s="6" customFormat="1" ht="11.25" x14ac:dyDescent="0.2">
      <c r="A26" s="8">
        <v>23</v>
      </c>
      <c r="B26" s="15" t="s">
        <v>556</v>
      </c>
      <c r="C26" s="10"/>
      <c r="D26" s="10">
        <v>90</v>
      </c>
      <c r="E26" s="10">
        <v>74</v>
      </c>
      <c r="F26" s="10"/>
      <c r="G26" s="10">
        <v>90</v>
      </c>
      <c r="H26" s="8">
        <v>56</v>
      </c>
      <c r="I26" s="10">
        <v>90</v>
      </c>
      <c r="J26" s="10"/>
      <c r="K26" s="10"/>
      <c r="L26" s="10">
        <v>72</v>
      </c>
      <c r="M26" s="10"/>
      <c r="N26" s="10"/>
      <c r="O26" s="10"/>
      <c r="P26" s="26">
        <f t="shared" si="0"/>
        <v>472</v>
      </c>
      <c r="Q26" s="120">
        <v>28</v>
      </c>
      <c r="R26" s="120"/>
      <c r="S26" s="120"/>
      <c r="T26" s="120"/>
      <c r="U26" s="120"/>
      <c r="V26" s="120"/>
      <c r="W26" s="120"/>
      <c r="X26" s="92">
        <v>26</v>
      </c>
      <c r="Y26" s="120"/>
      <c r="Z26" s="120"/>
      <c r="AA26" s="120"/>
      <c r="AB26" s="120">
        <v>27</v>
      </c>
      <c r="AC26" s="120">
        <v>56</v>
      </c>
      <c r="AD26" s="138">
        <f t="shared" si="1"/>
        <v>137</v>
      </c>
      <c r="AE26" s="120"/>
      <c r="AF26" s="120"/>
      <c r="AG26" s="120"/>
      <c r="AH26" s="120"/>
      <c r="AI26" s="120"/>
      <c r="AJ26" s="120"/>
      <c r="AK26" s="92">
        <v>1</v>
      </c>
      <c r="AL26" s="92"/>
      <c r="AM26" s="92"/>
      <c r="AN26" s="122"/>
      <c r="AO26" s="122"/>
      <c r="AP26" s="122"/>
      <c r="AQ26" s="139"/>
      <c r="AR26" s="138">
        <f t="shared" si="2"/>
        <v>1</v>
      </c>
      <c r="AS26" s="92"/>
      <c r="AT26" s="92"/>
      <c r="AU26" s="92"/>
      <c r="AV26" s="92"/>
      <c r="AW26" s="92"/>
      <c r="AX26" s="92">
        <v>1</v>
      </c>
      <c r="AY26" s="92">
        <v>1</v>
      </c>
      <c r="AZ26" s="92"/>
      <c r="BA26" s="92"/>
      <c r="BB26" s="92"/>
      <c r="BC26" s="92"/>
      <c r="BD26" s="92"/>
      <c r="BE26" s="92"/>
      <c r="BF26" s="137">
        <f t="shared" si="3"/>
        <v>2</v>
      </c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>
        <v>1</v>
      </c>
      <c r="BT26" s="137">
        <f t="shared" si="4"/>
        <v>1</v>
      </c>
      <c r="BU26" s="94"/>
      <c r="BV26" s="6">
        <v>23</v>
      </c>
      <c r="BW26" s="29" t="str">
        <f t="shared" si="5"/>
        <v>Dolák Jan</v>
      </c>
      <c r="BX26" s="29">
        <f t="shared" si="7"/>
        <v>11</v>
      </c>
      <c r="BY26" s="29">
        <f t="shared" si="8"/>
        <v>7</v>
      </c>
      <c r="BZ26" s="29">
        <f t="shared" si="9"/>
        <v>2</v>
      </c>
      <c r="CA26" s="29">
        <f t="shared" si="10"/>
        <v>2</v>
      </c>
      <c r="CB26" s="29">
        <f t="shared" si="6"/>
        <v>4</v>
      </c>
      <c r="CC26" s="29">
        <f t="shared" si="39"/>
        <v>1</v>
      </c>
      <c r="CD26" s="410">
        <f t="shared" si="11"/>
        <v>0</v>
      </c>
      <c r="CE26" s="29" t="str">
        <f t="shared" si="12"/>
        <v>2017/2018</v>
      </c>
      <c r="CF26" s="29"/>
      <c r="CG26" s="454" t="str">
        <f t="shared" si="13"/>
        <v>Dolák Jan</v>
      </c>
      <c r="CH26" s="454">
        <f t="shared" si="14"/>
        <v>6</v>
      </c>
      <c r="CI26" s="454">
        <f t="shared" si="15"/>
        <v>4</v>
      </c>
      <c r="CJ26" s="454">
        <f t="shared" si="16"/>
        <v>1</v>
      </c>
      <c r="CK26" s="454">
        <f t="shared" si="17"/>
        <v>2</v>
      </c>
      <c r="CL26" s="454">
        <f t="shared" si="18"/>
        <v>3</v>
      </c>
      <c r="CM26" s="454">
        <f t="shared" si="19"/>
        <v>1</v>
      </c>
      <c r="CN26" s="751">
        <f t="shared" si="20"/>
        <v>0</v>
      </c>
      <c r="CO26" s="29"/>
      <c r="CP26" s="6" t="str">
        <f t="shared" si="21"/>
        <v>Dolák Jan</v>
      </c>
      <c r="CQ26" s="29">
        <f t="shared" si="22"/>
        <v>5</v>
      </c>
      <c r="CR26" s="29">
        <f t="shared" si="23"/>
        <v>3</v>
      </c>
      <c r="CS26" s="29">
        <f t="shared" si="24"/>
        <v>1</v>
      </c>
      <c r="CT26" s="29">
        <f t="shared" si="25"/>
        <v>0</v>
      </c>
      <c r="CU26" s="29">
        <f t="shared" si="26"/>
        <v>1</v>
      </c>
      <c r="CV26" s="29">
        <f t="shared" si="27"/>
        <v>0</v>
      </c>
      <c r="CW26" s="410">
        <f t="shared" si="28"/>
        <v>0</v>
      </c>
      <c r="CY26" s="6" t="str">
        <f t="shared" si="35"/>
        <v>Dolák Jan</v>
      </c>
      <c r="CZ26" s="6">
        <f t="shared" si="36"/>
        <v>609</v>
      </c>
      <c r="DB26" s="6" t="str">
        <f t="shared" si="37"/>
        <v>Dolák Jan</v>
      </c>
      <c r="DC26" s="6">
        <f t="shared" si="38"/>
        <v>459</v>
      </c>
      <c r="DD26" s="6" t="str">
        <f t="shared" si="33"/>
        <v>Dolák Jan</v>
      </c>
      <c r="DE26" s="6">
        <f t="shared" si="34"/>
        <v>1068</v>
      </c>
    </row>
    <row r="27" spans="1:109" s="6" customFormat="1" ht="11.25" x14ac:dyDescent="0.2">
      <c r="A27" s="8">
        <v>24</v>
      </c>
      <c r="B27" s="15" t="s">
        <v>48</v>
      </c>
      <c r="C27" s="10">
        <v>62</v>
      </c>
      <c r="D27" s="10"/>
      <c r="E27" s="10"/>
      <c r="F27" s="10">
        <v>90</v>
      </c>
      <c r="G27" s="10">
        <v>90</v>
      </c>
      <c r="H27" s="8"/>
      <c r="I27" s="10">
        <v>86</v>
      </c>
      <c r="J27" s="10">
        <v>64</v>
      </c>
      <c r="K27" s="10">
        <v>81</v>
      </c>
      <c r="L27" s="10">
        <v>90</v>
      </c>
      <c r="M27" s="10">
        <v>72</v>
      </c>
      <c r="N27" s="10">
        <v>90</v>
      </c>
      <c r="O27" s="10">
        <v>90</v>
      </c>
      <c r="P27" s="26">
        <f t="shared" si="0"/>
        <v>815</v>
      </c>
      <c r="Q27" s="120"/>
      <c r="R27" s="120"/>
      <c r="S27" s="120">
        <v>45</v>
      </c>
      <c r="T27" s="120"/>
      <c r="U27" s="120"/>
      <c r="V27" s="120"/>
      <c r="W27" s="92"/>
      <c r="X27" s="92"/>
      <c r="Y27" s="120"/>
      <c r="Z27" s="120"/>
      <c r="AA27" s="120"/>
      <c r="AB27" s="120"/>
      <c r="AC27" s="17"/>
      <c r="AD27" s="138">
        <f t="shared" si="1"/>
        <v>45</v>
      </c>
      <c r="AE27" s="120">
        <v>1</v>
      </c>
      <c r="AF27" s="120"/>
      <c r="AG27" s="120">
        <v>1</v>
      </c>
      <c r="AH27" s="120">
        <v>2</v>
      </c>
      <c r="AI27" s="120">
        <v>1</v>
      </c>
      <c r="AJ27" s="120"/>
      <c r="AK27" s="92">
        <v>1</v>
      </c>
      <c r="AL27" s="92">
        <v>1</v>
      </c>
      <c r="AM27" s="92">
        <v>2</v>
      </c>
      <c r="AN27" s="122">
        <v>1</v>
      </c>
      <c r="AO27" s="122"/>
      <c r="AP27" s="122"/>
      <c r="AQ27" s="139">
        <v>1</v>
      </c>
      <c r="AR27" s="138">
        <f t="shared" si="2"/>
        <v>11</v>
      </c>
      <c r="AS27" s="92"/>
      <c r="AT27" s="92"/>
      <c r="AU27" s="92">
        <v>1</v>
      </c>
      <c r="AV27" s="92"/>
      <c r="AW27" s="92">
        <v>1</v>
      </c>
      <c r="AX27" s="92"/>
      <c r="AY27" s="92"/>
      <c r="AZ27" s="92"/>
      <c r="BA27" s="92"/>
      <c r="BB27" s="92">
        <v>1</v>
      </c>
      <c r="BC27" s="92"/>
      <c r="BD27" s="92"/>
      <c r="BE27" s="92">
        <v>1</v>
      </c>
      <c r="BF27" s="137">
        <f t="shared" si="3"/>
        <v>4</v>
      </c>
      <c r="BG27" s="136"/>
      <c r="BH27" s="136"/>
      <c r="BI27" s="136"/>
      <c r="BJ27" s="136"/>
      <c r="BK27" s="136"/>
      <c r="BL27" s="136"/>
      <c r="BM27" s="136"/>
      <c r="BN27" s="136">
        <v>1</v>
      </c>
      <c r="BO27" s="136"/>
      <c r="BP27" s="136"/>
      <c r="BQ27" s="136"/>
      <c r="BR27" s="136"/>
      <c r="BS27" s="136"/>
      <c r="BT27" s="137">
        <f t="shared" si="4"/>
        <v>1</v>
      </c>
      <c r="BU27" s="94"/>
      <c r="BV27" s="6">
        <v>24</v>
      </c>
      <c r="BW27" s="29" t="str">
        <f t="shared" si="5"/>
        <v>Šťastný Martin</v>
      </c>
      <c r="BX27" s="29">
        <f t="shared" si="7"/>
        <v>18</v>
      </c>
      <c r="BY27" s="29">
        <f t="shared" si="8"/>
        <v>1</v>
      </c>
      <c r="BZ27" s="29">
        <f t="shared" si="9"/>
        <v>14</v>
      </c>
      <c r="CA27" s="29">
        <f t="shared" si="10"/>
        <v>6</v>
      </c>
      <c r="CB27" s="29">
        <f t="shared" si="6"/>
        <v>20</v>
      </c>
      <c r="CC27" s="29">
        <f t="shared" si="39"/>
        <v>1</v>
      </c>
      <c r="CD27" s="410">
        <f t="shared" si="11"/>
        <v>0</v>
      </c>
      <c r="CE27" s="29" t="str">
        <f t="shared" si="12"/>
        <v>2017/2018</v>
      </c>
      <c r="CF27" s="29"/>
      <c r="CG27" s="454" t="str">
        <f t="shared" si="13"/>
        <v>Šťastný Martin</v>
      </c>
      <c r="CH27" s="454">
        <f t="shared" si="14"/>
        <v>10</v>
      </c>
      <c r="CI27" s="454">
        <f t="shared" si="15"/>
        <v>1</v>
      </c>
      <c r="CJ27" s="454">
        <f t="shared" si="16"/>
        <v>11</v>
      </c>
      <c r="CK27" s="454">
        <f t="shared" si="17"/>
        <v>4</v>
      </c>
      <c r="CL27" s="454">
        <f t="shared" si="18"/>
        <v>15</v>
      </c>
      <c r="CM27" s="454">
        <f t="shared" si="19"/>
        <v>1</v>
      </c>
      <c r="CN27" s="751">
        <f t="shared" si="20"/>
        <v>0</v>
      </c>
      <c r="CO27" s="29"/>
      <c r="CP27" s="6" t="str">
        <f t="shared" si="21"/>
        <v>Šťastný Martin</v>
      </c>
      <c r="CQ27" s="29">
        <f t="shared" si="22"/>
        <v>8</v>
      </c>
      <c r="CR27" s="29">
        <f t="shared" si="23"/>
        <v>0</v>
      </c>
      <c r="CS27" s="29">
        <f t="shared" si="24"/>
        <v>3</v>
      </c>
      <c r="CT27" s="29">
        <f t="shared" si="25"/>
        <v>2</v>
      </c>
      <c r="CU27" s="29">
        <f t="shared" si="26"/>
        <v>5</v>
      </c>
      <c r="CV27" s="29">
        <f t="shared" si="27"/>
        <v>0</v>
      </c>
      <c r="CW27" s="410">
        <f t="shared" si="28"/>
        <v>0</v>
      </c>
      <c r="CY27" s="6" t="str">
        <f t="shared" si="35"/>
        <v>Šťastný Martin</v>
      </c>
      <c r="CZ27" s="6">
        <f t="shared" si="36"/>
        <v>860</v>
      </c>
      <c r="DB27" s="6" t="str">
        <f t="shared" si="37"/>
        <v>Šťastný Martin</v>
      </c>
      <c r="DC27" s="6">
        <f t="shared" si="38"/>
        <v>658</v>
      </c>
      <c r="DD27" s="6" t="str">
        <f t="shared" si="33"/>
        <v>Šťastný Martin</v>
      </c>
      <c r="DE27" s="6">
        <f t="shared" si="34"/>
        <v>1518</v>
      </c>
    </row>
    <row r="28" spans="1:109" s="6" customFormat="1" ht="11.25" x14ac:dyDescent="0.2">
      <c r="A28" s="8">
        <v>25</v>
      </c>
      <c r="B28" s="15" t="s">
        <v>61</v>
      </c>
      <c r="C28" s="10"/>
      <c r="D28" s="10"/>
      <c r="E28" s="10"/>
      <c r="F28" s="10"/>
      <c r="G28" s="10"/>
      <c r="H28" s="8"/>
      <c r="I28" s="10"/>
      <c r="J28" s="10"/>
      <c r="K28" s="10"/>
      <c r="L28" s="10"/>
      <c r="M28" s="10"/>
      <c r="N28" s="10"/>
      <c r="O28" s="10"/>
      <c r="P28" s="26">
        <f t="shared" si="0"/>
        <v>0</v>
      </c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>
        <v>5</v>
      </c>
      <c r="AB28" s="92"/>
      <c r="AC28" s="136"/>
      <c r="AD28" s="138">
        <f t="shared" si="1"/>
        <v>5</v>
      </c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39"/>
      <c r="AR28" s="138">
        <f t="shared" si="2"/>
        <v>0</v>
      </c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137">
        <f t="shared" si="3"/>
        <v>0</v>
      </c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7">
        <f t="shared" si="4"/>
        <v>0</v>
      </c>
      <c r="BU28" s="94"/>
      <c r="BV28" s="6">
        <v>25</v>
      </c>
      <c r="BW28" s="29" t="str">
        <f>B28</f>
        <v>Plachý Karel</v>
      </c>
      <c r="BX28" s="29">
        <f>COUNT(C28:O28)+COUNT(C65:O65)</f>
        <v>0</v>
      </c>
      <c r="BY28" s="29">
        <f>COUNT(Q28:AC28)+COUNT(Q65:AC65)</f>
        <v>1</v>
      </c>
      <c r="BZ28" s="29">
        <f t="shared" si="9"/>
        <v>0</v>
      </c>
      <c r="CA28" s="29">
        <f t="shared" si="10"/>
        <v>0</v>
      </c>
      <c r="CB28" s="29">
        <f t="shared" si="6"/>
        <v>0</v>
      </c>
      <c r="CC28" s="29">
        <f t="shared" si="39"/>
        <v>0</v>
      </c>
      <c r="CD28" s="410">
        <f t="shared" si="11"/>
        <v>0</v>
      </c>
      <c r="CE28" s="29" t="str">
        <f t="shared" si="12"/>
        <v>2017/2018</v>
      </c>
      <c r="CF28" s="29"/>
      <c r="CG28" s="454" t="str">
        <f t="shared" si="13"/>
        <v>Plachý Karel</v>
      </c>
      <c r="CH28" s="454">
        <f t="shared" si="14"/>
        <v>0</v>
      </c>
      <c r="CI28" s="454">
        <f t="shared" si="15"/>
        <v>1</v>
      </c>
      <c r="CJ28" s="454">
        <f t="shared" si="16"/>
        <v>0</v>
      </c>
      <c r="CK28" s="454">
        <f t="shared" si="17"/>
        <v>0</v>
      </c>
      <c r="CL28" s="454">
        <f t="shared" si="18"/>
        <v>0</v>
      </c>
      <c r="CM28" s="454">
        <f t="shared" si="19"/>
        <v>0</v>
      </c>
      <c r="CN28" s="751">
        <f t="shared" si="20"/>
        <v>0</v>
      </c>
      <c r="CO28" s="29"/>
      <c r="CP28" s="6" t="str">
        <f t="shared" si="21"/>
        <v>Plachý Karel</v>
      </c>
      <c r="CQ28" s="29">
        <f t="shared" si="22"/>
        <v>0</v>
      </c>
      <c r="CR28" s="29">
        <f t="shared" si="23"/>
        <v>0</v>
      </c>
      <c r="CS28" s="29">
        <f t="shared" si="24"/>
        <v>0</v>
      </c>
      <c r="CT28" s="29">
        <f t="shared" si="25"/>
        <v>0</v>
      </c>
      <c r="CU28" s="29">
        <f t="shared" si="26"/>
        <v>0</v>
      </c>
      <c r="CV28" s="29">
        <f t="shared" si="27"/>
        <v>0</v>
      </c>
      <c r="CW28" s="410">
        <f t="shared" si="28"/>
        <v>0</v>
      </c>
      <c r="CY28" s="6" t="str">
        <f t="shared" si="35"/>
        <v>Plachý Karel</v>
      </c>
      <c r="CZ28" s="6">
        <f t="shared" si="36"/>
        <v>5</v>
      </c>
      <c r="DB28" s="6" t="str">
        <f t="shared" si="37"/>
        <v>Plachý Karel</v>
      </c>
      <c r="DC28" s="6">
        <f t="shared" si="38"/>
        <v>0</v>
      </c>
      <c r="DD28" s="6" t="str">
        <f t="shared" si="33"/>
        <v>Plachý Karel</v>
      </c>
      <c r="DE28" s="6">
        <f t="shared" si="34"/>
        <v>5</v>
      </c>
    </row>
    <row r="29" spans="1:109" s="6" customFormat="1" ht="11.25" x14ac:dyDescent="0.2">
      <c r="A29" s="8">
        <v>26</v>
      </c>
      <c r="B29" s="15" t="s">
        <v>1860</v>
      </c>
      <c r="C29" s="10"/>
      <c r="D29" s="10"/>
      <c r="E29" s="10"/>
      <c r="F29" s="10"/>
      <c r="G29" s="10"/>
      <c r="H29" s="8"/>
      <c r="I29" s="10"/>
      <c r="J29" s="10"/>
      <c r="K29" s="10"/>
      <c r="L29" s="10"/>
      <c r="M29" s="10"/>
      <c r="N29" s="10"/>
      <c r="O29" s="10"/>
      <c r="P29" s="26">
        <f t="shared" si="0"/>
        <v>0</v>
      </c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136"/>
      <c r="AD29" s="138">
        <f t="shared" si="1"/>
        <v>0</v>
      </c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39"/>
      <c r="AR29" s="138">
        <f t="shared" si="2"/>
        <v>0</v>
      </c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137">
        <f t="shared" si="3"/>
        <v>0</v>
      </c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7">
        <f t="shared" si="4"/>
        <v>0</v>
      </c>
      <c r="BU29" s="94"/>
      <c r="BV29" s="6">
        <v>26</v>
      </c>
      <c r="BW29" s="29" t="str">
        <f t="shared" ref="BW29:BW35" si="40">B29</f>
        <v>Nehyba Filip</v>
      </c>
      <c r="BX29" s="29">
        <f t="shared" ref="BX29:BX35" si="41">COUNT(C29:O29)+COUNT(C66:O66)</f>
        <v>2</v>
      </c>
      <c r="BY29" s="29">
        <f t="shared" ref="BY29:BY35" si="42">COUNT(Q29:AC29)+COUNT(Q66:AC66)</f>
        <v>0</v>
      </c>
      <c r="BZ29" s="29">
        <f t="shared" si="9"/>
        <v>1</v>
      </c>
      <c r="CA29" s="29">
        <f t="shared" si="10"/>
        <v>0</v>
      </c>
      <c r="CB29" s="29">
        <f t="shared" si="6"/>
        <v>1</v>
      </c>
      <c r="CC29" s="29">
        <f t="shared" si="39"/>
        <v>0</v>
      </c>
      <c r="CD29" s="410">
        <f t="shared" si="11"/>
        <v>0</v>
      </c>
      <c r="CE29" s="29" t="str">
        <f t="shared" si="12"/>
        <v>2017/2018</v>
      </c>
      <c r="CF29" s="29"/>
      <c r="CG29" s="454" t="str">
        <f t="shared" si="13"/>
        <v>Nehyba Filip</v>
      </c>
      <c r="CH29" s="454">
        <f t="shared" si="14"/>
        <v>0</v>
      </c>
      <c r="CI29" s="454">
        <f t="shared" si="15"/>
        <v>0</v>
      </c>
      <c r="CJ29" s="454">
        <f t="shared" si="16"/>
        <v>0</v>
      </c>
      <c r="CK29" s="454">
        <f t="shared" si="17"/>
        <v>0</v>
      </c>
      <c r="CL29" s="454">
        <f t="shared" si="18"/>
        <v>0</v>
      </c>
      <c r="CM29" s="454">
        <f t="shared" si="19"/>
        <v>0</v>
      </c>
      <c r="CN29" s="751">
        <f t="shared" si="20"/>
        <v>0</v>
      </c>
      <c r="CO29" s="29"/>
      <c r="CP29" s="6" t="str">
        <f t="shared" si="21"/>
        <v>Nehyba Filip</v>
      </c>
      <c r="CQ29" s="29">
        <f t="shared" si="22"/>
        <v>2</v>
      </c>
      <c r="CR29" s="29">
        <f t="shared" si="23"/>
        <v>0</v>
      </c>
      <c r="CS29" s="29">
        <f t="shared" si="24"/>
        <v>1</v>
      </c>
      <c r="CT29" s="29">
        <f t="shared" si="25"/>
        <v>0</v>
      </c>
      <c r="CU29" s="29">
        <f t="shared" si="26"/>
        <v>1</v>
      </c>
      <c r="CV29" s="29">
        <f t="shared" si="27"/>
        <v>0</v>
      </c>
      <c r="CW29" s="410">
        <f t="shared" si="28"/>
        <v>0</v>
      </c>
      <c r="CY29" s="6" t="str">
        <f t="shared" si="35"/>
        <v>Nehyba Filip</v>
      </c>
      <c r="CZ29" s="6">
        <f t="shared" si="36"/>
        <v>0</v>
      </c>
      <c r="DB29" s="6" t="str">
        <f t="shared" si="37"/>
        <v>Nehyba Filip</v>
      </c>
      <c r="DC29" s="6">
        <f t="shared" si="38"/>
        <v>180</v>
      </c>
      <c r="DD29" s="6" t="str">
        <f t="shared" si="33"/>
        <v>Nehyba Filip</v>
      </c>
      <c r="DE29" s="6">
        <f t="shared" si="34"/>
        <v>180</v>
      </c>
    </row>
    <row r="30" spans="1:109" s="6" customFormat="1" ht="11.25" x14ac:dyDescent="0.2">
      <c r="A30" s="8">
        <v>27</v>
      </c>
      <c r="B30" s="15" t="s">
        <v>798</v>
      </c>
      <c r="C30" s="10"/>
      <c r="D30" s="10"/>
      <c r="E30" s="10"/>
      <c r="F30" s="10"/>
      <c r="G30" s="10"/>
      <c r="H30" s="8"/>
      <c r="I30" s="10"/>
      <c r="J30" s="10"/>
      <c r="K30" s="10"/>
      <c r="L30" s="10"/>
      <c r="M30" s="10"/>
      <c r="N30" s="10"/>
      <c r="O30" s="10"/>
      <c r="P30" s="26">
        <f t="shared" si="0"/>
        <v>0</v>
      </c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136"/>
      <c r="AD30" s="138">
        <f t="shared" si="1"/>
        <v>0</v>
      </c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39"/>
      <c r="AR30" s="138">
        <f t="shared" si="2"/>
        <v>0</v>
      </c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137">
        <f t="shared" si="3"/>
        <v>0</v>
      </c>
      <c r="BG30" s="136"/>
      <c r="BH30" s="136"/>
      <c r="BI30" s="73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7">
        <f t="shared" si="4"/>
        <v>0</v>
      </c>
      <c r="BU30" s="94"/>
      <c r="BV30" s="6">
        <v>27</v>
      </c>
      <c r="BW30" s="29" t="str">
        <f t="shared" si="40"/>
        <v>Nedoma Václav</v>
      </c>
      <c r="BX30" s="29">
        <f t="shared" si="41"/>
        <v>1</v>
      </c>
      <c r="BY30" s="29">
        <f t="shared" si="42"/>
        <v>0</v>
      </c>
      <c r="BZ30" s="29">
        <f t="shared" si="9"/>
        <v>0</v>
      </c>
      <c r="CA30" s="29">
        <f t="shared" si="10"/>
        <v>0</v>
      </c>
      <c r="CB30" s="29">
        <f t="shared" si="6"/>
        <v>0</v>
      </c>
      <c r="CC30" s="29">
        <f t="shared" si="39"/>
        <v>0</v>
      </c>
      <c r="CD30" s="410">
        <f t="shared" si="11"/>
        <v>0</v>
      </c>
      <c r="CE30" s="29" t="str">
        <f t="shared" si="12"/>
        <v>2017/2018</v>
      </c>
      <c r="CF30" s="29"/>
      <c r="CG30" s="454" t="str">
        <f t="shared" si="13"/>
        <v>Nedoma Václav</v>
      </c>
      <c r="CH30" s="454">
        <f t="shared" si="14"/>
        <v>0</v>
      </c>
      <c r="CI30" s="454">
        <f t="shared" si="15"/>
        <v>0</v>
      </c>
      <c r="CJ30" s="454">
        <f t="shared" si="16"/>
        <v>0</v>
      </c>
      <c r="CK30" s="454">
        <f t="shared" si="17"/>
        <v>0</v>
      </c>
      <c r="CL30" s="454">
        <f t="shared" si="18"/>
        <v>0</v>
      </c>
      <c r="CM30" s="454">
        <f t="shared" si="19"/>
        <v>0</v>
      </c>
      <c r="CN30" s="751">
        <f t="shared" si="20"/>
        <v>0</v>
      </c>
      <c r="CO30" s="29"/>
      <c r="CP30" s="6" t="str">
        <f t="shared" si="21"/>
        <v>Nedoma Václav</v>
      </c>
      <c r="CQ30" s="29">
        <f t="shared" si="22"/>
        <v>1</v>
      </c>
      <c r="CR30" s="29">
        <f t="shared" si="23"/>
        <v>0</v>
      </c>
      <c r="CS30" s="29">
        <f t="shared" si="24"/>
        <v>0</v>
      </c>
      <c r="CT30" s="29">
        <f t="shared" si="25"/>
        <v>0</v>
      </c>
      <c r="CU30" s="29">
        <f t="shared" si="26"/>
        <v>0</v>
      </c>
      <c r="CV30" s="29">
        <f t="shared" si="27"/>
        <v>0</v>
      </c>
      <c r="CW30" s="410">
        <f t="shared" si="28"/>
        <v>0</v>
      </c>
      <c r="CY30" s="6" t="str">
        <f t="shared" si="35"/>
        <v>Nedoma Václav</v>
      </c>
      <c r="CZ30" s="6">
        <f t="shared" si="36"/>
        <v>0</v>
      </c>
      <c r="DB30" s="6" t="str">
        <f t="shared" si="37"/>
        <v>Nedoma Václav</v>
      </c>
      <c r="DC30" s="6">
        <f t="shared" si="38"/>
        <v>45</v>
      </c>
      <c r="DD30" s="6" t="str">
        <f t="shared" si="33"/>
        <v>Nedoma Václav</v>
      </c>
      <c r="DE30" s="6">
        <f t="shared" si="34"/>
        <v>45</v>
      </c>
    </row>
    <row r="31" spans="1:109" s="6" customFormat="1" ht="11.25" x14ac:dyDescent="0.2">
      <c r="A31" s="8">
        <v>28</v>
      </c>
      <c r="B31" s="15" t="s">
        <v>930</v>
      </c>
      <c r="C31" s="10"/>
      <c r="D31" s="10">
        <v>90</v>
      </c>
      <c r="E31" s="10"/>
      <c r="F31" s="10"/>
      <c r="G31" s="10"/>
      <c r="H31" s="8"/>
      <c r="I31" s="10"/>
      <c r="J31" s="10"/>
      <c r="K31" s="10"/>
      <c r="L31" s="10"/>
      <c r="M31" s="10"/>
      <c r="N31" s="10"/>
      <c r="O31" s="10"/>
      <c r="P31" s="26">
        <f t="shared" si="0"/>
        <v>90</v>
      </c>
      <c r="Q31" s="92"/>
      <c r="R31" s="92"/>
      <c r="S31" s="92">
        <v>16</v>
      </c>
      <c r="T31" s="92">
        <v>29</v>
      </c>
      <c r="U31" s="92"/>
      <c r="V31" s="92"/>
      <c r="W31" s="92">
        <v>48</v>
      </c>
      <c r="X31" s="92"/>
      <c r="Y31" s="92"/>
      <c r="Z31" s="92"/>
      <c r="AA31" s="92"/>
      <c r="AB31" s="92">
        <v>27</v>
      </c>
      <c r="AC31" s="136"/>
      <c r="AD31" s="138">
        <f t="shared" si="1"/>
        <v>120</v>
      </c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39"/>
      <c r="AR31" s="138">
        <f t="shared" si="2"/>
        <v>0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137">
        <f t="shared" si="3"/>
        <v>0</v>
      </c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7">
        <f t="shared" si="4"/>
        <v>0</v>
      </c>
      <c r="BU31" s="94"/>
      <c r="BV31" s="6">
        <v>28</v>
      </c>
      <c r="BW31" s="29" t="str">
        <f t="shared" si="40"/>
        <v>Tříletý Radim</v>
      </c>
      <c r="BX31" s="29">
        <f t="shared" si="41"/>
        <v>4</v>
      </c>
      <c r="BY31" s="29">
        <f t="shared" si="42"/>
        <v>4</v>
      </c>
      <c r="BZ31" s="29">
        <f t="shared" si="9"/>
        <v>0</v>
      </c>
      <c r="CA31" s="29">
        <f t="shared" si="10"/>
        <v>0</v>
      </c>
      <c r="CB31" s="29">
        <f t="shared" si="6"/>
        <v>0</v>
      </c>
      <c r="CC31" s="29">
        <f t="shared" si="39"/>
        <v>0</v>
      </c>
      <c r="CD31" s="410">
        <f t="shared" si="11"/>
        <v>0</v>
      </c>
      <c r="CE31" s="29" t="str">
        <f t="shared" si="12"/>
        <v>2017/2018</v>
      </c>
      <c r="CF31" s="29"/>
      <c r="CG31" s="454" t="str">
        <f t="shared" si="13"/>
        <v>Tříletý Radim</v>
      </c>
      <c r="CH31" s="454">
        <f t="shared" si="14"/>
        <v>1</v>
      </c>
      <c r="CI31" s="454">
        <f t="shared" si="15"/>
        <v>4</v>
      </c>
      <c r="CJ31" s="454">
        <f t="shared" si="16"/>
        <v>0</v>
      </c>
      <c r="CK31" s="454">
        <f t="shared" si="17"/>
        <v>0</v>
      </c>
      <c r="CL31" s="454">
        <f t="shared" si="18"/>
        <v>0</v>
      </c>
      <c r="CM31" s="454">
        <f t="shared" si="19"/>
        <v>0</v>
      </c>
      <c r="CN31" s="751">
        <f t="shared" si="20"/>
        <v>0</v>
      </c>
      <c r="CO31" s="29"/>
      <c r="CP31" s="6" t="str">
        <f t="shared" si="21"/>
        <v>Tříletý Radim</v>
      </c>
      <c r="CQ31" s="29">
        <f t="shared" si="22"/>
        <v>3</v>
      </c>
      <c r="CR31" s="29">
        <f t="shared" si="23"/>
        <v>0</v>
      </c>
      <c r="CS31" s="29">
        <f t="shared" si="24"/>
        <v>0</v>
      </c>
      <c r="CT31" s="29">
        <f t="shared" si="25"/>
        <v>0</v>
      </c>
      <c r="CU31" s="29">
        <f t="shared" si="26"/>
        <v>0</v>
      </c>
      <c r="CV31" s="29">
        <f t="shared" si="27"/>
        <v>0</v>
      </c>
      <c r="CW31" s="410">
        <f t="shared" si="28"/>
        <v>0</v>
      </c>
      <c r="CY31" s="6" t="str">
        <f t="shared" si="35"/>
        <v>Tříletý Radim</v>
      </c>
      <c r="CZ31" s="6">
        <f t="shared" si="36"/>
        <v>210</v>
      </c>
      <c r="DB31" s="6" t="str">
        <f t="shared" si="37"/>
        <v>Tříletý Radim</v>
      </c>
      <c r="DC31" s="6">
        <f t="shared" si="38"/>
        <v>270</v>
      </c>
      <c r="DD31" s="6" t="str">
        <f t="shared" si="33"/>
        <v>Tříletý Radim</v>
      </c>
      <c r="DE31" s="6">
        <f t="shared" si="34"/>
        <v>480</v>
      </c>
    </row>
    <row r="32" spans="1:109" s="6" customFormat="1" ht="11.25" x14ac:dyDescent="0.2">
      <c r="A32" s="8">
        <v>29</v>
      </c>
      <c r="B32" s="15" t="s">
        <v>999</v>
      </c>
      <c r="C32" s="10"/>
      <c r="D32" s="10">
        <v>90</v>
      </c>
      <c r="E32" s="10"/>
      <c r="F32" s="10"/>
      <c r="G32" s="10"/>
      <c r="H32" s="8"/>
      <c r="I32" s="10"/>
      <c r="J32" s="10"/>
      <c r="K32" s="10"/>
      <c r="L32" s="10"/>
      <c r="M32" s="11"/>
      <c r="N32" s="10"/>
      <c r="O32" s="10"/>
      <c r="P32" s="26">
        <f t="shared" si="0"/>
        <v>90</v>
      </c>
      <c r="Q32" s="92">
        <v>22</v>
      </c>
      <c r="R32" s="92"/>
      <c r="S32" s="92"/>
      <c r="T32" s="92"/>
      <c r="U32" s="92"/>
      <c r="V32" s="92">
        <v>28</v>
      </c>
      <c r="W32" s="92">
        <v>15</v>
      </c>
      <c r="X32" s="92"/>
      <c r="Y32" s="92">
        <v>49</v>
      </c>
      <c r="Z32" s="92">
        <v>10</v>
      </c>
      <c r="AA32" s="92">
        <v>64</v>
      </c>
      <c r="AB32" s="92"/>
      <c r="AC32" s="141">
        <v>11</v>
      </c>
      <c r="AD32" s="138">
        <f t="shared" si="1"/>
        <v>199</v>
      </c>
      <c r="AE32" s="121"/>
      <c r="AF32" s="121"/>
      <c r="AG32" s="121"/>
      <c r="AH32" s="121"/>
      <c r="AI32" s="121"/>
      <c r="AJ32" s="121"/>
      <c r="AK32" s="122"/>
      <c r="AL32" s="122"/>
      <c r="AM32" s="122"/>
      <c r="AN32" s="122"/>
      <c r="AO32" s="122"/>
      <c r="AP32" s="122"/>
      <c r="AQ32" s="139"/>
      <c r="AR32" s="138">
        <f t="shared" si="2"/>
        <v>0</v>
      </c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37">
        <f t="shared" si="3"/>
        <v>0</v>
      </c>
      <c r="BG32" s="136"/>
      <c r="BH32" s="136"/>
      <c r="BI32" s="136"/>
      <c r="BJ32" s="73"/>
      <c r="BK32" s="136"/>
      <c r="BL32" s="136"/>
      <c r="BM32" s="136"/>
      <c r="BN32" s="136"/>
      <c r="BO32" s="136"/>
      <c r="BP32" s="136"/>
      <c r="BQ32" s="136"/>
      <c r="BR32" s="136"/>
      <c r="BS32" s="136"/>
      <c r="BT32" s="137">
        <f t="shared" si="4"/>
        <v>0</v>
      </c>
      <c r="BU32" s="94"/>
      <c r="BV32" s="6">
        <v>29</v>
      </c>
      <c r="BW32" s="29" t="str">
        <f t="shared" si="40"/>
        <v>Zejda Tomáš</v>
      </c>
      <c r="BX32" s="29">
        <f t="shared" si="41"/>
        <v>8</v>
      </c>
      <c r="BY32" s="29">
        <f t="shared" si="42"/>
        <v>12</v>
      </c>
      <c r="BZ32" s="29">
        <f t="shared" si="9"/>
        <v>1</v>
      </c>
      <c r="CA32" s="29">
        <f t="shared" si="10"/>
        <v>2</v>
      </c>
      <c r="CB32" s="29">
        <f t="shared" si="6"/>
        <v>3</v>
      </c>
      <c r="CC32" s="29">
        <f t="shared" si="39"/>
        <v>0</v>
      </c>
      <c r="CD32" s="410">
        <f t="shared" si="11"/>
        <v>0</v>
      </c>
      <c r="CE32" s="29" t="str">
        <f t="shared" si="12"/>
        <v>2017/2018</v>
      </c>
      <c r="CF32" s="29"/>
      <c r="CG32" s="454" t="str">
        <f t="shared" si="13"/>
        <v>Zejda Tomáš</v>
      </c>
      <c r="CH32" s="454">
        <f t="shared" si="14"/>
        <v>1</v>
      </c>
      <c r="CI32" s="454">
        <f t="shared" si="15"/>
        <v>7</v>
      </c>
      <c r="CJ32" s="454">
        <f t="shared" si="16"/>
        <v>0</v>
      </c>
      <c r="CK32" s="454">
        <f t="shared" si="17"/>
        <v>0</v>
      </c>
      <c r="CL32" s="454">
        <f t="shared" si="18"/>
        <v>0</v>
      </c>
      <c r="CM32" s="454">
        <f t="shared" si="19"/>
        <v>0</v>
      </c>
      <c r="CN32" s="751">
        <f t="shared" si="20"/>
        <v>0</v>
      </c>
      <c r="CO32" s="29"/>
      <c r="CP32" s="6" t="str">
        <f t="shared" si="21"/>
        <v>Zejda Tomáš</v>
      </c>
      <c r="CQ32" s="29">
        <f t="shared" si="22"/>
        <v>7</v>
      </c>
      <c r="CR32" s="29">
        <f t="shared" si="23"/>
        <v>5</v>
      </c>
      <c r="CS32" s="29">
        <f t="shared" si="24"/>
        <v>1</v>
      </c>
      <c r="CT32" s="29">
        <f t="shared" si="25"/>
        <v>2</v>
      </c>
      <c r="CU32" s="29">
        <f t="shared" si="26"/>
        <v>3</v>
      </c>
      <c r="CV32" s="29">
        <f t="shared" si="27"/>
        <v>0</v>
      </c>
      <c r="CW32" s="410">
        <f t="shared" si="28"/>
        <v>0</v>
      </c>
      <c r="CY32" s="6" t="str">
        <f t="shared" si="35"/>
        <v>Zejda Tomáš</v>
      </c>
      <c r="CZ32" s="6">
        <f t="shared" si="36"/>
        <v>289</v>
      </c>
      <c r="DB32" s="6" t="str">
        <f t="shared" si="37"/>
        <v>Zejda Tomáš</v>
      </c>
      <c r="DC32" s="6">
        <f t="shared" si="38"/>
        <v>678</v>
      </c>
      <c r="DD32" s="6" t="str">
        <f t="shared" si="33"/>
        <v>Zejda Tomáš</v>
      </c>
      <c r="DE32" s="6">
        <f t="shared" si="34"/>
        <v>967</v>
      </c>
    </row>
    <row r="33" spans="1:109" s="6" customFormat="1" ht="11.25" x14ac:dyDescent="0.2">
      <c r="A33" s="8">
        <v>30</v>
      </c>
      <c r="B33" s="15" t="s">
        <v>1891</v>
      </c>
      <c r="C33" s="10"/>
      <c r="D33" s="10"/>
      <c r="E33" s="10"/>
      <c r="F33" s="10"/>
      <c r="G33" s="10"/>
      <c r="H33" s="8"/>
      <c r="I33" s="10"/>
      <c r="J33" s="10"/>
      <c r="K33" s="10"/>
      <c r="L33" s="10"/>
      <c r="M33" s="10"/>
      <c r="N33" s="10"/>
      <c r="O33" s="10"/>
      <c r="P33" s="26">
        <f t="shared" si="0"/>
        <v>0</v>
      </c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136"/>
      <c r="AD33" s="138">
        <f t="shared" si="1"/>
        <v>0</v>
      </c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43"/>
      <c r="AR33" s="138">
        <f t="shared" si="2"/>
        <v>0</v>
      </c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137">
        <f t="shared" si="3"/>
        <v>0</v>
      </c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37">
        <f t="shared" si="4"/>
        <v>0</v>
      </c>
      <c r="BU33" s="94"/>
      <c r="BV33" s="6">
        <v>30</v>
      </c>
      <c r="BW33" s="29" t="str">
        <f t="shared" si="40"/>
        <v>Pospíchal Tomáš</v>
      </c>
      <c r="BX33" s="29">
        <f t="shared" si="41"/>
        <v>1</v>
      </c>
      <c r="BY33" s="29">
        <f t="shared" si="42"/>
        <v>0</v>
      </c>
      <c r="BZ33" s="29">
        <f t="shared" si="9"/>
        <v>0</v>
      </c>
      <c r="CA33" s="29">
        <f t="shared" si="10"/>
        <v>0</v>
      </c>
      <c r="CB33" s="29">
        <f t="shared" si="6"/>
        <v>0</v>
      </c>
      <c r="CC33" s="29">
        <f t="shared" si="39"/>
        <v>0</v>
      </c>
      <c r="CD33" s="410">
        <f t="shared" si="11"/>
        <v>0</v>
      </c>
      <c r="CE33" s="29" t="str">
        <f t="shared" si="12"/>
        <v>2017/2018</v>
      </c>
      <c r="CF33" s="29"/>
      <c r="CG33" s="454" t="str">
        <f t="shared" si="13"/>
        <v>Pospíchal Tomáš</v>
      </c>
      <c r="CH33" s="454">
        <f t="shared" si="14"/>
        <v>0</v>
      </c>
      <c r="CI33" s="454">
        <f t="shared" si="15"/>
        <v>0</v>
      </c>
      <c r="CJ33" s="454">
        <f t="shared" si="16"/>
        <v>0</v>
      </c>
      <c r="CK33" s="454">
        <f t="shared" si="17"/>
        <v>0</v>
      </c>
      <c r="CL33" s="454">
        <f t="shared" si="18"/>
        <v>0</v>
      </c>
      <c r="CM33" s="454">
        <f t="shared" si="19"/>
        <v>0</v>
      </c>
      <c r="CN33" s="751">
        <f t="shared" si="20"/>
        <v>0</v>
      </c>
      <c r="CO33" s="29"/>
      <c r="CP33" s="6" t="str">
        <f t="shared" si="21"/>
        <v>Pospíchal Tomáš</v>
      </c>
      <c r="CQ33" s="29">
        <f t="shared" si="22"/>
        <v>1</v>
      </c>
      <c r="CR33" s="29">
        <f t="shared" si="23"/>
        <v>0</v>
      </c>
      <c r="CS33" s="29">
        <f t="shared" si="24"/>
        <v>0</v>
      </c>
      <c r="CT33" s="29">
        <f t="shared" si="25"/>
        <v>0</v>
      </c>
      <c r="CU33" s="29">
        <f t="shared" si="26"/>
        <v>0</v>
      </c>
      <c r="CV33" s="29">
        <f t="shared" si="27"/>
        <v>0</v>
      </c>
      <c r="CW33" s="410">
        <f t="shared" si="28"/>
        <v>0</v>
      </c>
      <c r="CY33" s="6" t="str">
        <f t="shared" si="35"/>
        <v>Pospíchal Tomáš</v>
      </c>
      <c r="CZ33" s="6">
        <f t="shared" si="36"/>
        <v>0</v>
      </c>
      <c r="DB33" s="6" t="str">
        <f t="shared" si="37"/>
        <v>Pospíchal Tomáš</v>
      </c>
      <c r="DC33" s="6">
        <f t="shared" si="38"/>
        <v>45</v>
      </c>
      <c r="DD33" s="6" t="str">
        <f t="shared" si="33"/>
        <v>Pospíchal Tomáš</v>
      </c>
      <c r="DE33" s="6">
        <f t="shared" si="34"/>
        <v>45</v>
      </c>
    </row>
    <row r="34" spans="1:109" s="6" customFormat="1" ht="11.25" x14ac:dyDescent="0.2">
      <c r="A34" s="8">
        <v>31</v>
      </c>
      <c r="B34" s="17" t="s">
        <v>935</v>
      </c>
      <c r="C34" s="10"/>
      <c r="D34" s="10"/>
      <c r="E34" s="10"/>
      <c r="F34" s="10"/>
      <c r="G34" s="10"/>
      <c r="H34" s="8"/>
      <c r="I34" s="10">
        <v>90</v>
      </c>
      <c r="J34" s="10"/>
      <c r="K34" s="10"/>
      <c r="L34" s="10"/>
      <c r="M34" s="10"/>
      <c r="N34" s="10"/>
      <c r="O34" s="10"/>
      <c r="P34" s="26">
        <f t="shared" si="0"/>
        <v>90</v>
      </c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136"/>
      <c r="AD34" s="138">
        <f t="shared" si="1"/>
        <v>0</v>
      </c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43"/>
      <c r="AR34" s="138">
        <f t="shared" si="2"/>
        <v>0</v>
      </c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137">
        <f t="shared" si="3"/>
        <v>0</v>
      </c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7">
        <f t="shared" si="4"/>
        <v>0</v>
      </c>
      <c r="BU34" s="94"/>
      <c r="BV34" s="6">
        <v>31</v>
      </c>
      <c r="BW34" s="29" t="str">
        <f t="shared" si="40"/>
        <v>Aipldauer Rostislav</v>
      </c>
      <c r="BX34" s="29">
        <f t="shared" si="41"/>
        <v>1</v>
      </c>
      <c r="BY34" s="29">
        <f t="shared" si="42"/>
        <v>0</v>
      </c>
      <c r="BZ34" s="29">
        <f t="shared" si="9"/>
        <v>0</v>
      </c>
      <c r="CA34" s="29">
        <f t="shared" si="10"/>
        <v>0</v>
      </c>
      <c r="CB34" s="29">
        <f t="shared" si="6"/>
        <v>0</v>
      </c>
      <c r="CC34" s="29">
        <f t="shared" si="39"/>
        <v>0</v>
      </c>
      <c r="CD34" s="410">
        <f t="shared" si="11"/>
        <v>0</v>
      </c>
      <c r="CE34" s="29" t="str">
        <f t="shared" si="12"/>
        <v>2017/2018</v>
      </c>
      <c r="CF34" s="29"/>
      <c r="CG34" s="454" t="str">
        <f t="shared" si="13"/>
        <v>Aipldauer Rostislav</v>
      </c>
      <c r="CH34" s="454">
        <f t="shared" si="14"/>
        <v>1</v>
      </c>
      <c r="CI34" s="454">
        <f t="shared" si="15"/>
        <v>0</v>
      </c>
      <c r="CJ34" s="454">
        <f t="shared" si="16"/>
        <v>0</v>
      </c>
      <c r="CK34" s="454">
        <f t="shared" si="17"/>
        <v>0</v>
      </c>
      <c r="CL34" s="454">
        <f t="shared" si="18"/>
        <v>0</v>
      </c>
      <c r="CM34" s="454">
        <f t="shared" si="19"/>
        <v>0</v>
      </c>
      <c r="CN34" s="751">
        <f t="shared" si="20"/>
        <v>0</v>
      </c>
      <c r="CO34" s="29"/>
      <c r="CP34" s="6" t="str">
        <f t="shared" si="21"/>
        <v>Aipldauer Rostislav</v>
      </c>
      <c r="CQ34" s="29">
        <f t="shared" si="22"/>
        <v>0</v>
      </c>
      <c r="CR34" s="29">
        <f t="shared" si="23"/>
        <v>0</v>
      </c>
      <c r="CS34" s="29">
        <f t="shared" si="24"/>
        <v>0</v>
      </c>
      <c r="CT34" s="29">
        <f t="shared" si="25"/>
        <v>0</v>
      </c>
      <c r="CU34" s="29">
        <f t="shared" si="26"/>
        <v>0</v>
      </c>
      <c r="CV34" s="29">
        <f t="shared" si="27"/>
        <v>0</v>
      </c>
      <c r="CW34" s="410">
        <f t="shared" si="28"/>
        <v>0</v>
      </c>
      <c r="CY34" s="6" t="str">
        <f t="shared" si="35"/>
        <v>Aipldauer Rostislav</v>
      </c>
      <c r="CZ34" s="6">
        <f t="shared" si="36"/>
        <v>90</v>
      </c>
      <c r="DB34" s="6" t="str">
        <f t="shared" si="37"/>
        <v>Aipldauer Rostislav</v>
      </c>
      <c r="DC34" s="6">
        <f t="shared" si="38"/>
        <v>0</v>
      </c>
      <c r="DD34" s="6" t="str">
        <f t="shared" si="33"/>
        <v>Aipldauer Rostislav</v>
      </c>
      <c r="DE34" s="6">
        <f t="shared" si="34"/>
        <v>90</v>
      </c>
    </row>
    <row r="35" spans="1:109" s="6" customFormat="1" ht="11.25" x14ac:dyDescent="0.2">
      <c r="A35" s="12">
        <v>32</v>
      </c>
      <c r="B35" s="17" t="s">
        <v>934</v>
      </c>
      <c r="C35" s="10">
        <v>90</v>
      </c>
      <c r="D35" s="10"/>
      <c r="E35" s="10">
        <v>90</v>
      </c>
      <c r="F35" s="10">
        <v>90</v>
      </c>
      <c r="G35" s="10">
        <v>90</v>
      </c>
      <c r="H35" s="8">
        <v>90</v>
      </c>
      <c r="I35" s="10"/>
      <c r="J35" s="10">
        <v>80</v>
      </c>
      <c r="K35" s="10">
        <v>90</v>
      </c>
      <c r="L35" s="10">
        <v>80</v>
      </c>
      <c r="M35" s="10">
        <v>90</v>
      </c>
      <c r="N35" s="10">
        <v>90</v>
      </c>
      <c r="O35" s="10">
        <v>90</v>
      </c>
      <c r="P35" s="26">
        <f t="shared" si="0"/>
        <v>970</v>
      </c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136"/>
      <c r="AD35" s="138">
        <f t="shared" si="1"/>
        <v>0</v>
      </c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43"/>
      <c r="AR35" s="138">
        <f t="shared" si="2"/>
        <v>0</v>
      </c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137">
        <f t="shared" si="3"/>
        <v>0</v>
      </c>
      <c r="BG35" s="136"/>
      <c r="BH35" s="136"/>
      <c r="BI35" s="136"/>
      <c r="BJ35" s="136"/>
      <c r="BK35" s="136"/>
      <c r="BL35" s="136"/>
      <c r="BM35" s="136"/>
      <c r="BN35" s="136"/>
      <c r="BO35" s="136">
        <v>1</v>
      </c>
      <c r="BP35" s="136"/>
      <c r="BQ35" s="136"/>
      <c r="BR35" s="136"/>
      <c r="BS35" s="136">
        <v>1</v>
      </c>
      <c r="BT35" s="137">
        <f t="shared" si="4"/>
        <v>2</v>
      </c>
      <c r="BU35" s="94"/>
      <c r="BV35" s="6">
        <v>32</v>
      </c>
      <c r="BW35" s="29" t="str">
        <f t="shared" si="40"/>
        <v>Černý Jiří</v>
      </c>
      <c r="BX35" s="29">
        <f t="shared" si="41"/>
        <v>14</v>
      </c>
      <c r="BY35" s="29">
        <f t="shared" si="42"/>
        <v>0</v>
      </c>
      <c r="BZ35" s="29">
        <f t="shared" si="9"/>
        <v>0</v>
      </c>
      <c r="CA35" s="29">
        <f t="shared" si="10"/>
        <v>0</v>
      </c>
      <c r="CB35" s="29">
        <f t="shared" si="6"/>
        <v>0</v>
      </c>
      <c r="CC35" s="29">
        <f t="shared" si="39"/>
        <v>2</v>
      </c>
      <c r="CD35" s="410">
        <f t="shared" si="11"/>
        <v>0</v>
      </c>
      <c r="CE35" s="29" t="str">
        <f t="shared" si="12"/>
        <v>2017/2018</v>
      </c>
      <c r="CF35" s="29"/>
      <c r="CG35" s="454" t="str">
        <f t="shared" si="13"/>
        <v>Černý Jiří</v>
      </c>
      <c r="CH35" s="454">
        <f t="shared" si="14"/>
        <v>11</v>
      </c>
      <c r="CI35" s="454">
        <f t="shared" si="15"/>
        <v>0</v>
      </c>
      <c r="CJ35" s="454">
        <f t="shared" si="16"/>
        <v>0</v>
      </c>
      <c r="CK35" s="454">
        <f t="shared" si="17"/>
        <v>0</v>
      </c>
      <c r="CL35" s="454">
        <f t="shared" si="18"/>
        <v>0</v>
      </c>
      <c r="CM35" s="454">
        <f t="shared" si="19"/>
        <v>2</v>
      </c>
      <c r="CN35" s="751">
        <f t="shared" si="20"/>
        <v>0</v>
      </c>
      <c r="CO35" s="29"/>
      <c r="CP35" s="6" t="str">
        <f t="shared" si="21"/>
        <v>Černý Jiří</v>
      </c>
      <c r="CQ35" s="29">
        <f t="shared" si="22"/>
        <v>3</v>
      </c>
      <c r="CR35" s="29">
        <f t="shared" si="23"/>
        <v>0</v>
      </c>
      <c r="CS35" s="29">
        <f t="shared" si="24"/>
        <v>0</v>
      </c>
      <c r="CT35" s="29">
        <f t="shared" si="25"/>
        <v>0</v>
      </c>
      <c r="CU35" s="29">
        <f t="shared" si="26"/>
        <v>0</v>
      </c>
      <c r="CV35" s="29">
        <f t="shared" si="27"/>
        <v>0</v>
      </c>
      <c r="CW35" s="410">
        <f t="shared" si="28"/>
        <v>0</v>
      </c>
      <c r="CY35" s="6" t="str">
        <f t="shared" si="35"/>
        <v>Černý Jiří</v>
      </c>
      <c r="CZ35" s="6">
        <f t="shared" si="36"/>
        <v>970</v>
      </c>
      <c r="DB35" s="6" t="str">
        <f t="shared" si="37"/>
        <v>Černý Jiří</v>
      </c>
      <c r="DC35" s="6">
        <f t="shared" si="38"/>
        <v>242</v>
      </c>
      <c r="DD35" s="6" t="str">
        <f t="shared" si="33"/>
        <v>Černý Jiří</v>
      </c>
      <c r="DE35" s="6">
        <f t="shared" si="34"/>
        <v>1212</v>
      </c>
    </row>
    <row r="36" spans="1:109" s="6" customFormat="1" ht="11.25" x14ac:dyDescent="0.2">
      <c r="A36" s="12">
        <v>33</v>
      </c>
      <c r="B36" s="15" t="s">
        <v>147</v>
      </c>
      <c r="C36" s="10"/>
      <c r="D36" s="10"/>
      <c r="E36" s="10"/>
      <c r="F36" s="10"/>
      <c r="G36" s="10"/>
      <c r="H36" s="8">
        <v>90</v>
      </c>
      <c r="I36" s="10"/>
      <c r="J36" s="10"/>
      <c r="K36" s="10"/>
      <c r="L36" s="10"/>
      <c r="M36" s="10"/>
      <c r="N36" s="10"/>
      <c r="O36" s="10"/>
      <c r="P36" s="26">
        <f t="shared" si="0"/>
        <v>90</v>
      </c>
      <c r="Q36" s="82"/>
      <c r="R36" s="82"/>
      <c r="S36" s="82"/>
      <c r="T36" s="82"/>
      <c r="U36" s="82"/>
      <c r="V36" s="11"/>
      <c r="W36" s="82"/>
      <c r="X36" s="82"/>
      <c r="Y36" s="82"/>
      <c r="Z36" s="82"/>
      <c r="AA36" s="82"/>
      <c r="AB36" s="82"/>
      <c r="AC36" s="82"/>
      <c r="AD36" s="138">
        <f t="shared" si="1"/>
        <v>0</v>
      </c>
      <c r="AE36" s="12"/>
      <c r="AF36" s="12"/>
      <c r="AG36" s="12"/>
      <c r="AH36" s="12"/>
      <c r="AI36" s="12"/>
      <c r="AJ36" s="12"/>
      <c r="AK36" s="8"/>
      <c r="AL36" s="8"/>
      <c r="AM36" s="8"/>
      <c r="AN36" s="8"/>
      <c r="AO36" s="8"/>
      <c r="AP36" s="8"/>
      <c r="AQ36" s="8"/>
      <c r="AR36" s="24">
        <f t="shared" ref="AR36" si="43">SUM(AE36:AQ36)</f>
        <v>0</v>
      </c>
      <c r="AS36" s="11"/>
      <c r="AT36" s="11"/>
      <c r="AU36" s="11"/>
      <c r="AV36" s="11"/>
      <c r="AW36" s="11"/>
      <c r="AX36" s="11">
        <v>1</v>
      </c>
      <c r="AY36" s="11"/>
      <c r="AZ36" s="11"/>
      <c r="BA36" s="11"/>
      <c r="BB36" s="11"/>
      <c r="BC36" s="11"/>
      <c r="BD36" s="11"/>
      <c r="BE36" s="11"/>
      <c r="BF36" s="26">
        <f t="shared" ref="BF36" si="44">SUM(AS36:BE36)</f>
        <v>1</v>
      </c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26">
        <f t="shared" ref="BT36" si="45">SUM(BG36:BS36)</f>
        <v>0</v>
      </c>
      <c r="BU36" s="94"/>
      <c r="BV36" s="6">
        <v>33</v>
      </c>
      <c r="BW36" s="29" t="str">
        <f>B36</f>
        <v>Krejčí Miroslav</v>
      </c>
      <c r="BX36" s="29">
        <f>COUNT(C36:O36)+COUNT(C73:O73)</f>
        <v>3</v>
      </c>
      <c r="BY36" s="29">
        <f>COUNT(Q36:AC36)+COUNT(Q73:AC73)</f>
        <v>0</v>
      </c>
      <c r="BZ36" s="29">
        <f>SUM(AE36:AQ36)+SUM(AE73:AQ73)</f>
        <v>0</v>
      </c>
      <c r="CA36" s="29">
        <f>SUM(AS36:BE36)+SUM(AS73:BE73)</f>
        <v>1</v>
      </c>
      <c r="CB36" s="29">
        <f>SUM(BZ36:CA36)</f>
        <v>1</v>
      </c>
      <c r="CC36" s="29">
        <f>SUM(BG36:BS36)+SUM(BG73:BS73)-CD36</f>
        <v>0</v>
      </c>
      <c r="CD36" s="410">
        <f>BU36+BU73</f>
        <v>0</v>
      </c>
      <c r="CE36" s="29" t="str">
        <f>CE35</f>
        <v>2017/2018</v>
      </c>
      <c r="CF36" s="29"/>
      <c r="CG36" s="454" t="str">
        <f t="shared" si="13"/>
        <v>Krejčí Miroslav</v>
      </c>
      <c r="CH36" s="454">
        <f t="shared" si="14"/>
        <v>1</v>
      </c>
      <c r="CI36" s="454">
        <f t="shared" si="15"/>
        <v>0</v>
      </c>
      <c r="CJ36" s="454">
        <f t="shared" si="16"/>
        <v>0</v>
      </c>
      <c r="CK36" s="454">
        <f t="shared" si="17"/>
        <v>1</v>
      </c>
      <c r="CL36" s="454">
        <f t="shared" si="18"/>
        <v>1</v>
      </c>
      <c r="CM36" s="454">
        <f t="shared" si="19"/>
        <v>0</v>
      </c>
      <c r="CN36" s="751">
        <f t="shared" si="20"/>
        <v>0</v>
      </c>
      <c r="CO36" s="29"/>
      <c r="CP36" s="6" t="str">
        <f t="shared" si="21"/>
        <v>Krejčí Miroslav</v>
      </c>
      <c r="CQ36" s="29">
        <f t="shared" si="22"/>
        <v>2</v>
      </c>
      <c r="CR36" s="29">
        <f t="shared" si="23"/>
        <v>0</v>
      </c>
      <c r="CS36" s="29">
        <f t="shared" si="24"/>
        <v>0</v>
      </c>
      <c r="CT36" s="29">
        <f t="shared" si="25"/>
        <v>0</v>
      </c>
      <c r="CU36" s="29">
        <f t="shared" si="26"/>
        <v>0</v>
      </c>
      <c r="CV36" s="29">
        <f t="shared" si="27"/>
        <v>0</v>
      </c>
      <c r="CW36" s="410">
        <f t="shared" si="28"/>
        <v>0</v>
      </c>
      <c r="CY36" s="6" t="str">
        <f>B36</f>
        <v>Krejčí Miroslav</v>
      </c>
      <c r="CZ36" s="6">
        <f>P36+AD36</f>
        <v>90</v>
      </c>
      <c r="DB36" s="6" t="str">
        <f>B36</f>
        <v>Krejčí Miroslav</v>
      </c>
      <c r="DC36" s="6">
        <f>P73+AD73</f>
        <v>180</v>
      </c>
      <c r="DD36" s="6" t="str">
        <f t="shared" si="33"/>
        <v>Krejčí Miroslav</v>
      </c>
      <c r="DE36" s="6">
        <f t="shared" si="34"/>
        <v>270</v>
      </c>
    </row>
    <row r="37" spans="1:109" s="10" customFormat="1" ht="11.25" x14ac:dyDescent="0.2">
      <c r="A37" s="62"/>
      <c r="B37" s="62" t="s">
        <v>23</v>
      </c>
      <c r="C37" s="62">
        <f>SUM(C4:C36)</f>
        <v>888</v>
      </c>
      <c r="D37" s="62">
        <f t="shared" ref="D37:P37" si="46">SUM(D4:D36)</f>
        <v>900</v>
      </c>
      <c r="E37" s="62">
        <f t="shared" si="46"/>
        <v>929</v>
      </c>
      <c r="F37" s="62">
        <f t="shared" si="46"/>
        <v>923</v>
      </c>
      <c r="G37" s="62">
        <f t="shared" si="46"/>
        <v>990</v>
      </c>
      <c r="H37" s="62">
        <f t="shared" si="46"/>
        <v>913</v>
      </c>
      <c r="I37" s="62">
        <f t="shared" si="46"/>
        <v>923</v>
      </c>
      <c r="J37" s="62">
        <f t="shared" si="46"/>
        <v>928</v>
      </c>
      <c r="K37" s="62">
        <f t="shared" si="46"/>
        <v>932</v>
      </c>
      <c r="L37" s="62">
        <f t="shared" si="46"/>
        <v>940</v>
      </c>
      <c r="M37" s="62">
        <f t="shared" si="46"/>
        <v>903</v>
      </c>
      <c r="N37" s="62">
        <f t="shared" si="46"/>
        <v>911</v>
      </c>
      <c r="O37" s="62">
        <f t="shared" si="46"/>
        <v>859</v>
      </c>
      <c r="P37" s="62">
        <f t="shared" si="46"/>
        <v>11939</v>
      </c>
      <c r="Q37" s="62">
        <f t="shared" ref="Q37:AE37" si="47">SUM(Q4:Q36)</f>
        <v>102</v>
      </c>
      <c r="R37" s="62">
        <f t="shared" si="47"/>
        <v>0</v>
      </c>
      <c r="S37" s="62">
        <f t="shared" si="47"/>
        <v>61</v>
      </c>
      <c r="T37" s="62">
        <f t="shared" si="47"/>
        <v>67</v>
      </c>
      <c r="U37" s="62">
        <f t="shared" si="47"/>
        <v>0</v>
      </c>
      <c r="V37" s="62">
        <f t="shared" si="47"/>
        <v>77</v>
      </c>
      <c r="W37" s="62">
        <f t="shared" si="47"/>
        <v>67</v>
      </c>
      <c r="X37" s="62">
        <f t="shared" si="47"/>
        <v>62</v>
      </c>
      <c r="Y37" s="62">
        <f t="shared" si="47"/>
        <v>58</v>
      </c>
      <c r="Z37" s="62">
        <f t="shared" si="47"/>
        <v>50</v>
      </c>
      <c r="AA37" s="62">
        <f t="shared" si="47"/>
        <v>87</v>
      </c>
      <c r="AB37" s="62">
        <f t="shared" si="47"/>
        <v>79</v>
      </c>
      <c r="AC37" s="62">
        <f t="shared" si="47"/>
        <v>131</v>
      </c>
      <c r="AD37" s="62">
        <f t="shared" si="47"/>
        <v>841</v>
      </c>
      <c r="AE37" s="63">
        <f t="shared" si="47"/>
        <v>4</v>
      </c>
      <c r="AF37" s="63">
        <f t="shared" ref="AF37:AR37" si="48">SUM(AF4:AF36)</f>
        <v>2</v>
      </c>
      <c r="AG37" s="63">
        <f t="shared" si="48"/>
        <v>3</v>
      </c>
      <c r="AH37" s="63">
        <f t="shared" si="48"/>
        <v>5</v>
      </c>
      <c r="AI37" s="63">
        <f t="shared" si="48"/>
        <v>3</v>
      </c>
      <c r="AJ37" s="63">
        <f t="shared" si="48"/>
        <v>6</v>
      </c>
      <c r="AK37" s="63">
        <f t="shared" si="48"/>
        <v>4</v>
      </c>
      <c r="AL37" s="63">
        <f t="shared" si="48"/>
        <v>1</v>
      </c>
      <c r="AM37" s="63">
        <f t="shared" si="48"/>
        <v>3</v>
      </c>
      <c r="AN37" s="63">
        <f t="shared" si="48"/>
        <v>6</v>
      </c>
      <c r="AO37" s="63">
        <f t="shared" si="48"/>
        <v>4</v>
      </c>
      <c r="AP37" s="63">
        <f t="shared" si="48"/>
        <v>0</v>
      </c>
      <c r="AQ37" s="63">
        <f t="shared" si="48"/>
        <v>3</v>
      </c>
      <c r="AR37" s="63">
        <f t="shared" si="48"/>
        <v>44</v>
      </c>
      <c r="AS37" s="63">
        <f t="shared" ref="AS37:BT37" si="49">SUM(AS4:AS36)</f>
        <v>3</v>
      </c>
      <c r="AT37" s="63">
        <f t="shared" si="49"/>
        <v>0</v>
      </c>
      <c r="AU37" s="63">
        <f t="shared" si="49"/>
        <v>3</v>
      </c>
      <c r="AV37" s="63">
        <f t="shared" si="49"/>
        <v>4</v>
      </c>
      <c r="AW37" s="63">
        <f t="shared" si="49"/>
        <v>3</v>
      </c>
      <c r="AX37" s="63">
        <f t="shared" si="49"/>
        <v>6</v>
      </c>
      <c r="AY37" s="63">
        <f t="shared" si="49"/>
        <v>3</v>
      </c>
      <c r="AZ37" s="63">
        <f t="shared" si="49"/>
        <v>1</v>
      </c>
      <c r="BA37" s="63">
        <f t="shared" si="49"/>
        <v>3</v>
      </c>
      <c r="BB37" s="63">
        <f t="shared" si="49"/>
        <v>6</v>
      </c>
      <c r="BC37" s="63">
        <f t="shared" si="49"/>
        <v>2</v>
      </c>
      <c r="BD37" s="63">
        <f t="shared" si="49"/>
        <v>0</v>
      </c>
      <c r="BE37" s="63">
        <f t="shared" si="49"/>
        <v>2</v>
      </c>
      <c r="BF37" s="63">
        <f t="shared" si="49"/>
        <v>36</v>
      </c>
      <c r="BG37" s="63">
        <f t="shared" si="49"/>
        <v>0</v>
      </c>
      <c r="BH37" s="63">
        <f t="shared" si="49"/>
        <v>0</v>
      </c>
      <c r="BI37" s="63">
        <f t="shared" si="49"/>
        <v>2</v>
      </c>
      <c r="BJ37" s="63">
        <f t="shared" si="49"/>
        <v>1</v>
      </c>
      <c r="BK37" s="63">
        <f t="shared" si="49"/>
        <v>0</v>
      </c>
      <c r="BL37" s="63">
        <f t="shared" si="49"/>
        <v>1</v>
      </c>
      <c r="BM37" s="63">
        <f t="shared" si="49"/>
        <v>0</v>
      </c>
      <c r="BN37" s="63">
        <f t="shared" si="49"/>
        <v>1</v>
      </c>
      <c r="BO37" s="63">
        <f t="shared" si="49"/>
        <v>2</v>
      </c>
      <c r="BP37" s="63">
        <f t="shared" si="49"/>
        <v>0</v>
      </c>
      <c r="BQ37" s="63">
        <f t="shared" si="49"/>
        <v>1</v>
      </c>
      <c r="BR37" s="63">
        <f t="shared" si="49"/>
        <v>1</v>
      </c>
      <c r="BS37" s="63">
        <f t="shared" si="49"/>
        <v>4</v>
      </c>
      <c r="BT37" s="63">
        <f t="shared" si="49"/>
        <v>13</v>
      </c>
      <c r="BU37" s="95">
        <f>SUM(BU4:BU36)</f>
        <v>0</v>
      </c>
      <c r="CG37" s="460"/>
      <c r="CH37" s="460"/>
      <c r="CI37" s="460"/>
      <c r="CJ37" s="460"/>
      <c r="CK37" s="460"/>
      <c r="CL37" s="460"/>
      <c r="CM37" s="460"/>
      <c r="CN37" s="754"/>
    </row>
    <row r="38" spans="1:109" s="6" customFormat="1" ht="11.25" x14ac:dyDescent="0.2">
      <c r="A38" s="56" t="s">
        <v>16</v>
      </c>
      <c r="B38" s="57" t="str">
        <f>B1</f>
        <v>2017/2018</v>
      </c>
      <c r="C38" s="943" t="s">
        <v>20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44"/>
      <c r="Q38" s="943" t="s">
        <v>21</v>
      </c>
      <c r="R38" s="943"/>
      <c r="S38" s="943"/>
      <c r="T38" s="943"/>
      <c r="U38" s="943"/>
      <c r="V38" s="943"/>
      <c r="W38" s="943"/>
      <c r="X38" s="943"/>
      <c r="Y38" s="943"/>
      <c r="Z38" s="943"/>
      <c r="AA38" s="943"/>
      <c r="AB38" s="943"/>
      <c r="AC38" s="943"/>
      <c r="AD38" s="944"/>
      <c r="AE38" s="942" t="s">
        <v>0</v>
      </c>
      <c r="AF38" s="943"/>
      <c r="AG38" s="943"/>
      <c r="AH38" s="943"/>
      <c r="AI38" s="943"/>
      <c r="AJ38" s="943"/>
      <c r="AK38" s="943"/>
      <c r="AL38" s="943"/>
      <c r="AM38" s="943"/>
      <c r="AN38" s="943"/>
      <c r="AO38" s="943"/>
      <c r="AP38" s="943"/>
      <c r="AQ38" s="943"/>
      <c r="AR38" s="944"/>
      <c r="AS38" s="943" t="s">
        <v>22</v>
      </c>
      <c r="AT38" s="943"/>
      <c r="AU38" s="943"/>
      <c r="AV38" s="943"/>
      <c r="AW38" s="943"/>
      <c r="AX38" s="943"/>
      <c r="AY38" s="943"/>
      <c r="AZ38" s="943"/>
      <c r="BA38" s="943"/>
      <c r="BB38" s="943"/>
      <c r="BC38" s="943"/>
      <c r="BD38" s="943"/>
      <c r="BE38" s="943"/>
      <c r="BF38" s="944"/>
      <c r="BG38" s="943" t="s">
        <v>13</v>
      </c>
      <c r="BH38" s="943"/>
      <c r="BI38" s="943"/>
      <c r="BJ38" s="943"/>
      <c r="BK38" s="943"/>
      <c r="BL38" s="943"/>
      <c r="BM38" s="943"/>
      <c r="BN38" s="943"/>
      <c r="BO38" s="943"/>
      <c r="BP38" s="943"/>
      <c r="BQ38" s="943"/>
      <c r="BR38" s="943"/>
      <c r="BS38" s="943"/>
      <c r="BT38" s="943"/>
      <c r="BU38" s="94"/>
      <c r="CG38" s="454"/>
      <c r="CH38" s="454"/>
      <c r="CI38" s="454"/>
      <c r="CJ38" s="454"/>
      <c r="CK38" s="454"/>
      <c r="CL38" s="454"/>
      <c r="CM38" s="454"/>
      <c r="CN38" s="751"/>
    </row>
    <row r="39" spans="1:109" s="6" customFormat="1" ht="11.25" x14ac:dyDescent="0.2">
      <c r="B39" s="64" t="s">
        <v>1046</v>
      </c>
      <c r="C39" s="945" t="s">
        <v>797</v>
      </c>
      <c r="D39" s="945"/>
      <c r="E39" s="945"/>
      <c r="F39" s="945"/>
      <c r="G39" s="945"/>
      <c r="H39" s="945"/>
      <c r="I39" s="945"/>
      <c r="J39" s="945"/>
      <c r="K39" s="945"/>
      <c r="L39" s="945"/>
      <c r="M39" s="945"/>
      <c r="N39" s="945"/>
      <c r="O39" s="945"/>
      <c r="P39" s="945"/>
      <c r="Q39" s="945"/>
      <c r="R39" s="945"/>
      <c r="S39" s="945"/>
      <c r="T39" s="945"/>
      <c r="U39" s="945"/>
      <c r="V39" s="945"/>
      <c r="W39" s="945"/>
      <c r="X39" s="945"/>
      <c r="Y39" s="945"/>
      <c r="Z39" s="945"/>
      <c r="AA39" s="945"/>
      <c r="AB39" s="945"/>
      <c r="AC39" s="945"/>
      <c r="AD39" s="945"/>
      <c r="AE39" s="945"/>
      <c r="AF39" s="945"/>
      <c r="AG39" s="945"/>
      <c r="AH39" s="945"/>
      <c r="AI39" s="945"/>
      <c r="AJ39" s="945"/>
      <c r="AK39" s="945"/>
      <c r="AL39" s="945"/>
      <c r="AM39" s="945"/>
      <c r="AN39" s="945"/>
      <c r="AO39" s="945"/>
      <c r="AP39" s="945"/>
      <c r="AQ39" s="945"/>
      <c r="AR39" s="945"/>
      <c r="AS39" s="945"/>
      <c r="AT39" s="945"/>
      <c r="AU39" s="945"/>
      <c r="AV39" s="945"/>
      <c r="AW39" s="945"/>
      <c r="AX39" s="945"/>
      <c r="AY39" s="945"/>
      <c r="AZ39" s="945"/>
      <c r="BA39" s="945"/>
      <c r="BB39" s="945"/>
      <c r="BC39" s="945"/>
      <c r="BD39" s="945"/>
      <c r="BE39" s="945"/>
      <c r="BF39" s="945"/>
      <c r="BG39" s="945"/>
      <c r="BH39" s="945"/>
      <c r="BI39" s="945"/>
      <c r="BJ39" s="945"/>
      <c r="BK39" s="945"/>
      <c r="BL39" s="945"/>
      <c r="BM39" s="945"/>
      <c r="BN39" s="945"/>
      <c r="BO39" s="945"/>
      <c r="BP39" s="945"/>
      <c r="BQ39" s="945"/>
      <c r="BR39" s="945"/>
      <c r="BS39" s="945"/>
      <c r="BT39" s="945"/>
      <c r="BU39" s="94"/>
      <c r="CG39" s="454"/>
      <c r="CH39" s="454"/>
      <c r="CI39" s="454"/>
      <c r="CJ39" s="454"/>
      <c r="CK39" s="454"/>
      <c r="CL39" s="454"/>
      <c r="CM39" s="454"/>
      <c r="CN39" s="751"/>
    </row>
    <row r="40" spans="1:109" s="133" customFormat="1" ht="12" thickBot="1" x14ac:dyDescent="0.25">
      <c r="A40" s="129"/>
      <c r="B40" s="130" t="s">
        <v>24</v>
      </c>
      <c r="C40" s="131">
        <v>14</v>
      </c>
      <c r="D40" s="131">
        <v>15</v>
      </c>
      <c r="E40" s="131">
        <v>16</v>
      </c>
      <c r="F40" s="131">
        <v>17</v>
      </c>
      <c r="G40" s="131">
        <v>18</v>
      </c>
      <c r="H40" s="131">
        <v>19</v>
      </c>
      <c r="I40" s="131">
        <v>20</v>
      </c>
      <c r="J40" s="131">
        <v>21</v>
      </c>
      <c r="K40" s="131">
        <v>22</v>
      </c>
      <c r="L40" s="131">
        <v>23</v>
      </c>
      <c r="M40" s="131">
        <v>24</v>
      </c>
      <c r="N40" s="131">
        <v>25</v>
      </c>
      <c r="O40" s="131">
        <v>26</v>
      </c>
      <c r="P40" s="131" t="s">
        <v>19</v>
      </c>
      <c r="Q40" s="131">
        <v>14</v>
      </c>
      <c r="R40" s="131">
        <v>15</v>
      </c>
      <c r="S40" s="131">
        <v>16</v>
      </c>
      <c r="T40" s="131">
        <v>17</v>
      </c>
      <c r="U40" s="131">
        <v>18</v>
      </c>
      <c r="V40" s="131">
        <v>19</v>
      </c>
      <c r="W40" s="131">
        <v>20</v>
      </c>
      <c r="X40" s="131">
        <v>21</v>
      </c>
      <c r="Y40" s="131">
        <v>22</v>
      </c>
      <c r="Z40" s="131">
        <v>23</v>
      </c>
      <c r="AA40" s="131">
        <v>24</v>
      </c>
      <c r="AB40" s="131">
        <v>25</v>
      </c>
      <c r="AC40" s="131">
        <v>26</v>
      </c>
      <c r="AD40" s="131" t="s">
        <v>19</v>
      </c>
      <c r="AE40" s="131">
        <v>14</v>
      </c>
      <c r="AF40" s="131">
        <v>15</v>
      </c>
      <c r="AG40" s="131">
        <v>16</v>
      </c>
      <c r="AH40" s="131">
        <v>17</v>
      </c>
      <c r="AI40" s="131">
        <v>18</v>
      </c>
      <c r="AJ40" s="131">
        <v>19</v>
      </c>
      <c r="AK40" s="131">
        <v>20</v>
      </c>
      <c r="AL40" s="131">
        <v>21</v>
      </c>
      <c r="AM40" s="131">
        <v>22</v>
      </c>
      <c r="AN40" s="131">
        <v>23</v>
      </c>
      <c r="AO40" s="131">
        <v>24</v>
      </c>
      <c r="AP40" s="131">
        <v>25</v>
      </c>
      <c r="AQ40" s="131">
        <v>26</v>
      </c>
      <c r="AR40" s="131" t="s">
        <v>19</v>
      </c>
      <c r="AS40" s="131">
        <v>14</v>
      </c>
      <c r="AT40" s="131">
        <v>15</v>
      </c>
      <c r="AU40" s="131">
        <v>16</v>
      </c>
      <c r="AV40" s="131">
        <v>17</v>
      </c>
      <c r="AW40" s="131">
        <v>18</v>
      </c>
      <c r="AX40" s="131">
        <v>19</v>
      </c>
      <c r="AY40" s="131">
        <v>20</v>
      </c>
      <c r="AZ40" s="131">
        <v>21</v>
      </c>
      <c r="BA40" s="131">
        <v>22</v>
      </c>
      <c r="BB40" s="131">
        <v>23</v>
      </c>
      <c r="BC40" s="131">
        <v>24</v>
      </c>
      <c r="BD40" s="131">
        <v>25</v>
      </c>
      <c r="BE40" s="131">
        <v>26</v>
      </c>
      <c r="BF40" s="131" t="s">
        <v>19</v>
      </c>
      <c r="BG40" s="131">
        <v>14</v>
      </c>
      <c r="BH40" s="131">
        <v>15</v>
      </c>
      <c r="BI40" s="131">
        <v>16</v>
      </c>
      <c r="BJ40" s="131">
        <v>17</v>
      </c>
      <c r="BK40" s="131">
        <v>18</v>
      </c>
      <c r="BL40" s="131">
        <v>19</v>
      </c>
      <c r="BM40" s="131">
        <v>20</v>
      </c>
      <c r="BN40" s="131">
        <v>21</v>
      </c>
      <c r="BO40" s="131">
        <v>22</v>
      </c>
      <c r="BP40" s="131">
        <v>23</v>
      </c>
      <c r="BQ40" s="131">
        <v>24</v>
      </c>
      <c r="BR40" s="131">
        <v>25</v>
      </c>
      <c r="BS40" s="131">
        <v>26</v>
      </c>
      <c r="BT40" s="131" t="s">
        <v>19</v>
      </c>
      <c r="BU40" s="132"/>
      <c r="CG40" s="461"/>
      <c r="CH40" s="461"/>
      <c r="CI40" s="461"/>
      <c r="CJ40" s="461"/>
      <c r="CK40" s="461"/>
      <c r="CL40" s="461"/>
      <c r="CM40" s="461"/>
      <c r="CN40" s="753"/>
    </row>
    <row r="41" spans="1:109" s="133" customFormat="1" ht="12" thickTop="1" x14ac:dyDescent="0.2">
      <c r="A41" s="134">
        <v>1</v>
      </c>
      <c r="B41" s="17" t="str">
        <f t="shared" ref="B41:B73" si="50">B4</f>
        <v>Havlík Roman</v>
      </c>
      <c r="C41" s="135"/>
      <c r="D41" s="135"/>
      <c r="E41" s="135"/>
      <c r="F41" s="135"/>
      <c r="G41" s="135"/>
      <c r="H41" s="122"/>
      <c r="I41" s="92"/>
      <c r="J41" s="122">
        <v>90</v>
      </c>
      <c r="K41" s="136"/>
      <c r="L41" s="135"/>
      <c r="M41" s="135"/>
      <c r="N41" s="136"/>
      <c r="O41" s="135"/>
      <c r="P41" s="137">
        <f t="shared" ref="P41:P73" si="51">SUM(C41:O41)</f>
        <v>90</v>
      </c>
      <c r="Q41" s="136"/>
      <c r="R41" s="136"/>
      <c r="S41" s="136"/>
      <c r="T41" s="136"/>
      <c r="U41" s="136"/>
      <c r="V41" s="92"/>
      <c r="W41" s="136"/>
      <c r="X41" s="136"/>
      <c r="Y41" s="136"/>
      <c r="Z41" s="136"/>
      <c r="AA41" s="136"/>
      <c r="AB41" s="136"/>
      <c r="AC41" s="136"/>
      <c r="AD41" s="138">
        <f t="shared" ref="AD41:AD54" si="52">SUM(Q41:AC41)</f>
        <v>0</v>
      </c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39"/>
      <c r="AR41" s="138">
        <f t="shared" ref="AR41:AR73" si="53">SUM(AE41:AQ41)</f>
        <v>0</v>
      </c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137">
        <f t="shared" ref="BF41:BF73" si="54">SUM(AS41:BE41)</f>
        <v>0</v>
      </c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7">
        <f t="shared" ref="BT41:BT73" si="55">SUM(BG41:BS41)</f>
        <v>0</v>
      </c>
      <c r="BU41" s="132"/>
      <c r="CG41" s="461"/>
      <c r="CH41" s="461"/>
      <c r="CI41" s="461"/>
      <c r="CJ41" s="461"/>
      <c r="CK41" s="461"/>
      <c r="CL41" s="461"/>
      <c r="CM41" s="461"/>
      <c r="CN41" s="753"/>
    </row>
    <row r="42" spans="1:109" s="133" customFormat="1" ht="11.25" x14ac:dyDescent="0.2">
      <c r="A42" s="134">
        <v>2</v>
      </c>
      <c r="B42" s="17" t="str">
        <f t="shared" si="50"/>
        <v>Bastl Pavel</v>
      </c>
      <c r="C42" s="136"/>
      <c r="D42" s="135">
        <v>90</v>
      </c>
      <c r="E42" s="135">
        <v>90</v>
      </c>
      <c r="F42" s="135">
        <v>90</v>
      </c>
      <c r="G42" s="135">
        <v>90</v>
      </c>
      <c r="H42" s="122">
        <v>90</v>
      </c>
      <c r="I42" s="92"/>
      <c r="J42" s="122"/>
      <c r="K42" s="136">
        <v>90</v>
      </c>
      <c r="L42" s="135">
        <v>90</v>
      </c>
      <c r="M42" s="135">
        <v>90</v>
      </c>
      <c r="N42" s="136">
        <v>90</v>
      </c>
      <c r="O42" s="135">
        <v>90</v>
      </c>
      <c r="P42" s="137">
        <f t="shared" si="51"/>
        <v>900</v>
      </c>
      <c r="Q42" s="136"/>
      <c r="R42" s="136"/>
      <c r="S42" s="136"/>
      <c r="T42" s="136"/>
      <c r="U42" s="136"/>
      <c r="V42" s="92"/>
      <c r="W42" s="136"/>
      <c r="X42" s="136"/>
      <c r="Y42" s="136"/>
      <c r="Z42" s="136"/>
      <c r="AA42" s="136"/>
      <c r="AB42" s="136"/>
      <c r="AC42" s="136"/>
      <c r="AD42" s="138">
        <f t="shared" si="52"/>
        <v>0</v>
      </c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>
        <v>1</v>
      </c>
      <c r="AP42" s="122"/>
      <c r="AQ42" s="139"/>
      <c r="AR42" s="138">
        <f t="shared" si="53"/>
        <v>1</v>
      </c>
      <c r="AS42" s="92"/>
      <c r="AT42" s="92"/>
      <c r="AU42" s="92"/>
      <c r="AV42" s="92">
        <v>1</v>
      </c>
      <c r="AW42" s="92"/>
      <c r="AX42" s="92"/>
      <c r="AY42" s="92"/>
      <c r="AZ42" s="92"/>
      <c r="BA42" s="92"/>
      <c r="BB42" s="92"/>
      <c r="BC42" s="92"/>
      <c r="BD42" s="92"/>
      <c r="BE42" s="92"/>
      <c r="BF42" s="137">
        <f t="shared" si="54"/>
        <v>1</v>
      </c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7">
        <f t="shared" si="55"/>
        <v>0</v>
      </c>
      <c r="BU42" s="132"/>
      <c r="CG42" s="461"/>
      <c r="CH42" s="461"/>
      <c r="CI42" s="461"/>
      <c r="CJ42" s="461"/>
      <c r="CK42" s="461"/>
      <c r="CL42" s="461"/>
      <c r="CM42" s="461"/>
      <c r="CN42" s="753"/>
    </row>
    <row r="43" spans="1:109" s="133" customFormat="1" ht="11.25" x14ac:dyDescent="0.2">
      <c r="A43" s="134">
        <v>3</v>
      </c>
      <c r="B43" s="17" t="str">
        <f t="shared" si="50"/>
        <v>Bastl Vojta</v>
      </c>
      <c r="C43" s="136">
        <v>90</v>
      </c>
      <c r="D43" s="135"/>
      <c r="E43" s="135">
        <v>90</v>
      </c>
      <c r="F43" s="135"/>
      <c r="G43" s="135"/>
      <c r="H43" s="122"/>
      <c r="I43" s="92"/>
      <c r="J43" s="122"/>
      <c r="K43" s="136"/>
      <c r="L43" s="135"/>
      <c r="M43" s="135"/>
      <c r="N43" s="136"/>
      <c r="O43" s="135"/>
      <c r="P43" s="137">
        <f t="shared" si="51"/>
        <v>180</v>
      </c>
      <c r="Q43" s="136"/>
      <c r="R43" s="136"/>
      <c r="S43" s="136"/>
      <c r="T43" s="136"/>
      <c r="U43" s="136">
        <v>30</v>
      </c>
      <c r="V43" s="92"/>
      <c r="W43" s="136"/>
      <c r="X43" s="136">
        <v>45</v>
      </c>
      <c r="Y43" s="136"/>
      <c r="Z43" s="136"/>
      <c r="AA43" s="136"/>
      <c r="AB43" s="136">
        <v>45</v>
      </c>
      <c r="AC43" s="136"/>
      <c r="AD43" s="138">
        <f t="shared" si="52"/>
        <v>120</v>
      </c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39"/>
      <c r="AR43" s="138">
        <f t="shared" si="53"/>
        <v>0</v>
      </c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137">
        <f t="shared" si="54"/>
        <v>0</v>
      </c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7">
        <f t="shared" si="55"/>
        <v>0</v>
      </c>
      <c r="BU43" s="132"/>
      <c r="CG43" s="461"/>
      <c r="CH43" s="461"/>
      <c r="CI43" s="461"/>
      <c r="CJ43" s="461"/>
      <c r="CK43" s="461"/>
      <c r="CL43" s="461"/>
      <c r="CM43" s="461"/>
      <c r="CN43" s="753"/>
    </row>
    <row r="44" spans="1:109" s="133" customFormat="1" ht="11.25" x14ac:dyDescent="0.2">
      <c r="A44" s="134">
        <v>4</v>
      </c>
      <c r="B44" s="17" t="str">
        <f t="shared" si="50"/>
        <v>Kelbler David</v>
      </c>
      <c r="C44" s="136"/>
      <c r="D44" s="452"/>
      <c r="E44" s="135"/>
      <c r="F44" s="452"/>
      <c r="G44" s="135">
        <v>60</v>
      </c>
      <c r="H44" s="122"/>
      <c r="I44" s="92"/>
      <c r="J44" s="122">
        <v>65</v>
      </c>
      <c r="K44" s="136"/>
      <c r="L44" s="135"/>
      <c r="M44" s="135"/>
      <c r="N44" s="136"/>
      <c r="O44" s="135"/>
      <c r="P44" s="137">
        <f t="shared" si="51"/>
        <v>125</v>
      </c>
      <c r="Q44" s="136"/>
      <c r="R44" s="136"/>
      <c r="S44" s="136"/>
      <c r="T44" s="136"/>
      <c r="U44" s="136"/>
      <c r="V44" s="92"/>
      <c r="W44" s="136">
        <v>9</v>
      </c>
      <c r="X44" s="136"/>
      <c r="Y44" s="136"/>
      <c r="Z44" s="136">
        <v>45</v>
      </c>
      <c r="AA44" s="136"/>
      <c r="AB44" s="136"/>
      <c r="AC44" s="136">
        <v>14</v>
      </c>
      <c r="AD44" s="138">
        <f t="shared" si="52"/>
        <v>68</v>
      </c>
      <c r="AE44" s="122"/>
      <c r="AF44" s="122"/>
      <c r="AG44" s="122"/>
      <c r="AH44" s="122"/>
      <c r="AI44" s="122"/>
      <c r="AJ44" s="122"/>
      <c r="AK44" s="122">
        <v>1</v>
      </c>
      <c r="AL44" s="122"/>
      <c r="AM44" s="122"/>
      <c r="AN44" s="122"/>
      <c r="AO44" s="122"/>
      <c r="AP44" s="122"/>
      <c r="AQ44" s="139"/>
      <c r="AR44" s="138">
        <f t="shared" si="53"/>
        <v>1</v>
      </c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137">
        <f t="shared" si="54"/>
        <v>0</v>
      </c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7">
        <f t="shared" si="55"/>
        <v>0</v>
      </c>
      <c r="BU44" s="132"/>
      <c r="CG44" s="461"/>
      <c r="CH44" s="461"/>
      <c r="CI44" s="461"/>
      <c r="CJ44" s="461"/>
      <c r="CK44" s="461"/>
      <c r="CL44" s="461"/>
      <c r="CM44" s="461"/>
      <c r="CN44" s="753"/>
    </row>
    <row r="45" spans="1:109" s="133" customFormat="1" ht="11.25" x14ac:dyDescent="0.2">
      <c r="A45" s="134">
        <v>5</v>
      </c>
      <c r="B45" s="17" t="str">
        <f t="shared" si="50"/>
        <v>Chvátal Tomáš</v>
      </c>
      <c r="C45" s="136">
        <v>90</v>
      </c>
      <c r="D45" s="135">
        <v>90</v>
      </c>
      <c r="E45" s="135"/>
      <c r="F45" s="135">
        <v>90</v>
      </c>
      <c r="G45" s="135"/>
      <c r="H45" s="122">
        <v>90</v>
      </c>
      <c r="I45" s="92">
        <v>90</v>
      </c>
      <c r="J45" s="122"/>
      <c r="K45" s="136"/>
      <c r="L45" s="135"/>
      <c r="M45" s="135">
        <v>90</v>
      </c>
      <c r="N45" s="136">
        <v>90</v>
      </c>
      <c r="O45" s="135">
        <v>76</v>
      </c>
      <c r="P45" s="137">
        <f t="shared" si="51"/>
        <v>706</v>
      </c>
      <c r="Q45" s="136"/>
      <c r="R45" s="136"/>
      <c r="S45" s="136"/>
      <c r="T45" s="136"/>
      <c r="U45" s="136"/>
      <c r="V45" s="92"/>
      <c r="W45" s="136"/>
      <c r="X45" s="136"/>
      <c r="Y45" s="136"/>
      <c r="Z45" s="136"/>
      <c r="AA45" s="136"/>
      <c r="AB45" s="136"/>
      <c r="AC45" s="136"/>
      <c r="AD45" s="138">
        <f t="shared" si="52"/>
        <v>0</v>
      </c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39"/>
      <c r="AR45" s="138">
        <f t="shared" si="53"/>
        <v>0</v>
      </c>
      <c r="AS45" s="92"/>
      <c r="AT45" s="92"/>
      <c r="AU45" s="92"/>
      <c r="AV45" s="92"/>
      <c r="AW45" s="92"/>
      <c r="AX45" s="92"/>
      <c r="AY45" s="92">
        <v>1</v>
      </c>
      <c r="AZ45" s="92"/>
      <c r="BA45" s="92"/>
      <c r="BB45" s="92"/>
      <c r="BC45" s="92">
        <v>1</v>
      </c>
      <c r="BD45" s="92"/>
      <c r="BE45" s="92"/>
      <c r="BF45" s="137">
        <f t="shared" si="54"/>
        <v>2</v>
      </c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73"/>
      <c r="BR45" s="136"/>
      <c r="BS45" s="136"/>
      <c r="BT45" s="137">
        <f t="shared" si="55"/>
        <v>0</v>
      </c>
      <c r="BU45" s="132"/>
      <c r="CG45" s="461"/>
      <c r="CH45" s="461"/>
      <c r="CI45" s="461"/>
      <c r="CJ45" s="461"/>
      <c r="CK45" s="461"/>
      <c r="CL45" s="461"/>
      <c r="CM45" s="461"/>
      <c r="CN45" s="753"/>
    </row>
    <row r="46" spans="1:109" s="133" customFormat="1" ht="11.25" x14ac:dyDescent="0.2">
      <c r="A46" s="134">
        <v>6</v>
      </c>
      <c r="B46" s="17" t="str">
        <f t="shared" si="50"/>
        <v>Habr Jiří</v>
      </c>
      <c r="C46" s="136"/>
      <c r="D46" s="135"/>
      <c r="E46" s="135"/>
      <c r="F46" s="135"/>
      <c r="G46" s="135"/>
      <c r="H46" s="122"/>
      <c r="I46" s="92"/>
      <c r="J46" s="122"/>
      <c r="K46" s="136"/>
      <c r="L46" s="135"/>
      <c r="M46" s="135"/>
      <c r="N46" s="136"/>
      <c r="O46" s="135"/>
      <c r="P46" s="137">
        <f t="shared" si="51"/>
        <v>0</v>
      </c>
      <c r="Q46" s="136"/>
      <c r="R46" s="136"/>
      <c r="S46" s="136"/>
      <c r="T46" s="136"/>
      <c r="U46" s="136"/>
      <c r="V46" s="92"/>
      <c r="W46" s="136"/>
      <c r="X46" s="136"/>
      <c r="Y46" s="136"/>
      <c r="Z46" s="136"/>
      <c r="AA46" s="136"/>
      <c r="AB46" s="136"/>
      <c r="AC46" s="136"/>
      <c r="AD46" s="138">
        <f t="shared" si="52"/>
        <v>0</v>
      </c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39"/>
      <c r="AR46" s="138">
        <f t="shared" si="53"/>
        <v>0</v>
      </c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137">
        <f t="shared" si="54"/>
        <v>0</v>
      </c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7">
        <f t="shared" si="55"/>
        <v>0</v>
      </c>
      <c r="BU46" s="132"/>
      <c r="CG46" s="461"/>
      <c r="CH46" s="461"/>
      <c r="CI46" s="461"/>
      <c r="CJ46" s="461"/>
      <c r="CK46" s="461"/>
      <c r="CL46" s="461"/>
      <c r="CM46" s="461"/>
      <c r="CN46" s="753"/>
    </row>
    <row r="47" spans="1:109" s="133" customFormat="1" ht="11.25" x14ac:dyDescent="0.2">
      <c r="A47" s="134">
        <v>7</v>
      </c>
      <c r="B47" s="17" t="str">
        <f t="shared" si="50"/>
        <v>Habr Stanislav</v>
      </c>
      <c r="C47" s="136"/>
      <c r="D47" s="135"/>
      <c r="E47" s="135">
        <v>90</v>
      </c>
      <c r="F47" s="135"/>
      <c r="G47" s="135">
        <v>90</v>
      </c>
      <c r="H47" s="122"/>
      <c r="I47" s="92"/>
      <c r="J47" s="122"/>
      <c r="K47" s="136">
        <v>90</v>
      </c>
      <c r="L47" s="135">
        <v>90</v>
      </c>
      <c r="M47" s="135"/>
      <c r="N47" s="136"/>
      <c r="O47" s="135">
        <v>90</v>
      </c>
      <c r="P47" s="137">
        <f t="shared" si="51"/>
        <v>450</v>
      </c>
      <c r="Q47" s="136"/>
      <c r="R47" s="136"/>
      <c r="S47" s="136"/>
      <c r="T47" s="136"/>
      <c r="U47" s="136"/>
      <c r="V47" s="92"/>
      <c r="W47" s="136"/>
      <c r="X47" s="136"/>
      <c r="Y47" s="136"/>
      <c r="Z47" s="136"/>
      <c r="AA47" s="136"/>
      <c r="AB47" s="136"/>
      <c r="AC47" s="136"/>
      <c r="AD47" s="138">
        <f t="shared" si="52"/>
        <v>0</v>
      </c>
      <c r="AE47" s="122"/>
      <c r="AF47" s="122"/>
      <c r="AG47" s="122"/>
      <c r="AH47" s="122"/>
      <c r="AI47" s="122"/>
      <c r="AJ47" s="122"/>
      <c r="AK47" s="122"/>
      <c r="AL47" s="122"/>
      <c r="AM47" s="122">
        <v>1</v>
      </c>
      <c r="AN47" s="122"/>
      <c r="AO47" s="122"/>
      <c r="AP47" s="122"/>
      <c r="AQ47" s="139"/>
      <c r="AR47" s="138">
        <f t="shared" si="53"/>
        <v>1</v>
      </c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137">
        <f t="shared" si="54"/>
        <v>0</v>
      </c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7">
        <f t="shared" si="55"/>
        <v>0</v>
      </c>
      <c r="BU47" s="132"/>
      <c r="CG47" s="461"/>
      <c r="CH47" s="461"/>
      <c r="CI47" s="461"/>
      <c r="CJ47" s="461"/>
      <c r="CK47" s="461"/>
      <c r="CL47" s="461"/>
      <c r="CM47" s="461"/>
      <c r="CN47" s="753"/>
    </row>
    <row r="48" spans="1:109" s="133" customFormat="1" ht="11.25" x14ac:dyDescent="0.2">
      <c r="A48" s="134">
        <v>8</v>
      </c>
      <c r="B48" s="17" t="str">
        <f t="shared" si="50"/>
        <v>Habr Vojta</v>
      </c>
      <c r="C48" s="136">
        <v>90</v>
      </c>
      <c r="D48" s="135">
        <v>90</v>
      </c>
      <c r="E48" s="135">
        <v>90</v>
      </c>
      <c r="F48" s="135">
        <v>90</v>
      </c>
      <c r="G48" s="135">
        <v>90</v>
      </c>
      <c r="H48" s="122">
        <v>90</v>
      </c>
      <c r="I48" s="92">
        <v>90</v>
      </c>
      <c r="J48" s="122">
        <v>90</v>
      </c>
      <c r="K48" s="136">
        <v>90</v>
      </c>
      <c r="L48" s="135">
        <v>90</v>
      </c>
      <c r="M48" s="135">
        <v>90</v>
      </c>
      <c r="N48" s="136"/>
      <c r="O48" s="135"/>
      <c r="P48" s="137">
        <f t="shared" si="51"/>
        <v>990</v>
      </c>
      <c r="Q48" s="136"/>
      <c r="R48" s="136"/>
      <c r="S48" s="136"/>
      <c r="T48" s="136"/>
      <c r="U48" s="136"/>
      <c r="V48" s="92"/>
      <c r="W48" s="136"/>
      <c r="X48" s="136"/>
      <c r="Y48" s="136"/>
      <c r="Z48" s="136"/>
      <c r="AA48" s="136"/>
      <c r="AB48" s="136"/>
      <c r="AC48" s="136"/>
      <c r="AD48" s="138">
        <f t="shared" si="52"/>
        <v>0</v>
      </c>
      <c r="AE48" s="122"/>
      <c r="AF48" s="122"/>
      <c r="AG48" s="122">
        <v>1</v>
      </c>
      <c r="AH48" s="122"/>
      <c r="AI48" s="122"/>
      <c r="AJ48" s="122"/>
      <c r="AK48" s="122"/>
      <c r="AL48" s="122"/>
      <c r="AM48" s="122">
        <v>4</v>
      </c>
      <c r="AN48" s="122"/>
      <c r="AO48" s="122">
        <v>1</v>
      </c>
      <c r="AP48" s="122"/>
      <c r="AQ48" s="139"/>
      <c r="AR48" s="138">
        <f t="shared" si="53"/>
        <v>6</v>
      </c>
      <c r="AS48" s="92"/>
      <c r="AT48" s="92"/>
      <c r="AU48" s="92"/>
      <c r="AV48" s="92">
        <v>1</v>
      </c>
      <c r="AW48" s="92"/>
      <c r="AX48" s="92">
        <v>1</v>
      </c>
      <c r="AY48" s="92"/>
      <c r="AZ48" s="92"/>
      <c r="BA48" s="92">
        <v>1</v>
      </c>
      <c r="BB48" s="92"/>
      <c r="BC48" s="92">
        <v>1</v>
      </c>
      <c r="BD48" s="92"/>
      <c r="BE48" s="92"/>
      <c r="BF48" s="137">
        <f t="shared" si="54"/>
        <v>4</v>
      </c>
      <c r="BG48" s="136">
        <v>1</v>
      </c>
      <c r="BH48" s="136"/>
      <c r="BI48" s="136"/>
      <c r="BJ48" s="136"/>
      <c r="BK48" s="136"/>
      <c r="BL48" s="136"/>
      <c r="BM48" s="136">
        <v>1</v>
      </c>
      <c r="BN48" s="136"/>
      <c r="BO48" s="136"/>
      <c r="BP48" s="136"/>
      <c r="BQ48" s="136"/>
      <c r="BR48" s="136"/>
      <c r="BS48" s="136"/>
      <c r="BT48" s="137">
        <f t="shared" si="55"/>
        <v>2</v>
      </c>
      <c r="BU48" s="132"/>
      <c r="CG48" s="461"/>
      <c r="CH48" s="461"/>
      <c r="CI48" s="461"/>
      <c r="CJ48" s="461"/>
      <c r="CK48" s="461"/>
      <c r="CL48" s="461"/>
      <c r="CM48" s="461"/>
      <c r="CN48" s="753"/>
    </row>
    <row r="49" spans="1:92" s="133" customFormat="1" ht="11.25" x14ac:dyDescent="0.2">
      <c r="A49" s="134">
        <v>9</v>
      </c>
      <c r="B49" s="17" t="str">
        <f t="shared" si="50"/>
        <v>Havlík Martin</v>
      </c>
      <c r="C49" s="136"/>
      <c r="D49" s="135"/>
      <c r="E49" s="135"/>
      <c r="F49" s="135"/>
      <c r="G49" s="135"/>
      <c r="H49" s="122">
        <v>90</v>
      </c>
      <c r="I49" s="92">
        <v>90</v>
      </c>
      <c r="J49" s="122"/>
      <c r="K49" s="136">
        <v>61</v>
      </c>
      <c r="L49" s="135"/>
      <c r="M49" s="135"/>
      <c r="N49" s="136"/>
      <c r="O49" s="135">
        <v>90</v>
      </c>
      <c r="P49" s="137">
        <f t="shared" si="51"/>
        <v>331</v>
      </c>
      <c r="Q49" s="136"/>
      <c r="R49" s="136"/>
      <c r="S49" s="136"/>
      <c r="T49" s="136"/>
      <c r="U49" s="136">
        <v>10</v>
      </c>
      <c r="V49" s="92"/>
      <c r="W49" s="136"/>
      <c r="X49" s="136"/>
      <c r="Y49" s="136"/>
      <c r="Z49" s="136"/>
      <c r="AA49" s="136"/>
      <c r="AB49" s="136"/>
      <c r="AC49" s="136"/>
      <c r="AD49" s="138">
        <f t="shared" si="52"/>
        <v>10</v>
      </c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39"/>
      <c r="AR49" s="138">
        <f t="shared" si="53"/>
        <v>0</v>
      </c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137">
        <f t="shared" si="54"/>
        <v>0</v>
      </c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7">
        <f t="shared" si="55"/>
        <v>0</v>
      </c>
      <c r="BU49" s="132"/>
      <c r="CG49" s="461"/>
      <c r="CH49" s="461"/>
      <c r="CI49" s="461"/>
      <c r="CJ49" s="461"/>
      <c r="CK49" s="461"/>
      <c r="CL49" s="461"/>
      <c r="CM49" s="461"/>
      <c r="CN49" s="753"/>
    </row>
    <row r="50" spans="1:92" s="133" customFormat="1" ht="11.25" x14ac:dyDescent="0.2">
      <c r="A50" s="134">
        <v>10</v>
      </c>
      <c r="B50" s="17" t="str">
        <f t="shared" si="50"/>
        <v>Jahoda Martin</v>
      </c>
      <c r="C50" s="92"/>
      <c r="D50" s="135"/>
      <c r="E50" s="135"/>
      <c r="F50" s="135"/>
      <c r="G50" s="135"/>
      <c r="H50" s="122"/>
      <c r="I50" s="92"/>
      <c r="J50" s="122"/>
      <c r="K50" s="92"/>
      <c r="L50" s="135"/>
      <c r="M50" s="135"/>
      <c r="N50" s="136"/>
      <c r="O50" s="135"/>
      <c r="P50" s="137">
        <f t="shared" si="51"/>
        <v>0</v>
      </c>
      <c r="Q50" s="92"/>
      <c r="R50" s="92"/>
      <c r="S50" s="92"/>
      <c r="T50" s="92"/>
      <c r="U50" s="92"/>
      <c r="V50" s="92">
        <v>11</v>
      </c>
      <c r="W50" s="92"/>
      <c r="X50" s="92"/>
      <c r="Y50" s="92"/>
      <c r="Z50" s="92"/>
      <c r="AA50" s="92"/>
      <c r="AB50" s="92"/>
      <c r="AC50" s="136"/>
      <c r="AD50" s="138">
        <f t="shared" si="52"/>
        <v>11</v>
      </c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39"/>
      <c r="AR50" s="138">
        <f t="shared" si="53"/>
        <v>0</v>
      </c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137">
        <f t="shared" si="54"/>
        <v>0</v>
      </c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7">
        <f t="shared" si="55"/>
        <v>0</v>
      </c>
      <c r="BU50" s="132"/>
      <c r="CG50" s="461"/>
      <c r="CH50" s="461"/>
      <c r="CI50" s="461"/>
      <c r="CJ50" s="461"/>
      <c r="CK50" s="461"/>
      <c r="CL50" s="461"/>
      <c r="CM50" s="461"/>
      <c r="CN50" s="753"/>
    </row>
    <row r="51" spans="1:92" s="133" customFormat="1" ht="11.25" x14ac:dyDescent="0.2">
      <c r="A51" s="134">
        <v>11</v>
      </c>
      <c r="B51" s="17" t="str">
        <f t="shared" si="50"/>
        <v>Kapinus Radek</v>
      </c>
      <c r="C51" s="92">
        <v>90</v>
      </c>
      <c r="D51" s="135">
        <v>90</v>
      </c>
      <c r="E51" s="135"/>
      <c r="F51" s="135">
        <v>78</v>
      </c>
      <c r="G51" s="135"/>
      <c r="H51" s="122">
        <v>90</v>
      </c>
      <c r="I51" s="92">
        <v>90</v>
      </c>
      <c r="J51" s="122"/>
      <c r="K51" s="92"/>
      <c r="L51" s="135"/>
      <c r="M51" s="135">
        <v>90</v>
      </c>
      <c r="N51" s="136">
        <v>90</v>
      </c>
      <c r="O51" s="135"/>
      <c r="P51" s="137">
        <f t="shared" si="51"/>
        <v>618</v>
      </c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136"/>
      <c r="AD51" s="138">
        <f t="shared" si="52"/>
        <v>0</v>
      </c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39"/>
      <c r="AR51" s="138">
        <f t="shared" si="53"/>
        <v>0</v>
      </c>
      <c r="AS51" s="92"/>
      <c r="AT51" s="92"/>
      <c r="AU51" s="92"/>
      <c r="AV51" s="92"/>
      <c r="AW51" s="92"/>
      <c r="AX51" s="92"/>
      <c r="AY51" s="92">
        <v>1</v>
      </c>
      <c r="AZ51" s="92"/>
      <c r="BA51" s="92"/>
      <c r="BB51" s="92"/>
      <c r="BC51" s="92"/>
      <c r="BD51" s="92"/>
      <c r="BE51" s="92"/>
      <c r="BF51" s="137">
        <f t="shared" si="54"/>
        <v>1</v>
      </c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7">
        <f t="shared" si="55"/>
        <v>0</v>
      </c>
      <c r="BU51" s="132"/>
      <c r="CG51" s="461"/>
      <c r="CH51" s="461"/>
      <c r="CI51" s="461"/>
      <c r="CJ51" s="461"/>
      <c r="CK51" s="461"/>
      <c r="CL51" s="461"/>
      <c r="CM51" s="461"/>
      <c r="CN51" s="753"/>
    </row>
    <row r="52" spans="1:92" s="133" customFormat="1" ht="11.25" x14ac:dyDescent="0.2">
      <c r="A52" s="134">
        <v>12</v>
      </c>
      <c r="B52" s="17" t="str">
        <f t="shared" si="50"/>
        <v>Kelbler Marek</v>
      </c>
      <c r="C52" s="92"/>
      <c r="D52" s="135"/>
      <c r="E52" s="135"/>
      <c r="F52" s="135"/>
      <c r="G52" s="135"/>
      <c r="H52" s="122"/>
      <c r="I52" s="92"/>
      <c r="J52" s="122"/>
      <c r="K52" s="92"/>
      <c r="L52" s="135">
        <v>90</v>
      </c>
      <c r="M52" s="135"/>
      <c r="N52" s="136">
        <v>90</v>
      </c>
      <c r="O52" s="135"/>
      <c r="P52" s="137">
        <f t="shared" si="51"/>
        <v>180</v>
      </c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136"/>
      <c r="AD52" s="138">
        <f t="shared" si="52"/>
        <v>0</v>
      </c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39"/>
      <c r="AR52" s="138">
        <f t="shared" si="53"/>
        <v>0</v>
      </c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137">
        <f t="shared" si="54"/>
        <v>0</v>
      </c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7">
        <f t="shared" si="55"/>
        <v>0</v>
      </c>
      <c r="BU52" s="132"/>
      <c r="CG52" s="461"/>
      <c r="CH52" s="461"/>
      <c r="CI52" s="461"/>
      <c r="CJ52" s="461"/>
      <c r="CK52" s="461"/>
      <c r="CL52" s="461"/>
      <c r="CM52" s="461"/>
      <c r="CN52" s="753"/>
    </row>
    <row r="53" spans="1:92" s="133" customFormat="1" ht="11.25" x14ac:dyDescent="0.2">
      <c r="A53" s="134">
        <v>13</v>
      </c>
      <c r="B53" s="17" t="str">
        <f t="shared" si="50"/>
        <v>Kelbler Petr</v>
      </c>
      <c r="C53" s="120">
        <v>90</v>
      </c>
      <c r="D53" s="135"/>
      <c r="E53" s="135"/>
      <c r="F53" s="135"/>
      <c r="G53" s="135">
        <v>90</v>
      </c>
      <c r="H53" s="92">
        <v>90</v>
      </c>
      <c r="I53" s="92">
        <v>90</v>
      </c>
      <c r="J53" s="92">
        <v>90</v>
      </c>
      <c r="K53" s="120">
        <v>90</v>
      </c>
      <c r="L53" s="135">
        <v>90</v>
      </c>
      <c r="M53" s="135">
        <v>90</v>
      </c>
      <c r="N53" s="136">
        <v>90</v>
      </c>
      <c r="O53" s="135">
        <v>90</v>
      </c>
      <c r="P53" s="137">
        <f t="shared" si="51"/>
        <v>900</v>
      </c>
      <c r="Q53" s="120"/>
      <c r="R53" s="120"/>
      <c r="S53" s="120"/>
      <c r="T53" s="120">
        <v>28</v>
      </c>
      <c r="U53" s="120"/>
      <c r="V53" s="92"/>
      <c r="W53" s="120"/>
      <c r="X53" s="120"/>
      <c r="Y53" s="120"/>
      <c r="Z53" s="120"/>
      <c r="AA53" s="120"/>
      <c r="AB53" s="120"/>
      <c r="AD53" s="138">
        <f t="shared" si="52"/>
        <v>28</v>
      </c>
      <c r="AE53" s="92"/>
      <c r="AF53" s="92"/>
      <c r="AG53" s="92"/>
      <c r="AH53" s="92"/>
      <c r="AI53" s="92"/>
      <c r="AJ53" s="92"/>
      <c r="AK53" s="92"/>
      <c r="AL53" s="92"/>
      <c r="AM53" s="92">
        <v>1</v>
      </c>
      <c r="AN53" s="92"/>
      <c r="AO53" s="92">
        <v>1</v>
      </c>
      <c r="AP53" s="92"/>
      <c r="AQ53" s="140"/>
      <c r="AR53" s="138">
        <f t="shared" si="53"/>
        <v>2</v>
      </c>
      <c r="AS53" s="92"/>
      <c r="AT53" s="92"/>
      <c r="AU53" s="92"/>
      <c r="AV53" s="92"/>
      <c r="AW53" s="92"/>
      <c r="AX53" s="92"/>
      <c r="AY53" s="92"/>
      <c r="AZ53" s="92"/>
      <c r="BA53" s="92">
        <v>2</v>
      </c>
      <c r="BB53" s="92"/>
      <c r="BC53" s="92"/>
      <c r="BD53" s="92"/>
      <c r="BE53" s="92"/>
      <c r="BF53" s="137">
        <f t="shared" si="54"/>
        <v>2</v>
      </c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7">
        <f t="shared" si="55"/>
        <v>0</v>
      </c>
      <c r="BU53" s="132"/>
      <c r="CG53" s="461"/>
      <c r="CH53" s="461"/>
      <c r="CI53" s="461"/>
      <c r="CJ53" s="461"/>
      <c r="CK53" s="461"/>
      <c r="CL53" s="461"/>
      <c r="CM53" s="461"/>
      <c r="CN53" s="753"/>
    </row>
    <row r="54" spans="1:92" s="133" customFormat="1" ht="11.25" x14ac:dyDescent="0.2">
      <c r="A54" s="134">
        <v>14</v>
      </c>
      <c r="B54" s="17" t="s">
        <v>997</v>
      </c>
      <c r="C54" s="120">
        <v>90</v>
      </c>
      <c r="D54" s="135"/>
      <c r="E54" s="135">
        <v>90</v>
      </c>
      <c r="F54" s="135"/>
      <c r="G54" s="135"/>
      <c r="H54" s="120"/>
      <c r="I54" s="92"/>
      <c r="J54" s="120"/>
      <c r="K54" s="120"/>
      <c r="L54" s="135"/>
      <c r="M54" s="135"/>
      <c r="N54" s="136"/>
      <c r="O54" s="135"/>
      <c r="P54" s="137">
        <f t="shared" si="51"/>
        <v>180</v>
      </c>
      <c r="Q54" s="120"/>
      <c r="R54" s="120"/>
      <c r="S54" s="120"/>
      <c r="T54" s="120"/>
      <c r="U54" s="120"/>
      <c r="V54" s="92"/>
      <c r="W54" s="120"/>
      <c r="X54" s="120"/>
      <c r="Y54" s="120"/>
      <c r="Z54" s="120"/>
      <c r="AA54" s="120"/>
      <c r="AB54" s="120"/>
      <c r="AD54" s="138">
        <f t="shared" si="52"/>
        <v>0</v>
      </c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38">
        <f t="shared" si="53"/>
        <v>0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137">
        <f t="shared" si="54"/>
        <v>0</v>
      </c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7">
        <f t="shared" si="55"/>
        <v>0</v>
      </c>
      <c r="BU54" s="132"/>
      <c r="CG54" s="461"/>
      <c r="CH54" s="461"/>
      <c r="CI54" s="461"/>
      <c r="CJ54" s="461"/>
      <c r="CK54" s="461"/>
      <c r="CL54" s="461"/>
      <c r="CM54" s="461"/>
      <c r="CN54" s="753"/>
    </row>
    <row r="55" spans="1:92" s="133" customFormat="1" ht="11.25" x14ac:dyDescent="0.2">
      <c r="A55" s="134">
        <v>15</v>
      </c>
      <c r="B55" s="17" t="str">
        <f t="shared" si="50"/>
        <v>Novák Bohumír</v>
      </c>
      <c r="C55" s="92"/>
      <c r="D55" s="135">
        <v>90</v>
      </c>
      <c r="E55" s="135"/>
      <c r="F55" s="135">
        <v>90</v>
      </c>
      <c r="G55" s="135"/>
      <c r="H55" s="122"/>
      <c r="I55" s="92"/>
      <c r="J55" s="122"/>
      <c r="K55" s="92"/>
      <c r="L55" s="135"/>
      <c r="M55" s="135"/>
      <c r="N55" s="136"/>
      <c r="O55" s="135"/>
      <c r="P55" s="137">
        <f t="shared" si="51"/>
        <v>180</v>
      </c>
      <c r="Q55" s="92"/>
      <c r="R55" s="120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136"/>
      <c r="AD55" s="138">
        <f t="shared" ref="AD55:AD73" si="56">SUM(Q55:AC55)</f>
        <v>0</v>
      </c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39"/>
      <c r="AR55" s="138">
        <f t="shared" si="53"/>
        <v>0</v>
      </c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137">
        <f t="shared" si="54"/>
        <v>0</v>
      </c>
      <c r="BG55" s="136"/>
      <c r="BH55" s="136"/>
      <c r="BI55" s="136"/>
      <c r="BJ55" s="136">
        <v>1</v>
      </c>
      <c r="BK55" s="136"/>
      <c r="BL55" s="136"/>
      <c r="BM55" s="136"/>
      <c r="BN55" s="136"/>
      <c r="BO55" s="136"/>
      <c r="BP55" s="136"/>
      <c r="BQ55" s="136"/>
      <c r="BR55" s="136"/>
      <c r="BS55" s="136"/>
      <c r="BT55" s="137">
        <f t="shared" si="55"/>
        <v>1</v>
      </c>
      <c r="BU55" s="132"/>
      <c r="CG55" s="461"/>
      <c r="CH55" s="461"/>
      <c r="CI55" s="461"/>
      <c r="CJ55" s="461"/>
      <c r="CK55" s="461"/>
      <c r="CL55" s="461"/>
      <c r="CM55" s="461"/>
      <c r="CN55" s="753"/>
    </row>
    <row r="56" spans="1:92" s="133" customFormat="1" ht="11.25" x14ac:dyDescent="0.2">
      <c r="A56" s="134">
        <v>16</v>
      </c>
      <c r="B56" s="17" t="str">
        <f t="shared" si="50"/>
        <v>Novák Vojta</v>
      </c>
      <c r="C56" s="92"/>
      <c r="D56" s="135"/>
      <c r="E56" s="135">
        <v>73</v>
      </c>
      <c r="F56" s="135">
        <v>90</v>
      </c>
      <c r="G56" s="135">
        <v>80</v>
      </c>
      <c r="H56" s="122">
        <v>79</v>
      </c>
      <c r="I56" s="92"/>
      <c r="J56" s="122"/>
      <c r="K56" s="92">
        <v>61</v>
      </c>
      <c r="L56" s="135">
        <v>90</v>
      </c>
      <c r="M56" s="135">
        <v>90</v>
      </c>
      <c r="N56" s="136">
        <v>82</v>
      </c>
      <c r="O56" s="135"/>
      <c r="P56" s="137">
        <f t="shared" si="51"/>
        <v>645</v>
      </c>
      <c r="Q56" s="92"/>
      <c r="R56" s="120"/>
      <c r="S56" s="92"/>
      <c r="T56" s="92"/>
      <c r="U56" s="92"/>
      <c r="V56" s="92"/>
      <c r="W56" s="92"/>
      <c r="X56" s="92">
        <v>25</v>
      </c>
      <c r="Y56" s="92"/>
      <c r="Z56" s="92"/>
      <c r="AA56" s="92"/>
      <c r="AB56" s="92"/>
      <c r="AC56" s="136">
        <v>51</v>
      </c>
      <c r="AD56" s="138">
        <f t="shared" si="56"/>
        <v>76</v>
      </c>
      <c r="AE56" s="122"/>
      <c r="AF56" s="122"/>
      <c r="AG56" s="122">
        <v>2</v>
      </c>
      <c r="AH56" s="122"/>
      <c r="AI56" s="122"/>
      <c r="AJ56" s="122">
        <v>2</v>
      </c>
      <c r="AK56" s="122"/>
      <c r="AL56" s="122"/>
      <c r="AM56" s="122"/>
      <c r="AN56" s="122"/>
      <c r="AO56" s="122"/>
      <c r="AP56" s="122"/>
      <c r="AQ56" s="139"/>
      <c r="AR56" s="138">
        <f t="shared" si="53"/>
        <v>4</v>
      </c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>
        <v>1</v>
      </c>
      <c r="BF56" s="137">
        <f t="shared" si="54"/>
        <v>1</v>
      </c>
      <c r="BG56" s="136"/>
      <c r="BH56" s="136"/>
      <c r="BI56" s="136"/>
      <c r="BJ56" s="147"/>
      <c r="BK56" s="136"/>
      <c r="BL56" s="136"/>
      <c r="BM56" s="136"/>
      <c r="BN56" s="136"/>
      <c r="BO56" s="136"/>
      <c r="BP56" s="136"/>
      <c r="BQ56" s="136"/>
      <c r="BR56" s="136"/>
      <c r="BS56" s="136"/>
      <c r="BT56" s="137">
        <f t="shared" si="55"/>
        <v>0</v>
      </c>
      <c r="BU56" s="132"/>
      <c r="CG56" s="461"/>
      <c r="CH56" s="461"/>
      <c r="CI56" s="461"/>
      <c r="CJ56" s="461"/>
      <c r="CK56" s="461"/>
      <c r="CL56" s="461"/>
      <c r="CM56" s="461"/>
      <c r="CN56" s="753"/>
    </row>
    <row r="57" spans="1:92" s="133" customFormat="1" ht="11.25" x14ac:dyDescent="0.2">
      <c r="A57" s="134">
        <v>17</v>
      </c>
      <c r="B57" s="17" t="str">
        <f t="shared" si="50"/>
        <v>Pokorný Václav</v>
      </c>
      <c r="C57" s="92">
        <v>90</v>
      </c>
      <c r="D57" s="135">
        <v>90</v>
      </c>
      <c r="E57" s="135">
        <v>86</v>
      </c>
      <c r="F57" s="135">
        <v>45</v>
      </c>
      <c r="G57" s="135"/>
      <c r="H57" s="122">
        <v>87</v>
      </c>
      <c r="I57" s="92">
        <v>81</v>
      </c>
      <c r="J57" s="122"/>
      <c r="K57" s="92">
        <v>90</v>
      </c>
      <c r="L57" s="135">
        <v>82</v>
      </c>
      <c r="M57" s="135">
        <v>66</v>
      </c>
      <c r="N57" s="136"/>
      <c r="O57" s="135">
        <v>90</v>
      </c>
      <c r="P57" s="137">
        <f t="shared" si="51"/>
        <v>807</v>
      </c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136"/>
      <c r="AD57" s="138">
        <f t="shared" si="56"/>
        <v>0</v>
      </c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39"/>
      <c r="AR57" s="138">
        <f t="shared" si="53"/>
        <v>0</v>
      </c>
      <c r="AS57" s="92"/>
      <c r="AT57" s="92"/>
      <c r="AU57" s="92">
        <v>1</v>
      </c>
      <c r="AV57" s="92"/>
      <c r="AW57" s="92"/>
      <c r="AX57" s="92"/>
      <c r="AY57" s="92"/>
      <c r="AZ57" s="92"/>
      <c r="BA57" s="92">
        <v>2</v>
      </c>
      <c r="BB57" s="92"/>
      <c r="BC57" s="92"/>
      <c r="BD57" s="92"/>
      <c r="BE57" s="92"/>
      <c r="BF57" s="137">
        <f t="shared" si="54"/>
        <v>3</v>
      </c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7">
        <f t="shared" si="55"/>
        <v>0</v>
      </c>
      <c r="BU57" s="132"/>
      <c r="CG57" s="461"/>
      <c r="CH57" s="461"/>
      <c r="CI57" s="461"/>
      <c r="CJ57" s="461"/>
      <c r="CK57" s="461"/>
      <c r="CL57" s="461"/>
      <c r="CM57" s="461"/>
      <c r="CN57" s="753"/>
    </row>
    <row r="58" spans="1:92" s="133" customFormat="1" ht="11.25" x14ac:dyDescent="0.2">
      <c r="A58" s="134">
        <v>18</v>
      </c>
      <c r="B58" s="17" t="str">
        <f t="shared" si="50"/>
        <v>Švarc Petr</v>
      </c>
      <c r="C58" s="92">
        <v>90</v>
      </c>
      <c r="D58" s="135">
        <v>90</v>
      </c>
      <c r="E58" s="135">
        <v>90</v>
      </c>
      <c r="F58" s="135">
        <v>90</v>
      </c>
      <c r="G58" s="135">
        <v>90</v>
      </c>
      <c r="H58" s="122">
        <v>90</v>
      </c>
      <c r="I58" s="92">
        <v>90</v>
      </c>
      <c r="J58" s="122">
        <v>90</v>
      </c>
      <c r="K58" s="92">
        <v>90</v>
      </c>
      <c r="L58" s="135">
        <v>90</v>
      </c>
      <c r="M58" s="135">
        <v>90</v>
      </c>
      <c r="N58" s="136">
        <v>90</v>
      </c>
      <c r="O58" s="135">
        <v>90</v>
      </c>
      <c r="P58" s="137">
        <f t="shared" si="51"/>
        <v>1170</v>
      </c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136"/>
      <c r="AD58" s="138">
        <f t="shared" si="56"/>
        <v>0</v>
      </c>
      <c r="AE58" s="122"/>
      <c r="AF58" s="122"/>
      <c r="AG58" s="122"/>
      <c r="AH58" s="122">
        <v>1</v>
      </c>
      <c r="AI58" s="122"/>
      <c r="AJ58" s="122"/>
      <c r="AK58" s="122"/>
      <c r="AL58" s="122"/>
      <c r="AM58" s="122"/>
      <c r="AN58" s="122"/>
      <c r="AO58" s="122"/>
      <c r="AP58" s="122"/>
      <c r="AQ58" s="139">
        <v>1</v>
      </c>
      <c r="AR58" s="138">
        <f t="shared" si="53"/>
        <v>2</v>
      </c>
      <c r="AS58" s="92"/>
      <c r="AT58" s="92"/>
      <c r="AU58" s="92"/>
      <c r="AV58" s="92"/>
      <c r="AW58" s="92"/>
      <c r="AX58" s="92"/>
      <c r="AY58" s="92">
        <v>1</v>
      </c>
      <c r="AZ58" s="92"/>
      <c r="BA58" s="92">
        <v>1</v>
      </c>
      <c r="BB58" s="92"/>
      <c r="BC58" s="92">
        <v>1</v>
      </c>
      <c r="BD58" s="92"/>
      <c r="BE58" s="92">
        <v>1</v>
      </c>
      <c r="BF58" s="137">
        <f t="shared" si="54"/>
        <v>4</v>
      </c>
      <c r="BG58" s="136"/>
      <c r="BH58" s="136"/>
      <c r="BI58" s="136"/>
      <c r="BJ58" s="136"/>
      <c r="BK58" s="136">
        <v>1</v>
      </c>
      <c r="BL58" s="136"/>
      <c r="BM58" s="136"/>
      <c r="BN58" s="136"/>
      <c r="BO58" s="136"/>
      <c r="BP58" s="136"/>
      <c r="BQ58" s="136"/>
      <c r="BR58" s="136"/>
      <c r="BS58" s="136"/>
      <c r="BT58" s="137">
        <f t="shared" si="55"/>
        <v>1</v>
      </c>
      <c r="BU58" s="132"/>
      <c r="CG58" s="461"/>
      <c r="CH58" s="461"/>
      <c r="CI58" s="461"/>
      <c r="CJ58" s="461"/>
      <c r="CK58" s="461"/>
      <c r="CL58" s="461"/>
      <c r="CM58" s="461"/>
      <c r="CN58" s="753"/>
    </row>
    <row r="59" spans="1:92" s="133" customFormat="1" ht="11.25" x14ac:dyDescent="0.2">
      <c r="A59" s="134">
        <v>19</v>
      </c>
      <c r="B59" s="17" t="str">
        <f t="shared" si="50"/>
        <v>Urbánek Pavel</v>
      </c>
      <c r="C59" s="92"/>
      <c r="D59" s="135"/>
      <c r="E59" s="135"/>
      <c r="F59" s="135"/>
      <c r="G59" s="135"/>
      <c r="H59" s="122"/>
      <c r="I59" s="92">
        <v>90</v>
      </c>
      <c r="J59" s="122"/>
      <c r="K59" s="92">
        <v>90</v>
      </c>
      <c r="L59" s="405"/>
      <c r="M59" s="135">
        <v>90</v>
      </c>
      <c r="N59" s="135">
        <v>45</v>
      </c>
      <c r="O59" s="135"/>
      <c r="P59" s="137">
        <f t="shared" si="51"/>
        <v>315</v>
      </c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136"/>
      <c r="AD59" s="138">
        <f t="shared" si="56"/>
        <v>0</v>
      </c>
      <c r="AE59" s="122"/>
      <c r="AF59" s="122"/>
      <c r="AG59" s="122"/>
      <c r="AH59" s="122"/>
      <c r="AI59" s="122"/>
      <c r="AJ59" s="122"/>
      <c r="AK59" s="122"/>
      <c r="AL59" s="122"/>
      <c r="AM59" s="122">
        <v>1</v>
      </c>
      <c r="AN59" s="122"/>
      <c r="AO59" s="122"/>
      <c r="AP59" s="122"/>
      <c r="AQ59" s="139"/>
      <c r="AR59" s="138">
        <f t="shared" si="53"/>
        <v>1</v>
      </c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137">
        <f t="shared" si="54"/>
        <v>0</v>
      </c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7">
        <f t="shared" si="55"/>
        <v>0</v>
      </c>
      <c r="BU59" s="132"/>
      <c r="CG59" s="461"/>
      <c r="CH59" s="461"/>
      <c r="CI59" s="461"/>
      <c r="CJ59" s="461"/>
      <c r="CK59" s="461"/>
      <c r="CL59" s="461"/>
      <c r="CM59" s="461"/>
      <c r="CN59" s="753"/>
    </row>
    <row r="60" spans="1:92" s="133" customFormat="1" ht="11.25" x14ac:dyDescent="0.2">
      <c r="A60" s="134">
        <v>20</v>
      </c>
      <c r="B60" s="17" t="str">
        <f t="shared" si="50"/>
        <v>Šmahel Michal</v>
      </c>
      <c r="C60" s="92"/>
      <c r="D60" s="135"/>
      <c r="E60" s="135"/>
      <c r="F60" s="135"/>
      <c r="G60" s="135"/>
      <c r="H60" s="122"/>
      <c r="I60" s="92"/>
      <c r="J60" s="122"/>
      <c r="K60" s="92"/>
      <c r="L60" s="135"/>
      <c r="M60" s="135"/>
      <c r="N60" s="135"/>
      <c r="O60" s="135"/>
      <c r="P60" s="137">
        <f t="shared" si="51"/>
        <v>0</v>
      </c>
      <c r="Q60" s="92"/>
      <c r="R60" s="92"/>
      <c r="S60" s="92">
        <v>4</v>
      </c>
      <c r="T60" s="92">
        <v>12</v>
      </c>
      <c r="U60" s="92">
        <v>30</v>
      </c>
      <c r="V60" s="92"/>
      <c r="W60" s="92">
        <v>10</v>
      </c>
      <c r="X60" s="92"/>
      <c r="Y60" s="92"/>
      <c r="Z60" s="92">
        <v>8</v>
      </c>
      <c r="AA60" s="92"/>
      <c r="AB60" s="92">
        <v>8</v>
      </c>
      <c r="AC60" s="136"/>
      <c r="AD60" s="138">
        <f t="shared" si="56"/>
        <v>72</v>
      </c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39"/>
      <c r="AR60" s="138">
        <f t="shared" si="53"/>
        <v>0</v>
      </c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137">
        <f t="shared" si="54"/>
        <v>0</v>
      </c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7">
        <f t="shared" si="55"/>
        <v>0</v>
      </c>
      <c r="BU60" s="132"/>
      <c r="CG60" s="461"/>
      <c r="CH60" s="461"/>
      <c r="CI60" s="461"/>
      <c r="CJ60" s="461"/>
      <c r="CK60" s="461"/>
      <c r="CL60" s="461"/>
      <c r="CM60" s="461"/>
      <c r="CN60" s="753"/>
    </row>
    <row r="61" spans="1:92" s="133" customFormat="1" ht="11.25" x14ac:dyDescent="0.2">
      <c r="A61" s="134">
        <v>21</v>
      </c>
      <c r="B61" s="17" t="str">
        <f t="shared" si="50"/>
        <v>Chvátal Patrik</v>
      </c>
      <c r="C61" s="120"/>
      <c r="D61" s="120"/>
      <c r="E61" s="120"/>
      <c r="F61" s="120"/>
      <c r="G61" s="120"/>
      <c r="H61" s="120"/>
      <c r="I61" s="92"/>
      <c r="J61" s="120"/>
      <c r="K61" s="120"/>
      <c r="L61" s="120"/>
      <c r="M61" s="120"/>
      <c r="N61" s="120"/>
      <c r="O61" s="120"/>
      <c r="P61" s="137">
        <f t="shared" si="51"/>
        <v>0</v>
      </c>
      <c r="Q61" s="120"/>
      <c r="R61" s="120"/>
      <c r="S61" s="120"/>
      <c r="T61" s="120"/>
      <c r="U61" s="120"/>
      <c r="V61" s="120">
        <v>3</v>
      </c>
      <c r="W61" s="120"/>
      <c r="X61" s="120"/>
      <c r="Y61" s="120"/>
      <c r="Z61" s="120"/>
      <c r="AA61" s="120">
        <v>30</v>
      </c>
      <c r="AB61" s="120"/>
      <c r="AC61" s="17">
        <v>28</v>
      </c>
      <c r="AD61" s="138">
        <f t="shared" si="56"/>
        <v>61</v>
      </c>
      <c r="AE61" s="120"/>
      <c r="AF61" s="120"/>
      <c r="AG61" s="120"/>
      <c r="AH61" s="120"/>
      <c r="AI61" s="120"/>
      <c r="AJ61" s="120"/>
      <c r="AK61" s="120"/>
      <c r="AL61" s="120"/>
      <c r="AM61" s="120"/>
      <c r="AN61" s="122"/>
      <c r="AO61" s="122"/>
      <c r="AP61" s="122"/>
      <c r="AQ61" s="139"/>
      <c r="AR61" s="138">
        <f t="shared" si="53"/>
        <v>0</v>
      </c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137">
        <f t="shared" si="54"/>
        <v>0</v>
      </c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7">
        <f t="shared" si="55"/>
        <v>0</v>
      </c>
      <c r="BU61" s="132"/>
      <c r="CG61" s="461"/>
      <c r="CH61" s="461"/>
      <c r="CI61" s="461"/>
      <c r="CJ61" s="461"/>
      <c r="CK61" s="461"/>
      <c r="CL61" s="461"/>
      <c r="CM61" s="461"/>
      <c r="CN61" s="753"/>
    </row>
    <row r="62" spans="1:92" s="133" customFormat="1" ht="11.25" x14ac:dyDescent="0.2">
      <c r="A62" s="134">
        <v>22</v>
      </c>
      <c r="B62" s="17" t="str">
        <f t="shared" si="50"/>
        <v>Koupil Petr</v>
      </c>
      <c r="C62" s="120">
        <v>90</v>
      </c>
      <c r="D62" s="120">
        <v>90</v>
      </c>
      <c r="E62" s="120">
        <v>90</v>
      </c>
      <c r="F62" s="120">
        <v>90</v>
      </c>
      <c r="G62" s="120">
        <v>90</v>
      </c>
      <c r="H62" s="120">
        <v>90</v>
      </c>
      <c r="I62" s="92">
        <v>90</v>
      </c>
      <c r="J62" s="120"/>
      <c r="K62" s="120">
        <v>90</v>
      </c>
      <c r="L62" s="120"/>
      <c r="M62" s="120"/>
      <c r="N62" s="120">
        <v>90</v>
      </c>
      <c r="O62" s="120">
        <v>90</v>
      </c>
      <c r="P62" s="137">
        <f t="shared" si="51"/>
        <v>900</v>
      </c>
      <c r="Q62" s="120"/>
      <c r="R62" s="120"/>
      <c r="S62" s="120"/>
      <c r="T62" s="120"/>
      <c r="U62" s="120"/>
      <c r="V62" s="120"/>
      <c r="W62" s="120"/>
      <c r="X62" s="92"/>
      <c r="Y62" s="120"/>
      <c r="Z62" s="120"/>
      <c r="AA62" s="120"/>
      <c r="AB62" s="120"/>
      <c r="AC62" s="17"/>
      <c r="AD62" s="138">
        <f t="shared" si="56"/>
        <v>0</v>
      </c>
      <c r="AE62" s="120"/>
      <c r="AF62" s="120"/>
      <c r="AG62" s="120"/>
      <c r="AH62" s="120"/>
      <c r="AI62" s="120"/>
      <c r="AJ62" s="120"/>
      <c r="AK62" s="120"/>
      <c r="AL62" s="120"/>
      <c r="AM62" s="120"/>
      <c r="AN62" s="122"/>
      <c r="AO62" s="122"/>
      <c r="AP62" s="122"/>
      <c r="AQ62" s="139"/>
      <c r="AR62" s="138">
        <f t="shared" si="53"/>
        <v>0</v>
      </c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137">
        <f t="shared" si="54"/>
        <v>0</v>
      </c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7">
        <f t="shared" si="55"/>
        <v>0</v>
      </c>
      <c r="BU62" s="132"/>
      <c r="CG62" s="461"/>
      <c r="CH62" s="461"/>
      <c r="CI62" s="461"/>
      <c r="CJ62" s="461"/>
      <c r="CK62" s="461"/>
      <c r="CL62" s="461"/>
      <c r="CM62" s="461"/>
      <c r="CN62" s="753"/>
    </row>
    <row r="63" spans="1:92" s="133" customFormat="1" ht="11.25" x14ac:dyDescent="0.2">
      <c r="A63" s="134">
        <v>23</v>
      </c>
      <c r="B63" s="17" t="str">
        <f t="shared" si="50"/>
        <v>Dolák Jan</v>
      </c>
      <c r="C63" s="120"/>
      <c r="D63" s="120"/>
      <c r="E63" s="120"/>
      <c r="F63" s="120"/>
      <c r="G63" s="120">
        <v>90</v>
      </c>
      <c r="H63" s="120"/>
      <c r="I63" s="92"/>
      <c r="J63" s="120">
        <v>90</v>
      </c>
      <c r="K63" s="120"/>
      <c r="L63" s="120">
        <v>90</v>
      </c>
      <c r="M63" s="120"/>
      <c r="N63" s="120">
        <v>68</v>
      </c>
      <c r="O63" s="120">
        <v>39</v>
      </c>
      <c r="P63" s="137">
        <f t="shared" si="51"/>
        <v>377</v>
      </c>
      <c r="Q63" s="120"/>
      <c r="R63" s="120">
        <v>29</v>
      </c>
      <c r="S63" s="120"/>
      <c r="T63" s="120"/>
      <c r="U63" s="120"/>
      <c r="V63" s="120"/>
      <c r="W63" s="120"/>
      <c r="X63" s="92"/>
      <c r="Y63" s="120">
        <v>29</v>
      </c>
      <c r="Z63" s="120"/>
      <c r="AA63" s="120">
        <v>24</v>
      </c>
      <c r="AB63" s="120"/>
      <c r="AC63" s="120"/>
      <c r="AD63" s="138">
        <f t="shared" si="56"/>
        <v>82</v>
      </c>
      <c r="AE63" s="92"/>
      <c r="AF63" s="92"/>
      <c r="AG63" s="92"/>
      <c r="AH63" s="92"/>
      <c r="AI63" s="92"/>
      <c r="AJ63" s="92"/>
      <c r="AK63" s="92"/>
      <c r="AL63" s="92"/>
      <c r="AM63" s="92"/>
      <c r="AN63" s="122"/>
      <c r="AO63" s="122"/>
      <c r="AP63" s="122"/>
      <c r="AQ63" s="139">
        <v>1</v>
      </c>
      <c r="AR63" s="138">
        <f t="shared" si="53"/>
        <v>1</v>
      </c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137">
        <f t="shared" si="54"/>
        <v>0</v>
      </c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7">
        <f t="shared" si="55"/>
        <v>0</v>
      </c>
      <c r="BU63" s="132"/>
      <c r="CG63" s="461"/>
      <c r="CH63" s="461"/>
      <c r="CI63" s="461"/>
      <c r="CJ63" s="461"/>
      <c r="CK63" s="461"/>
      <c r="CL63" s="461"/>
      <c r="CM63" s="461"/>
      <c r="CN63" s="753"/>
    </row>
    <row r="64" spans="1:92" s="133" customFormat="1" ht="11.25" x14ac:dyDescent="0.2">
      <c r="A64" s="134">
        <v>24</v>
      </c>
      <c r="B64" s="17" t="str">
        <f t="shared" si="50"/>
        <v>Šťastný Martin</v>
      </c>
      <c r="C64" s="120">
        <v>28</v>
      </c>
      <c r="D64" s="120">
        <v>90</v>
      </c>
      <c r="E64" s="120">
        <v>90</v>
      </c>
      <c r="F64" s="120">
        <v>90</v>
      </c>
      <c r="G64" s="120">
        <v>90</v>
      </c>
      <c r="H64" s="120"/>
      <c r="I64" s="92"/>
      <c r="J64" s="120"/>
      <c r="K64" s="120">
        <v>90</v>
      </c>
      <c r="L64" s="120"/>
      <c r="M64" s="120"/>
      <c r="N64" s="120">
        <v>90</v>
      </c>
      <c r="O64" s="120">
        <v>90</v>
      </c>
      <c r="P64" s="137">
        <f t="shared" si="51"/>
        <v>658</v>
      </c>
      <c r="Q64" s="120"/>
      <c r="R64" s="120"/>
      <c r="S64" s="120"/>
      <c r="T64" s="120"/>
      <c r="U64" s="120"/>
      <c r="V64" s="120"/>
      <c r="W64" s="92"/>
      <c r="X64" s="92"/>
      <c r="Y64" s="120"/>
      <c r="Z64" s="120"/>
      <c r="AA64" s="120"/>
      <c r="AB64" s="120"/>
      <c r="AC64" s="17"/>
      <c r="AD64" s="138">
        <f t="shared" si="56"/>
        <v>0</v>
      </c>
      <c r="AE64" s="120"/>
      <c r="AF64" s="120"/>
      <c r="AG64" s="120"/>
      <c r="AH64" s="120">
        <v>1</v>
      </c>
      <c r="AI64" s="120"/>
      <c r="AJ64" s="120"/>
      <c r="AK64" s="120"/>
      <c r="AL64" s="120"/>
      <c r="AM64" s="120">
        <v>1</v>
      </c>
      <c r="AN64" s="122"/>
      <c r="AO64" s="122"/>
      <c r="AP64" s="122"/>
      <c r="AQ64" s="139">
        <v>1</v>
      </c>
      <c r="AR64" s="138">
        <f t="shared" si="53"/>
        <v>3</v>
      </c>
      <c r="AS64" s="92"/>
      <c r="AT64" s="92"/>
      <c r="AU64" s="92">
        <v>1</v>
      </c>
      <c r="AV64" s="92"/>
      <c r="AW64" s="92"/>
      <c r="AX64" s="92"/>
      <c r="AY64" s="92"/>
      <c r="AZ64" s="92"/>
      <c r="BA64" s="92">
        <v>1</v>
      </c>
      <c r="BB64" s="92"/>
      <c r="BC64" s="92"/>
      <c r="BD64" s="92"/>
      <c r="BE64" s="92"/>
      <c r="BF64" s="137">
        <f t="shared" si="54"/>
        <v>2</v>
      </c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7">
        <f t="shared" si="55"/>
        <v>0</v>
      </c>
      <c r="BU64" s="132"/>
      <c r="CG64" s="461"/>
      <c r="CH64" s="461"/>
      <c r="CI64" s="461"/>
      <c r="CJ64" s="461"/>
      <c r="CK64" s="461"/>
      <c r="CL64" s="461"/>
      <c r="CM64" s="461"/>
      <c r="CN64" s="753"/>
    </row>
    <row r="65" spans="1:92" s="133" customFormat="1" ht="11.25" x14ac:dyDescent="0.2">
      <c r="A65" s="134">
        <v>25</v>
      </c>
      <c r="B65" s="17" t="str">
        <f t="shared" si="50"/>
        <v>Plachý Karel</v>
      </c>
      <c r="C65" s="92"/>
      <c r="D65" s="135"/>
      <c r="E65" s="135"/>
      <c r="F65" s="135"/>
      <c r="G65" s="135"/>
      <c r="H65" s="122"/>
      <c r="I65" s="92"/>
      <c r="J65" s="122"/>
      <c r="K65" s="92"/>
      <c r="L65" s="135"/>
      <c r="M65" s="135"/>
      <c r="N65" s="135"/>
      <c r="O65" s="135"/>
      <c r="P65" s="137">
        <f t="shared" si="51"/>
        <v>0</v>
      </c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136"/>
      <c r="AD65" s="138">
        <f t="shared" si="56"/>
        <v>0</v>
      </c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39"/>
      <c r="AR65" s="138">
        <f t="shared" si="53"/>
        <v>0</v>
      </c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137">
        <f t="shared" si="54"/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7">
        <f t="shared" si="55"/>
        <v>0</v>
      </c>
      <c r="BU65" s="132"/>
      <c r="CG65" s="461"/>
      <c r="CH65" s="461"/>
      <c r="CI65" s="461"/>
      <c r="CJ65" s="461"/>
      <c r="CK65" s="461"/>
      <c r="CL65" s="461"/>
      <c r="CM65" s="461"/>
      <c r="CN65" s="753"/>
    </row>
    <row r="66" spans="1:92" s="133" customFormat="1" ht="11.25" x14ac:dyDescent="0.2">
      <c r="A66" s="134">
        <v>26</v>
      </c>
      <c r="B66" s="17" t="str">
        <f t="shared" si="50"/>
        <v>Nehyba Filip</v>
      </c>
      <c r="C66" s="92"/>
      <c r="D66" s="135"/>
      <c r="E66" s="135"/>
      <c r="F66" s="135"/>
      <c r="G66" s="135"/>
      <c r="H66" s="122"/>
      <c r="I66" s="92">
        <v>90</v>
      </c>
      <c r="J66" s="135">
        <v>90</v>
      </c>
      <c r="K66" s="92"/>
      <c r="L66" s="135"/>
      <c r="M66" s="135"/>
      <c r="N66" s="135"/>
      <c r="O66" s="135"/>
      <c r="P66" s="137">
        <f t="shared" si="51"/>
        <v>180</v>
      </c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136"/>
      <c r="AD66" s="138">
        <f t="shared" si="56"/>
        <v>0</v>
      </c>
      <c r="AE66" s="122"/>
      <c r="AF66" s="122"/>
      <c r="AG66" s="122"/>
      <c r="AH66" s="122"/>
      <c r="AI66" s="122"/>
      <c r="AJ66" s="122"/>
      <c r="AK66" s="122">
        <v>1</v>
      </c>
      <c r="AL66" s="122"/>
      <c r="AM66" s="122"/>
      <c r="AN66" s="122"/>
      <c r="AO66" s="122"/>
      <c r="AP66" s="122"/>
      <c r="AQ66" s="139"/>
      <c r="AR66" s="138">
        <f t="shared" si="53"/>
        <v>1</v>
      </c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137">
        <f t="shared" si="54"/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7">
        <f t="shared" si="55"/>
        <v>0</v>
      </c>
      <c r="BU66" s="132"/>
      <c r="CG66" s="461"/>
      <c r="CH66" s="461"/>
      <c r="CI66" s="461"/>
      <c r="CJ66" s="461"/>
      <c r="CK66" s="461"/>
      <c r="CL66" s="461"/>
      <c r="CM66" s="461"/>
      <c r="CN66" s="753"/>
    </row>
    <row r="67" spans="1:92" s="133" customFormat="1" ht="11.25" x14ac:dyDescent="0.2">
      <c r="A67" s="134">
        <v>27</v>
      </c>
      <c r="B67" s="17" t="str">
        <f t="shared" si="50"/>
        <v>Nedoma Václav</v>
      </c>
      <c r="C67" s="92"/>
      <c r="D67" s="135"/>
      <c r="E67" s="135"/>
      <c r="F67" s="135"/>
      <c r="G67" s="135"/>
      <c r="H67" s="122"/>
      <c r="I67" s="92"/>
      <c r="J67" s="135"/>
      <c r="K67" s="92"/>
      <c r="L67" s="135">
        <v>45</v>
      </c>
      <c r="M67" s="135"/>
      <c r="N67" s="135"/>
      <c r="O67" s="135"/>
      <c r="P67" s="137">
        <f t="shared" si="51"/>
        <v>45</v>
      </c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136"/>
      <c r="AD67" s="138">
        <f t="shared" si="56"/>
        <v>0</v>
      </c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39"/>
      <c r="AR67" s="138">
        <f t="shared" si="53"/>
        <v>0</v>
      </c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137">
        <f t="shared" si="54"/>
        <v>0</v>
      </c>
      <c r="BG67" s="136"/>
      <c r="BH67" s="136"/>
      <c r="BI67" s="73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7">
        <f t="shared" si="55"/>
        <v>0</v>
      </c>
      <c r="BU67" s="132"/>
      <c r="CG67" s="461"/>
      <c r="CH67" s="461"/>
      <c r="CI67" s="461"/>
      <c r="CJ67" s="461"/>
      <c r="CK67" s="461"/>
      <c r="CL67" s="461"/>
      <c r="CM67" s="461"/>
      <c r="CN67" s="753"/>
    </row>
    <row r="68" spans="1:92" s="133" customFormat="1" ht="11.25" x14ac:dyDescent="0.2">
      <c r="A68" s="134">
        <v>28</v>
      </c>
      <c r="B68" s="17" t="str">
        <f t="shared" si="50"/>
        <v>Tříletý Radim</v>
      </c>
      <c r="C68" s="92"/>
      <c r="D68" s="135"/>
      <c r="E68" s="135">
        <v>90</v>
      </c>
      <c r="F68" s="135"/>
      <c r="G68" s="135"/>
      <c r="H68" s="122"/>
      <c r="I68" s="92"/>
      <c r="J68" s="135">
        <v>90</v>
      </c>
      <c r="K68" s="135"/>
      <c r="L68" s="135">
        <v>90</v>
      </c>
      <c r="M68" s="135"/>
      <c r="N68" s="135"/>
      <c r="O68" s="135"/>
      <c r="P68" s="137">
        <f t="shared" si="51"/>
        <v>270</v>
      </c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136"/>
      <c r="AD68" s="138">
        <f t="shared" si="56"/>
        <v>0</v>
      </c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39"/>
      <c r="AR68" s="138">
        <f t="shared" si="53"/>
        <v>0</v>
      </c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137">
        <f t="shared" si="54"/>
        <v>0</v>
      </c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7">
        <f t="shared" si="55"/>
        <v>0</v>
      </c>
      <c r="BU68" s="132"/>
      <c r="CG68" s="461"/>
      <c r="CH68" s="461"/>
      <c r="CI68" s="461"/>
      <c r="CJ68" s="461"/>
      <c r="CK68" s="461"/>
      <c r="CL68" s="461"/>
      <c r="CM68" s="461"/>
      <c r="CN68" s="753"/>
    </row>
    <row r="69" spans="1:92" s="133" customFormat="1" ht="11.25" x14ac:dyDescent="0.2">
      <c r="A69" s="134">
        <v>29</v>
      </c>
      <c r="B69" s="17" t="str">
        <f t="shared" si="50"/>
        <v>Zejda Tomáš</v>
      </c>
      <c r="C69" s="92"/>
      <c r="D69" s="135">
        <v>61</v>
      </c>
      <c r="E69" s="135"/>
      <c r="F69" s="135"/>
      <c r="G69" s="135">
        <v>60</v>
      </c>
      <c r="H69" s="135">
        <v>90</v>
      </c>
      <c r="I69" s="135">
        <v>80</v>
      </c>
      <c r="J69" s="135">
        <v>90</v>
      </c>
      <c r="K69" s="135"/>
      <c r="L69" s="135"/>
      <c r="M69" s="135">
        <v>60</v>
      </c>
      <c r="N69" s="135"/>
      <c r="O69" s="135">
        <v>62</v>
      </c>
      <c r="P69" s="137">
        <f t="shared" si="51"/>
        <v>503</v>
      </c>
      <c r="Q69" s="92">
        <v>62</v>
      </c>
      <c r="R69" s="92"/>
      <c r="S69" s="92">
        <v>17</v>
      </c>
      <c r="T69" s="92">
        <v>45</v>
      </c>
      <c r="U69" s="92"/>
      <c r="V69" s="92"/>
      <c r="W69" s="92"/>
      <c r="X69" s="92"/>
      <c r="Y69" s="92">
        <v>29</v>
      </c>
      <c r="Z69" s="92"/>
      <c r="AA69" s="92"/>
      <c r="AB69" s="92">
        <v>22</v>
      </c>
      <c r="AC69" s="141"/>
      <c r="AD69" s="138">
        <f t="shared" si="56"/>
        <v>175</v>
      </c>
      <c r="AE69" s="121"/>
      <c r="AF69" s="121"/>
      <c r="AG69" s="121"/>
      <c r="AH69" s="121"/>
      <c r="AI69" s="121"/>
      <c r="AJ69" s="121"/>
      <c r="AK69" s="121">
        <v>1</v>
      </c>
      <c r="AL69" s="121"/>
      <c r="AM69" s="121"/>
      <c r="AN69" s="121"/>
      <c r="AO69" s="121"/>
      <c r="AP69" s="121"/>
      <c r="AQ69" s="142"/>
      <c r="AR69" s="138">
        <f t="shared" si="53"/>
        <v>1</v>
      </c>
      <c r="AS69" s="140"/>
      <c r="AT69" s="140"/>
      <c r="AU69" s="140">
        <v>1</v>
      </c>
      <c r="AV69" s="140"/>
      <c r="AW69" s="140"/>
      <c r="AX69" s="140"/>
      <c r="AY69" s="140"/>
      <c r="AZ69" s="140"/>
      <c r="BA69" s="140"/>
      <c r="BB69" s="140"/>
      <c r="BC69" s="140"/>
      <c r="BD69" s="140"/>
      <c r="BE69" s="140">
        <v>1</v>
      </c>
      <c r="BF69" s="137">
        <f t="shared" si="54"/>
        <v>2</v>
      </c>
      <c r="BG69" s="136"/>
      <c r="BH69" s="136"/>
      <c r="BI69" s="136"/>
      <c r="BJ69" s="73"/>
      <c r="BK69" s="136"/>
      <c r="BL69" s="136"/>
      <c r="BM69" s="136"/>
      <c r="BN69" s="136"/>
      <c r="BO69" s="136"/>
      <c r="BP69" s="136"/>
      <c r="BQ69" s="136"/>
      <c r="BR69" s="136"/>
      <c r="BS69" s="136"/>
      <c r="BT69" s="137">
        <f t="shared" si="55"/>
        <v>0</v>
      </c>
      <c r="BU69" s="132"/>
      <c r="CG69" s="461"/>
      <c r="CH69" s="461"/>
      <c r="CI69" s="461"/>
      <c r="CJ69" s="461"/>
      <c r="CK69" s="461"/>
      <c r="CL69" s="461"/>
      <c r="CM69" s="461"/>
      <c r="CN69" s="753"/>
    </row>
    <row r="70" spans="1:92" s="133" customFormat="1" ht="11.25" x14ac:dyDescent="0.2">
      <c r="A70" s="134">
        <v>30</v>
      </c>
      <c r="B70" s="17" t="str">
        <f t="shared" si="50"/>
        <v>Pospíchal Tomáš</v>
      </c>
      <c r="C70" s="92"/>
      <c r="D70" s="135"/>
      <c r="E70" s="135"/>
      <c r="F70" s="135"/>
      <c r="G70" s="135"/>
      <c r="H70" s="135"/>
      <c r="I70" s="135"/>
      <c r="J70" s="135">
        <v>45</v>
      </c>
      <c r="K70" s="135"/>
      <c r="L70" s="135"/>
      <c r="M70" s="135"/>
      <c r="N70" s="135"/>
      <c r="O70" s="135"/>
      <c r="P70" s="137">
        <f t="shared" si="51"/>
        <v>45</v>
      </c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136"/>
      <c r="AD70" s="138">
        <f t="shared" si="56"/>
        <v>0</v>
      </c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43"/>
      <c r="AR70" s="138">
        <f t="shared" si="53"/>
        <v>0</v>
      </c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137">
        <f t="shared" si="54"/>
        <v>0</v>
      </c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37">
        <f t="shared" si="55"/>
        <v>0</v>
      </c>
      <c r="BU70" s="132"/>
      <c r="CG70" s="461"/>
      <c r="CH70" s="461"/>
      <c r="CI70" s="461"/>
      <c r="CJ70" s="461"/>
      <c r="CK70" s="461"/>
      <c r="CL70" s="461"/>
      <c r="CM70" s="461"/>
      <c r="CN70" s="753"/>
    </row>
    <row r="71" spans="1:92" s="133" customFormat="1" ht="11.25" x14ac:dyDescent="0.2">
      <c r="A71" s="134">
        <v>31</v>
      </c>
      <c r="B71" s="17" t="str">
        <f t="shared" si="50"/>
        <v>Aipldauer Rostislav</v>
      </c>
      <c r="C71" s="92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7">
        <f t="shared" si="51"/>
        <v>0</v>
      </c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136"/>
      <c r="AD71" s="138">
        <f t="shared" si="56"/>
        <v>0</v>
      </c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43"/>
      <c r="AR71" s="138">
        <f t="shared" si="53"/>
        <v>0</v>
      </c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137">
        <f t="shared" si="54"/>
        <v>0</v>
      </c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7">
        <f t="shared" si="55"/>
        <v>0</v>
      </c>
      <c r="BU71" s="132"/>
      <c r="CG71" s="461"/>
      <c r="CH71" s="461"/>
      <c r="CI71" s="461"/>
      <c r="CJ71" s="461"/>
      <c r="CK71" s="461"/>
      <c r="CL71" s="461"/>
      <c r="CM71" s="461"/>
      <c r="CN71" s="753"/>
    </row>
    <row r="72" spans="1:92" s="133" customFormat="1" ht="11.25" x14ac:dyDescent="0.2">
      <c r="A72" s="144">
        <v>32</v>
      </c>
      <c r="B72" s="17" t="str">
        <f t="shared" si="50"/>
        <v>Černý Jiří</v>
      </c>
      <c r="C72" s="92">
        <v>90</v>
      </c>
      <c r="D72" s="135">
        <v>90</v>
      </c>
      <c r="E72" s="135"/>
      <c r="F72" s="135">
        <v>62</v>
      </c>
      <c r="G72" s="135"/>
      <c r="H72" s="135"/>
      <c r="I72" s="135"/>
      <c r="J72" s="135"/>
      <c r="K72" s="135"/>
      <c r="L72" s="135"/>
      <c r="M72" s="135"/>
      <c r="N72" s="135"/>
      <c r="O72" s="135"/>
      <c r="P72" s="137">
        <f t="shared" si="51"/>
        <v>242</v>
      </c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136"/>
      <c r="AD72" s="143">
        <f t="shared" si="56"/>
        <v>0</v>
      </c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43"/>
      <c r="AR72" s="138">
        <f t="shared" si="53"/>
        <v>0</v>
      </c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137">
        <f t="shared" si="54"/>
        <v>0</v>
      </c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7">
        <f t="shared" si="55"/>
        <v>0</v>
      </c>
      <c r="BU72" s="132"/>
      <c r="CG72" s="461"/>
      <c r="CH72" s="461"/>
      <c r="CI72" s="461"/>
      <c r="CJ72" s="461"/>
      <c r="CK72" s="461"/>
      <c r="CL72" s="461"/>
      <c r="CM72" s="461"/>
      <c r="CN72" s="753"/>
    </row>
    <row r="73" spans="1:92" s="136" customFormat="1" ht="11.25" x14ac:dyDescent="0.2">
      <c r="A73" s="145">
        <v>33</v>
      </c>
      <c r="B73" s="17" t="str">
        <f t="shared" si="50"/>
        <v>Krejčí Miroslav</v>
      </c>
      <c r="C73" s="92"/>
      <c r="D73" s="135"/>
      <c r="E73" s="135"/>
      <c r="F73" s="135"/>
      <c r="G73" s="135"/>
      <c r="H73" s="135"/>
      <c r="I73" s="135"/>
      <c r="J73" s="135">
        <v>90</v>
      </c>
      <c r="K73" s="135"/>
      <c r="L73" s="135"/>
      <c r="M73" s="135">
        <v>90</v>
      </c>
      <c r="N73" s="135"/>
      <c r="O73" s="135"/>
      <c r="P73" s="137">
        <f t="shared" si="51"/>
        <v>180</v>
      </c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141"/>
      <c r="AD73" s="143">
        <f t="shared" si="56"/>
        <v>0</v>
      </c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46"/>
      <c r="AR73" s="138">
        <f t="shared" si="53"/>
        <v>0</v>
      </c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37">
        <f t="shared" si="54"/>
        <v>0</v>
      </c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37">
        <f t="shared" si="55"/>
        <v>0</v>
      </c>
      <c r="BU73" s="147"/>
      <c r="CG73" s="462"/>
      <c r="CH73" s="462"/>
      <c r="CI73" s="462"/>
      <c r="CJ73" s="462"/>
      <c r="CK73" s="462"/>
      <c r="CL73" s="462"/>
      <c r="CM73" s="462"/>
      <c r="CN73" s="755"/>
    </row>
    <row r="74" spans="1:92" s="6" customFormat="1" ht="11.25" x14ac:dyDescent="0.2">
      <c r="A74" s="65"/>
      <c r="B74" s="62" t="s">
        <v>23</v>
      </c>
      <c r="C74" s="62">
        <f t="shared" ref="C74:AH74" si="57">SUM(C41:C73)</f>
        <v>928</v>
      </c>
      <c r="D74" s="62">
        <f t="shared" si="57"/>
        <v>961</v>
      </c>
      <c r="E74" s="62">
        <f t="shared" si="57"/>
        <v>969</v>
      </c>
      <c r="F74" s="62">
        <f t="shared" si="57"/>
        <v>905</v>
      </c>
      <c r="G74" s="62">
        <f t="shared" si="57"/>
        <v>920</v>
      </c>
      <c r="H74" s="62">
        <f t="shared" si="57"/>
        <v>976</v>
      </c>
      <c r="I74" s="62">
        <f t="shared" si="57"/>
        <v>971</v>
      </c>
      <c r="J74" s="62">
        <f t="shared" si="57"/>
        <v>920</v>
      </c>
      <c r="K74" s="62">
        <f t="shared" si="57"/>
        <v>932</v>
      </c>
      <c r="L74" s="62">
        <f t="shared" si="57"/>
        <v>937</v>
      </c>
      <c r="M74" s="62">
        <f t="shared" si="57"/>
        <v>936</v>
      </c>
      <c r="N74" s="62">
        <f t="shared" si="57"/>
        <v>915</v>
      </c>
      <c r="O74" s="62">
        <f t="shared" si="57"/>
        <v>897</v>
      </c>
      <c r="P74" s="62">
        <f t="shared" si="57"/>
        <v>12167</v>
      </c>
      <c r="Q74" s="62">
        <f t="shared" si="57"/>
        <v>62</v>
      </c>
      <c r="R74" s="62">
        <f t="shared" si="57"/>
        <v>29</v>
      </c>
      <c r="S74" s="62">
        <f t="shared" si="57"/>
        <v>21</v>
      </c>
      <c r="T74" s="62">
        <f t="shared" si="57"/>
        <v>85</v>
      </c>
      <c r="U74" s="62">
        <f t="shared" si="57"/>
        <v>70</v>
      </c>
      <c r="V74" s="62">
        <f t="shared" si="57"/>
        <v>14</v>
      </c>
      <c r="W74" s="62">
        <f t="shared" si="57"/>
        <v>19</v>
      </c>
      <c r="X74" s="62">
        <f t="shared" si="57"/>
        <v>70</v>
      </c>
      <c r="Y74" s="62">
        <f t="shared" si="57"/>
        <v>58</v>
      </c>
      <c r="Z74" s="62">
        <f t="shared" si="57"/>
        <v>53</v>
      </c>
      <c r="AA74" s="62">
        <f t="shared" si="57"/>
        <v>54</v>
      </c>
      <c r="AB74" s="62">
        <f t="shared" si="57"/>
        <v>75</v>
      </c>
      <c r="AC74" s="62">
        <f t="shared" si="57"/>
        <v>93</v>
      </c>
      <c r="AD74" s="62">
        <f t="shared" si="57"/>
        <v>703</v>
      </c>
      <c r="AE74" s="63">
        <f t="shared" si="57"/>
        <v>0</v>
      </c>
      <c r="AF74" s="63">
        <f t="shared" si="57"/>
        <v>0</v>
      </c>
      <c r="AG74" s="63">
        <f t="shared" si="57"/>
        <v>3</v>
      </c>
      <c r="AH74" s="63">
        <f t="shared" si="57"/>
        <v>2</v>
      </c>
      <c r="AI74" s="63">
        <f t="shared" ref="AI74:BN74" si="58">SUM(AI41:AI73)</f>
        <v>0</v>
      </c>
      <c r="AJ74" s="63">
        <f t="shared" si="58"/>
        <v>2</v>
      </c>
      <c r="AK74" s="63">
        <f t="shared" si="58"/>
        <v>3</v>
      </c>
      <c r="AL74" s="63">
        <f t="shared" si="58"/>
        <v>0</v>
      </c>
      <c r="AM74" s="63">
        <f t="shared" si="58"/>
        <v>8</v>
      </c>
      <c r="AN74" s="63">
        <f t="shared" si="58"/>
        <v>0</v>
      </c>
      <c r="AO74" s="63">
        <f t="shared" si="58"/>
        <v>3</v>
      </c>
      <c r="AP74" s="63">
        <f t="shared" si="58"/>
        <v>0</v>
      </c>
      <c r="AQ74" s="63">
        <f t="shared" si="58"/>
        <v>3</v>
      </c>
      <c r="AR74" s="63">
        <f t="shared" si="58"/>
        <v>24</v>
      </c>
      <c r="AS74" s="63">
        <f t="shared" si="58"/>
        <v>0</v>
      </c>
      <c r="AT74" s="63">
        <f t="shared" si="58"/>
        <v>0</v>
      </c>
      <c r="AU74" s="63">
        <f t="shared" si="58"/>
        <v>3</v>
      </c>
      <c r="AV74" s="63">
        <f t="shared" si="58"/>
        <v>2</v>
      </c>
      <c r="AW74" s="63">
        <f t="shared" si="58"/>
        <v>0</v>
      </c>
      <c r="AX74" s="63">
        <f t="shared" si="58"/>
        <v>1</v>
      </c>
      <c r="AY74" s="63">
        <f t="shared" si="58"/>
        <v>3</v>
      </c>
      <c r="AZ74" s="63">
        <f t="shared" si="58"/>
        <v>0</v>
      </c>
      <c r="BA74" s="63">
        <f t="shared" si="58"/>
        <v>7</v>
      </c>
      <c r="BB74" s="63">
        <f t="shared" si="58"/>
        <v>0</v>
      </c>
      <c r="BC74" s="63">
        <f t="shared" si="58"/>
        <v>3</v>
      </c>
      <c r="BD74" s="63">
        <f t="shared" si="58"/>
        <v>0</v>
      </c>
      <c r="BE74" s="63">
        <f t="shared" si="58"/>
        <v>3</v>
      </c>
      <c r="BF74" s="63">
        <f t="shared" si="58"/>
        <v>22</v>
      </c>
      <c r="BG74" s="63">
        <f t="shared" si="58"/>
        <v>1</v>
      </c>
      <c r="BH74" s="63">
        <f t="shared" si="58"/>
        <v>0</v>
      </c>
      <c r="BI74" s="63">
        <f t="shared" si="58"/>
        <v>0</v>
      </c>
      <c r="BJ74" s="63">
        <f t="shared" si="58"/>
        <v>1</v>
      </c>
      <c r="BK74" s="63">
        <f t="shared" si="58"/>
        <v>1</v>
      </c>
      <c r="BL74" s="63">
        <f t="shared" si="58"/>
        <v>0</v>
      </c>
      <c r="BM74" s="63">
        <f t="shared" si="58"/>
        <v>1</v>
      </c>
      <c r="BN74" s="63">
        <f t="shared" si="58"/>
        <v>0</v>
      </c>
      <c r="BO74" s="63">
        <f t="shared" ref="BO74:BT74" si="59">SUM(BO41:BO73)</f>
        <v>0</v>
      </c>
      <c r="BP74" s="63">
        <f t="shared" si="59"/>
        <v>0</v>
      </c>
      <c r="BQ74" s="63">
        <f t="shared" si="59"/>
        <v>0</v>
      </c>
      <c r="BR74" s="63">
        <f t="shared" si="59"/>
        <v>0</v>
      </c>
      <c r="BS74" s="63">
        <f t="shared" si="59"/>
        <v>0</v>
      </c>
      <c r="BT74" s="63">
        <f t="shared" si="59"/>
        <v>4</v>
      </c>
      <c r="BU74" s="94">
        <f>SUM(BU41:BU73)</f>
        <v>0</v>
      </c>
      <c r="CG74" s="454"/>
      <c r="CH74" s="454"/>
      <c r="CI74" s="454"/>
      <c r="CJ74" s="454"/>
      <c r="CK74" s="454"/>
      <c r="CL74" s="454"/>
      <c r="CM74" s="454"/>
      <c r="CN74" s="751"/>
    </row>
    <row r="75" spans="1:92" s="6" customFormat="1" ht="11.25" x14ac:dyDescent="0.2">
      <c r="O75" s="10"/>
      <c r="P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BU75" s="94"/>
      <c r="CG75" s="454"/>
      <c r="CH75" s="454"/>
      <c r="CI75" s="454"/>
      <c r="CJ75" s="454"/>
      <c r="CK75" s="454"/>
      <c r="CL75" s="454"/>
      <c r="CM75" s="454"/>
      <c r="CN75" s="751"/>
    </row>
    <row r="76" spans="1:92" s="492" customFormat="1" ht="9.75" x14ac:dyDescent="0.2">
      <c r="B76" s="492" t="s">
        <v>139</v>
      </c>
      <c r="C76" s="492">
        <f>COUNT(C4:C36)</f>
        <v>11</v>
      </c>
      <c r="D76" s="492">
        <f>COUNT(D4:D36)</f>
        <v>10</v>
      </c>
      <c r="E76" s="492">
        <f>COUNT(E4:E36)</f>
        <v>11</v>
      </c>
      <c r="F76" s="492">
        <f>COUNT(F4:F36)</f>
        <v>11</v>
      </c>
      <c r="G76" s="492">
        <f t="shared" ref="G76:O76" si="60">COUNT(G4:G36)</f>
        <v>11</v>
      </c>
      <c r="H76" s="492">
        <f t="shared" si="60"/>
        <v>11</v>
      </c>
      <c r="I76" s="492">
        <f t="shared" si="60"/>
        <v>11</v>
      </c>
      <c r="J76" s="492">
        <f t="shared" si="60"/>
        <v>11</v>
      </c>
      <c r="K76" s="492">
        <f t="shared" si="60"/>
        <v>11</v>
      </c>
      <c r="L76" s="492">
        <f t="shared" si="60"/>
        <v>11</v>
      </c>
      <c r="M76" s="492">
        <f t="shared" si="60"/>
        <v>11</v>
      </c>
      <c r="N76" s="492">
        <f t="shared" si="60"/>
        <v>11</v>
      </c>
      <c r="O76" s="492">
        <f t="shared" si="60"/>
        <v>11</v>
      </c>
      <c r="AD76" s="493"/>
      <c r="AE76" s="493"/>
      <c r="AF76" s="493"/>
      <c r="AG76" s="493"/>
      <c r="AH76" s="493"/>
      <c r="AI76" s="493"/>
      <c r="AJ76" s="493"/>
      <c r="AK76" s="493"/>
      <c r="AL76" s="493"/>
      <c r="AM76" s="493"/>
      <c r="AN76" s="493"/>
      <c r="AO76" s="493"/>
      <c r="AP76" s="493"/>
      <c r="AQ76" s="493"/>
      <c r="AR76" s="493"/>
      <c r="BU76" s="494"/>
      <c r="CG76" s="495"/>
      <c r="CH76" s="495"/>
      <c r="CI76" s="495"/>
      <c r="CJ76" s="495"/>
      <c r="CK76" s="495"/>
      <c r="CL76" s="495"/>
      <c r="CM76" s="495"/>
      <c r="CN76" s="756"/>
    </row>
    <row r="77" spans="1:92" s="492" customFormat="1" ht="9.75" x14ac:dyDescent="0.2">
      <c r="C77" s="492">
        <f>IF(C74=0," ",COUNT(C41:C73))</f>
        <v>11</v>
      </c>
      <c r="D77" s="492">
        <f>IF(D74=0," ",COUNT(D41:D73))</f>
        <v>11</v>
      </c>
      <c r="E77" s="492">
        <f t="shared" ref="E77:O77" si="61">IF(E74=0," ",COUNT(E41:E73))</f>
        <v>11</v>
      </c>
      <c r="F77" s="492">
        <f t="shared" si="61"/>
        <v>11</v>
      </c>
      <c r="G77" s="492">
        <f t="shared" si="61"/>
        <v>11</v>
      </c>
      <c r="H77" s="492">
        <f t="shared" si="61"/>
        <v>11</v>
      </c>
      <c r="I77" s="492">
        <f t="shared" si="61"/>
        <v>11</v>
      </c>
      <c r="J77" s="492">
        <f t="shared" si="61"/>
        <v>11</v>
      </c>
      <c r="K77" s="492">
        <f t="shared" si="61"/>
        <v>11</v>
      </c>
      <c r="L77" s="492">
        <f t="shared" si="61"/>
        <v>11</v>
      </c>
      <c r="M77" s="492">
        <f t="shared" si="61"/>
        <v>11</v>
      </c>
      <c r="N77" s="492">
        <f t="shared" si="61"/>
        <v>11</v>
      </c>
      <c r="O77" s="492">
        <f t="shared" si="61"/>
        <v>11</v>
      </c>
      <c r="AD77" s="493"/>
      <c r="AE77" s="493"/>
      <c r="AF77" s="493"/>
      <c r="AG77" s="493"/>
      <c r="AH77" s="493"/>
      <c r="AI77" s="493"/>
      <c r="AJ77" s="493"/>
      <c r="AK77" s="493"/>
      <c r="AL77" s="493"/>
      <c r="AM77" s="493"/>
      <c r="AN77" s="493"/>
      <c r="AO77" s="493"/>
      <c r="AP77" s="493"/>
      <c r="AQ77" s="493"/>
      <c r="AR77" s="493"/>
      <c r="BU77" s="494"/>
      <c r="CG77" s="495"/>
      <c r="CH77" s="495"/>
      <c r="CI77" s="495"/>
      <c r="CJ77" s="495"/>
      <c r="CK77" s="495"/>
      <c r="CL77" s="495"/>
      <c r="CM77" s="495"/>
      <c r="CN77" s="756"/>
    </row>
    <row r="78" spans="1:92" s="492" customFormat="1" ht="9.75" x14ac:dyDescent="0.2">
      <c r="C78" s="492">
        <f>C37+Q37</f>
        <v>990</v>
      </c>
      <c r="D78" s="492">
        <f t="shared" ref="D78:O78" si="62">D37+R37</f>
        <v>900</v>
      </c>
      <c r="E78" s="492">
        <f t="shared" si="62"/>
        <v>990</v>
      </c>
      <c r="F78" s="492">
        <f t="shared" si="62"/>
        <v>990</v>
      </c>
      <c r="G78" s="492">
        <f t="shared" si="62"/>
        <v>990</v>
      </c>
      <c r="H78" s="492">
        <f t="shared" si="62"/>
        <v>990</v>
      </c>
      <c r="I78" s="492">
        <f t="shared" si="62"/>
        <v>990</v>
      </c>
      <c r="J78" s="492">
        <f t="shared" si="62"/>
        <v>990</v>
      </c>
      <c r="K78" s="492">
        <f t="shared" si="62"/>
        <v>990</v>
      </c>
      <c r="L78" s="492">
        <f t="shared" si="62"/>
        <v>990</v>
      </c>
      <c r="M78" s="492">
        <f t="shared" si="62"/>
        <v>990</v>
      </c>
      <c r="N78" s="492">
        <f t="shared" si="62"/>
        <v>990</v>
      </c>
      <c r="O78" s="492">
        <f t="shared" si="62"/>
        <v>990</v>
      </c>
      <c r="AD78" s="493"/>
      <c r="AE78" s="493"/>
      <c r="AF78" s="493"/>
      <c r="AG78" s="493"/>
      <c r="AH78" s="493"/>
      <c r="AI78" s="493"/>
      <c r="AJ78" s="493"/>
      <c r="AK78" s="493"/>
      <c r="AL78" s="493"/>
      <c r="AM78" s="493"/>
      <c r="AN78" s="493"/>
      <c r="AO78" s="493"/>
      <c r="AP78" s="493"/>
      <c r="AQ78" s="493"/>
      <c r="AR78" s="493"/>
      <c r="BU78" s="494"/>
      <c r="CG78" s="495"/>
      <c r="CH78" s="495"/>
      <c r="CI78" s="495"/>
      <c r="CJ78" s="495"/>
      <c r="CK78" s="495"/>
      <c r="CL78" s="495"/>
      <c r="CM78" s="495"/>
      <c r="CN78" s="756"/>
    </row>
    <row r="79" spans="1:92" s="492" customFormat="1" ht="9.75" x14ac:dyDescent="0.2">
      <c r="A79" s="704"/>
      <c r="C79" s="492">
        <f>IF(C74=0," ",C74+Q74)</f>
        <v>990</v>
      </c>
      <c r="D79" s="492">
        <f>IF(D74=0," ",D74+R74)</f>
        <v>990</v>
      </c>
      <c r="E79" s="492">
        <f t="shared" ref="E79:O79" si="63">IF(E74=0," ",E74+S74)</f>
        <v>990</v>
      </c>
      <c r="F79" s="492">
        <f t="shared" si="63"/>
        <v>990</v>
      </c>
      <c r="G79" s="492">
        <f t="shared" si="63"/>
        <v>990</v>
      </c>
      <c r="H79" s="492">
        <f t="shared" si="63"/>
        <v>990</v>
      </c>
      <c r="I79" s="492">
        <f t="shared" si="63"/>
        <v>990</v>
      </c>
      <c r="J79" s="492">
        <f t="shared" si="63"/>
        <v>990</v>
      </c>
      <c r="K79" s="492">
        <f t="shared" si="63"/>
        <v>990</v>
      </c>
      <c r="L79" s="492">
        <f t="shared" si="63"/>
        <v>990</v>
      </c>
      <c r="M79" s="492">
        <f t="shared" si="63"/>
        <v>990</v>
      </c>
      <c r="N79" s="492">
        <f t="shared" si="63"/>
        <v>990</v>
      </c>
      <c r="O79" s="492">
        <f t="shared" si="63"/>
        <v>990</v>
      </c>
      <c r="P79" s="493"/>
      <c r="AD79" s="493"/>
      <c r="AE79" s="493"/>
      <c r="AF79" s="493"/>
      <c r="AG79" s="493"/>
      <c r="AH79" s="493"/>
      <c r="AI79" s="493"/>
      <c r="AJ79" s="493"/>
      <c r="AK79" s="493"/>
      <c r="AL79" s="493"/>
      <c r="AM79" s="493"/>
      <c r="AN79" s="493"/>
      <c r="AO79" s="493"/>
      <c r="AP79" s="493"/>
      <c r="AQ79" s="493"/>
      <c r="AR79" s="493"/>
      <c r="BU79" s="494"/>
      <c r="CG79" s="495"/>
      <c r="CH79" s="495"/>
      <c r="CI79" s="495"/>
      <c r="CJ79" s="495"/>
      <c r="CK79" s="495"/>
      <c r="CL79" s="495"/>
      <c r="CM79" s="495"/>
      <c r="CN79" s="756"/>
    </row>
    <row r="80" spans="1:92" s="6" customFormat="1" ht="11.25" x14ac:dyDescent="0.2">
      <c r="A80" s="705"/>
      <c r="B80" s="658"/>
      <c r="C80" s="658"/>
      <c r="D80" s="133"/>
      <c r="E80" s="133"/>
      <c r="F80" s="133"/>
      <c r="G80" s="133"/>
      <c r="O80" s="10"/>
      <c r="P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BU80" s="94"/>
      <c r="CG80" s="454"/>
      <c r="CH80" s="454"/>
      <c r="CI80" s="454"/>
      <c r="CJ80" s="454"/>
      <c r="CK80" s="454"/>
      <c r="CL80" s="454"/>
      <c r="CM80" s="454"/>
      <c r="CN80" s="751"/>
    </row>
    <row r="81" spans="1:92" s="6" customFormat="1" ht="11.25" x14ac:dyDescent="0.2">
      <c r="A81" s="12"/>
      <c r="B81" s="97" t="s">
        <v>1048</v>
      </c>
      <c r="O81" s="10"/>
      <c r="P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BU81" s="94"/>
      <c r="CG81" s="454"/>
      <c r="CH81" s="454"/>
      <c r="CI81" s="454"/>
      <c r="CJ81" s="454"/>
      <c r="CK81" s="454"/>
      <c r="CL81" s="454"/>
      <c r="CM81" s="454"/>
      <c r="CN81" s="751"/>
    </row>
    <row r="82" spans="1:92" s="6" customFormat="1" ht="11.25" x14ac:dyDescent="0.2">
      <c r="B82" s="29" t="s">
        <v>542</v>
      </c>
      <c r="O82" s="10"/>
      <c r="P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BU82" s="94"/>
      <c r="CG82" s="454"/>
      <c r="CH82" s="454"/>
      <c r="CI82" s="454"/>
      <c r="CJ82" s="454"/>
      <c r="CK82" s="454"/>
      <c r="CL82" s="454"/>
      <c r="CM82" s="454"/>
      <c r="CN82" s="751"/>
    </row>
    <row r="83" spans="1:92" s="6" customFormat="1" ht="11.25" x14ac:dyDescent="0.2">
      <c r="B83" s="29" t="s">
        <v>868</v>
      </c>
      <c r="O83" s="10"/>
      <c r="P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BU83" s="94"/>
      <c r="CG83" s="454"/>
      <c r="CH83" s="454"/>
      <c r="CI83" s="454"/>
      <c r="CJ83" s="454"/>
      <c r="CK83" s="454"/>
      <c r="CL83" s="454"/>
      <c r="CM83" s="454"/>
      <c r="CN83" s="751"/>
    </row>
    <row r="84" spans="1:92" s="6" customFormat="1" ht="11.25" x14ac:dyDescent="0.2">
      <c r="B84" s="29" t="s">
        <v>871</v>
      </c>
      <c r="O84" s="10"/>
      <c r="P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BU84" s="94"/>
      <c r="CG84" s="454"/>
      <c r="CH84" s="454"/>
      <c r="CI84" s="454"/>
      <c r="CJ84" s="454"/>
      <c r="CK84" s="454"/>
      <c r="CL84" s="454"/>
      <c r="CM84" s="454"/>
      <c r="CN84" s="751"/>
    </row>
    <row r="85" spans="1:92" s="6" customFormat="1" ht="11.25" x14ac:dyDescent="0.2">
      <c r="B85" s="29" t="s">
        <v>543</v>
      </c>
      <c r="O85" s="10"/>
      <c r="P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BU85" s="94"/>
      <c r="CG85" s="454"/>
      <c r="CH85" s="454"/>
      <c r="CI85" s="454"/>
      <c r="CJ85" s="454"/>
      <c r="CK85" s="454"/>
      <c r="CL85" s="454"/>
      <c r="CM85" s="454"/>
      <c r="CN85" s="751"/>
    </row>
    <row r="86" spans="1:92" s="6" customFormat="1" ht="11.25" x14ac:dyDescent="0.2">
      <c r="O86" s="10"/>
      <c r="P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BU86" s="94"/>
      <c r="CG86" s="454"/>
      <c r="CH86" s="454"/>
      <c r="CI86" s="454"/>
      <c r="CJ86" s="454"/>
      <c r="CK86" s="454"/>
      <c r="CL86" s="454"/>
      <c r="CM86" s="454"/>
      <c r="CN86" s="751"/>
    </row>
    <row r="87" spans="1:92" s="6" customFormat="1" ht="11.25" x14ac:dyDescent="0.2">
      <c r="B87" s="97" t="s">
        <v>541</v>
      </c>
      <c r="O87" s="10"/>
      <c r="P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BU87" s="94"/>
      <c r="CG87" s="454"/>
      <c r="CH87" s="454"/>
      <c r="CI87" s="454"/>
      <c r="CJ87" s="454"/>
      <c r="CK87" s="454"/>
      <c r="CL87" s="454"/>
      <c r="CM87" s="454"/>
      <c r="CN87" s="751"/>
    </row>
    <row r="88" spans="1:92" s="6" customFormat="1" ht="11.25" x14ac:dyDescent="0.2">
      <c r="B88" s="29" t="s">
        <v>544</v>
      </c>
      <c r="O88" s="10"/>
      <c r="P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BU88" s="94"/>
      <c r="CG88" s="454"/>
      <c r="CH88" s="454"/>
      <c r="CI88" s="454"/>
      <c r="CJ88" s="454"/>
      <c r="CK88" s="454"/>
      <c r="CL88" s="454"/>
      <c r="CM88" s="454"/>
      <c r="CN88" s="751"/>
    </row>
    <row r="89" spans="1:92" s="6" customFormat="1" ht="11.25" x14ac:dyDescent="0.2">
      <c r="B89" s="29" t="s">
        <v>545</v>
      </c>
      <c r="O89" s="10"/>
      <c r="P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BU89" s="94"/>
      <c r="CG89" s="454"/>
      <c r="CH89" s="454"/>
      <c r="CI89" s="454"/>
      <c r="CJ89" s="454"/>
      <c r="CK89" s="454"/>
      <c r="CL89" s="454"/>
      <c r="CM89" s="454"/>
      <c r="CN89" s="751"/>
    </row>
    <row r="90" spans="1:92" s="29" customFormat="1" ht="11.25" x14ac:dyDescent="0.2">
      <c r="B90" s="29" t="s">
        <v>546</v>
      </c>
      <c r="O90" s="42"/>
      <c r="P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BU90" s="94"/>
      <c r="CG90" s="457"/>
      <c r="CH90" s="457"/>
      <c r="CI90" s="457"/>
      <c r="CJ90" s="457"/>
      <c r="CK90" s="457"/>
      <c r="CL90" s="457"/>
      <c r="CM90" s="457"/>
      <c r="CN90" s="751"/>
    </row>
    <row r="91" spans="1:92" s="29" customFormat="1" ht="11.25" x14ac:dyDescent="0.2">
      <c r="B91" s="29" t="s">
        <v>547</v>
      </c>
      <c r="O91" s="42"/>
      <c r="P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BU91" s="94"/>
      <c r="CG91" s="457"/>
      <c r="CH91" s="457"/>
      <c r="CI91" s="457"/>
      <c r="CJ91" s="457"/>
      <c r="CK91" s="457"/>
      <c r="CL91" s="457"/>
      <c r="CM91" s="457"/>
      <c r="CN91" s="751"/>
    </row>
    <row r="92" spans="1:92" s="29" customFormat="1" ht="11.25" x14ac:dyDescent="0.2">
      <c r="O92" s="42"/>
      <c r="P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BU92" s="94"/>
      <c r="CG92" s="457"/>
      <c r="CH92" s="457"/>
      <c r="CI92" s="457"/>
      <c r="CJ92" s="457"/>
      <c r="CK92" s="457"/>
      <c r="CL92" s="457"/>
      <c r="CM92" s="457"/>
      <c r="CN92" s="751"/>
    </row>
    <row r="93" spans="1:92" s="29" customFormat="1" ht="11.25" x14ac:dyDescent="0.2">
      <c r="B93" s="555" t="s">
        <v>1049</v>
      </c>
      <c r="O93" s="42"/>
      <c r="P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BU93" s="94"/>
      <c r="CG93" s="457"/>
      <c r="CH93" s="457"/>
      <c r="CI93" s="457"/>
      <c r="CJ93" s="457"/>
      <c r="CK93" s="457"/>
      <c r="CL93" s="457"/>
      <c r="CM93" s="457"/>
      <c r="CN93" s="751"/>
    </row>
    <row r="94" spans="1:92" s="29" customFormat="1" ht="11.25" x14ac:dyDescent="0.2">
      <c r="B94" s="706" t="s">
        <v>1050</v>
      </c>
      <c r="C94" s="707"/>
      <c r="D94" s="707"/>
      <c r="E94" s="707"/>
      <c r="F94" s="707"/>
      <c r="G94" s="707"/>
      <c r="H94" s="707"/>
      <c r="O94" s="42"/>
      <c r="P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BU94" s="94"/>
      <c r="CG94" s="457"/>
      <c r="CH94" s="457"/>
      <c r="CI94" s="457"/>
      <c r="CJ94" s="457"/>
      <c r="CK94" s="457"/>
      <c r="CL94" s="457"/>
      <c r="CM94" s="457"/>
      <c r="CN94" s="751"/>
    </row>
    <row r="95" spans="1:92" s="40" customFormat="1" x14ac:dyDescent="0.2">
      <c r="O95" s="74"/>
      <c r="P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BU95" s="93"/>
      <c r="CG95" s="463"/>
      <c r="CH95" s="463"/>
      <c r="CI95" s="463"/>
      <c r="CJ95" s="463"/>
      <c r="CK95" s="463"/>
      <c r="CL95" s="463"/>
      <c r="CM95" s="463"/>
      <c r="CN95" s="757"/>
    </row>
    <row r="96" spans="1:92" s="40" customFormat="1" x14ac:dyDescent="0.2">
      <c r="O96" s="74"/>
      <c r="P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BU96" s="93"/>
      <c r="CG96" s="463"/>
      <c r="CH96" s="463"/>
      <c r="CI96" s="463"/>
      <c r="CJ96" s="463"/>
      <c r="CK96" s="463"/>
      <c r="CL96" s="463"/>
      <c r="CM96" s="463"/>
      <c r="CN96" s="757"/>
    </row>
    <row r="97" spans="15:92" s="40" customFormat="1" x14ac:dyDescent="0.2">
      <c r="O97" s="74"/>
      <c r="P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BU97" s="93"/>
      <c r="CG97" s="463"/>
      <c r="CH97" s="463"/>
      <c r="CI97" s="463"/>
      <c r="CJ97" s="463"/>
      <c r="CK97" s="463"/>
      <c r="CL97" s="463"/>
      <c r="CM97" s="463"/>
      <c r="CN97" s="757"/>
    </row>
    <row r="98" spans="15:92" s="40" customFormat="1" x14ac:dyDescent="0.2">
      <c r="O98" s="74"/>
      <c r="P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BU98" s="93"/>
      <c r="CG98" s="463"/>
      <c r="CH98" s="463"/>
      <c r="CI98" s="463"/>
      <c r="CJ98" s="463"/>
      <c r="CK98" s="463"/>
      <c r="CL98" s="463"/>
      <c r="CM98" s="463"/>
      <c r="CN98" s="757"/>
    </row>
    <row r="99" spans="15:92" s="40" customFormat="1" x14ac:dyDescent="0.2">
      <c r="O99" s="74"/>
      <c r="P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BU99" s="93"/>
      <c r="CG99" s="463"/>
      <c r="CH99" s="463"/>
      <c r="CI99" s="463"/>
      <c r="CJ99" s="463"/>
      <c r="CK99" s="463"/>
      <c r="CL99" s="463"/>
      <c r="CM99" s="463"/>
      <c r="CN99" s="757"/>
    </row>
    <row r="100" spans="15:92" s="40" customFormat="1" x14ac:dyDescent="0.2">
      <c r="O100" s="74"/>
      <c r="P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BU100" s="93"/>
      <c r="CG100" s="463"/>
      <c r="CH100" s="463"/>
      <c r="CI100" s="463"/>
      <c r="CJ100" s="463"/>
      <c r="CK100" s="463"/>
      <c r="CL100" s="463"/>
      <c r="CM100" s="463"/>
      <c r="CN100" s="757"/>
    </row>
    <row r="101" spans="15:92" s="40" customFormat="1" x14ac:dyDescent="0.2">
      <c r="O101" s="74"/>
      <c r="P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BU101" s="93"/>
      <c r="CG101" s="463"/>
      <c r="CH101" s="463"/>
      <c r="CI101" s="463"/>
      <c r="CJ101" s="463"/>
      <c r="CK101" s="463"/>
      <c r="CL101" s="463"/>
      <c r="CM101" s="463"/>
      <c r="CN101" s="757"/>
    </row>
    <row r="102" spans="15:92" s="40" customFormat="1" x14ac:dyDescent="0.2">
      <c r="O102" s="74"/>
      <c r="P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BU102" s="93"/>
      <c r="CG102" s="463"/>
      <c r="CH102" s="463"/>
      <c r="CI102" s="463"/>
      <c r="CJ102" s="463"/>
      <c r="CK102" s="463"/>
      <c r="CL102" s="463"/>
      <c r="CM102" s="463"/>
      <c r="CN102" s="757"/>
    </row>
    <row r="103" spans="15:92" s="40" customFormat="1" x14ac:dyDescent="0.2">
      <c r="O103" s="74"/>
      <c r="P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BU103" s="93"/>
      <c r="CG103" s="463"/>
      <c r="CH103" s="463"/>
      <c r="CI103" s="463"/>
      <c r="CJ103" s="463"/>
      <c r="CK103" s="463"/>
      <c r="CL103" s="463"/>
      <c r="CM103" s="463"/>
      <c r="CN103" s="757"/>
    </row>
    <row r="104" spans="15:92" s="40" customFormat="1" x14ac:dyDescent="0.2">
      <c r="O104" s="74"/>
      <c r="P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BU104" s="93"/>
      <c r="CG104" s="463"/>
      <c r="CH104" s="463"/>
      <c r="CI104" s="463"/>
      <c r="CJ104" s="463"/>
      <c r="CK104" s="463"/>
      <c r="CL104" s="463"/>
      <c r="CM104" s="463"/>
      <c r="CN104" s="757"/>
    </row>
    <row r="105" spans="15:92" s="40" customFormat="1" x14ac:dyDescent="0.2">
      <c r="O105" s="74"/>
      <c r="P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BU105" s="93"/>
      <c r="CG105" s="463"/>
      <c r="CH105" s="463"/>
      <c r="CI105" s="463"/>
      <c r="CJ105" s="463"/>
      <c r="CK105" s="463"/>
      <c r="CL105" s="463"/>
      <c r="CM105" s="463"/>
      <c r="CN105" s="757"/>
    </row>
    <row r="106" spans="15:92" s="40" customFormat="1" x14ac:dyDescent="0.2">
      <c r="O106" s="74"/>
      <c r="P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BU106" s="93"/>
      <c r="CG106" s="463"/>
      <c r="CH106" s="463"/>
      <c r="CI106" s="463"/>
      <c r="CJ106" s="463"/>
      <c r="CK106" s="463"/>
      <c r="CL106" s="463"/>
      <c r="CM106" s="463"/>
      <c r="CN106" s="757"/>
    </row>
    <row r="107" spans="15:92" s="40" customFormat="1" x14ac:dyDescent="0.2">
      <c r="O107" s="74"/>
      <c r="P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BU107" s="93"/>
      <c r="CG107" s="463"/>
      <c r="CH107" s="463"/>
      <c r="CI107" s="463"/>
      <c r="CJ107" s="463"/>
      <c r="CK107" s="463"/>
      <c r="CL107" s="463"/>
      <c r="CM107" s="463"/>
      <c r="CN107" s="757"/>
    </row>
    <row r="108" spans="15:92" s="40" customFormat="1" x14ac:dyDescent="0.2">
      <c r="O108" s="74"/>
      <c r="P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BU108" s="93"/>
      <c r="CG108" s="463"/>
      <c r="CH108" s="463"/>
      <c r="CI108" s="463"/>
      <c r="CJ108" s="463"/>
      <c r="CK108" s="463"/>
      <c r="CL108" s="463"/>
      <c r="CM108" s="463"/>
      <c r="CN108" s="757"/>
    </row>
    <row r="109" spans="15:92" s="40" customFormat="1" x14ac:dyDescent="0.2">
      <c r="O109" s="74"/>
      <c r="P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BU109" s="93"/>
      <c r="CG109" s="463"/>
      <c r="CH109" s="463"/>
      <c r="CI109" s="463"/>
      <c r="CJ109" s="463"/>
      <c r="CK109" s="463"/>
      <c r="CL109" s="463"/>
      <c r="CM109" s="463"/>
      <c r="CN109" s="757"/>
    </row>
    <row r="110" spans="15:92" s="40" customFormat="1" x14ac:dyDescent="0.2">
      <c r="O110" s="74"/>
      <c r="P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BU110" s="93"/>
      <c r="CG110" s="463"/>
      <c r="CH110" s="463"/>
      <c r="CI110" s="463"/>
      <c r="CJ110" s="463"/>
      <c r="CK110" s="463"/>
      <c r="CL110" s="463"/>
      <c r="CM110" s="463"/>
      <c r="CN110" s="757"/>
    </row>
    <row r="111" spans="15:92" s="40" customFormat="1" x14ac:dyDescent="0.2">
      <c r="O111" s="74"/>
      <c r="P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BU111" s="93"/>
      <c r="CG111" s="463"/>
      <c r="CH111" s="463"/>
      <c r="CI111" s="463"/>
      <c r="CJ111" s="463"/>
      <c r="CK111" s="463"/>
      <c r="CL111" s="463"/>
      <c r="CM111" s="463"/>
      <c r="CN111" s="757"/>
    </row>
    <row r="112" spans="15:92" s="40" customFormat="1" x14ac:dyDescent="0.2">
      <c r="O112" s="74"/>
      <c r="P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BU112" s="93"/>
      <c r="CG112" s="463"/>
      <c r="CH112" s="463"/>
      <c r="CI112" s="463"/>
      <c r="CJ112" s="463"/>
      <c r="CK112" s="463"/>
      <c r="CL112" s="463"/>
      <c r="CM112" s="463"/>
      <c r="CN112" s="757"/>
    </row>
    <row r="113" spans="15:92" s="40" customFormat="1" x14ac:dyDescent="0.2">
      <c r="O113" s="74"/>
      <c r="P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BU113" s="93"/>
      <c r="CG113" s="463"/>
      <c r="CH113" s="463"/>
      <c r="CI113" s="463"/>
      <c r="CJ113" s="463"/>
      <c r="CK113" s="463"/>
      <c r="CL113" s="463"/>
      <c r="CM113" s="463"/>
      <c r="CN113" s="757"/>
    </row>
    <row r="114" spans="15:92" s="40" customFormat="1" x14ac:dyDescent="0.2">
      <c r="O114" s="74"/>
      <c r="P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BU114" s="93"/>
      <c r="CG114" s="463"/>
      <c r="CH114" s="463"/>
      <c r="CI114" s="463"/>
      <c r="CJ114" s="463"/>
      <c r="CK114" s="463"/>
      <c r="CL114" s="463"/>
      <c r="CM114" s="463"/>
      <c r="CN114" s="757"/>
    </row>
    <row r="115" spans="15:92" s="40" customFormat="1" x14ac:dyDescent="0.2">
      <c r="O115" s="74"/>
      <c r="P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BU115" s="93"/>
      <c r="CG115" s="463"/>
      <c r="CH115" s="463"/>
      <c r="CI115" s="463"/>
      <c r="CJ115" s="463"/>
      <c r="CK115" s="463"/>
      <c r="CL115" s="463"/>
      <c r="CM115" s="463"/>
      <c r="CN115" s="757"/>
    </row>
    <row r="116" spans="15:92" s="40" customFormat="1" x14ac:dyDescent="0.2">
      <c r="O116" s="74"/>
      <c r="P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BU116" s="93"/>
      <c r="CG116" s="463"/>
      <c r="CH116" s="463"/>
      <c r="CI116" s="463"/>
      <c r="CJ116" s="463"/>
      <c r="CK116" s="463"/>
      <c r="CL116" s="463"/>
      <c r="CM116" s="463"/>
      <c r="CN116" s="757"/>
    </row>
    <row r="117" spans="15:92" s="40" customFormat="1" x14ac:dyDescent="0.2">
      <c r="O117" s="74"/>
      <c r="P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BU117" s="93"/>
      <c r="CG117" s="463"/>
      <c r="CH117" s="463"/>
      <c r="CI117" s="463"/>
      <c r="CJ117" s="463"/>
      <c r="CK117" s="463"/>
      <c r="CL117" s="463"/>
      <c r="CM117" s="463"/>
      <c r="CN117" s="757"/>
    </row>
    <row r="118" spans="15:92" s="40" customFormat="1" x14ac:dyDescent="0.2">
      <c r="O118" s="74"/>
      <c r="P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BU118" s="93"/>
      <c r="CG118" s="463"/>
      <c r="CH118" s="463"/>
      <c r="CI118" s="463"/>
      <c r="CJ118" s="463"/>
      <c r="CK118" s="463"/>
      <c r="CL118" s="463"/>
      <c r="CM118" s="463"/>
      <c r="CN118" s="757"/>
    </row>
    <row r="119" spans="15:92" s="40" customFormat="1" x14ac:dyDescent="0.2">
      <c r="O119" s="74"/>
      <c r="P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BU119" s="93"/>
      <c r="CG119" s="463"/>
      <c r="CH119" s="463"/>
      <c r="CI119" s="463"/>
      <c r="CJ119" s="463"/>
      <c r="CK119" s="463"/>
      <c r="CL119" s="463"/>
      <c r="CM119" s="463"/>
      <c r="CN119" s="757"/>
    </row>
    <row r="120" spans="15:92" s="40" customFormat="1" x14ac:dyDescent="0.2">
      <c r="O120" s="74"/>
      <c r="P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BU120" s="93"/>
      <c r="CG120" s="463"/>
      <c r="CH120" s="463"/>
      <c r="CI120" s="463"/>
      <c r="CJ120" s="463"/>
      <c r="CK120" s="463"/>
      <c r="CL120" s="463"/>
      <c r="CM120" s="463"/>
      <c r="CN120" s="757"/>
    </row>
    <row r="121" spans="15:92" s="40" customFormat="1" x14ac:dyDescent="0.2">
      <c r="O121" s="74"/>
      <c r="P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BU121" s="93"/>
      <c r="CG121" s="463"/>
      <c r="CH121" s="463"/>
      <c r="CI121" s="463"/>
      <c r="CJ121" s="463"/>
      <c r="CK121" s="463"/>
      <c r="CL121" s="463"/>
      <c r="CM121" s="463"/>
      <c r="CN121" s="757"/>
    </row>
    <row r="122" spans="15:92" s="40" customFormat="1" x14ac:dyDescent="0.2">
      <c r="O122" s="74"/>
      <c r="P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BU122" s="93"/>
      <c r="CG122" s="463"/>
      <c r="CH122" s="463"/>
      <c r="CI122" s="463"/>
      <c r="CJ122" s="463"/>
      <c r="CK122" s="463"/>
      <c r="CL122" s="463"/>
      <c r="CM122" s="463"/>
      <c r="CN122" s="757"/>
    </row>
    <row r="123" spans="15:92" s="40" customFormat="1" x14ac:dyDescent="0.2">
      <c r="O123" s="74"/>
      <c r="P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BU123" s="93"/>
      <c r="CG123" s="463"/>
      <c r="CH123" s="463"/>
      <c r="CI123" s="463"/>
      <c r="CJ123" s="463"/>
      <c r="CK123" s="463"/>
      <c r="CL123" s="463"/>
      <c r="CM123" s="463"/>
      <c r="CN123" s="757"/>
    </row>
    <row r="124" spans="15:92" s="40" customFormat="1" x14ac:dyDescent="0.2">
      <c r="O124" s="74"/>
      <c r="P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BU124" s="93"/>
      <c r="CG124" s="463"/>
      <c r="CH124" s="463"/>
      <c r="CI124" s="463"/>
      <c r="CJ124" s="463"/>
      <c r="CK124" s="463"/>
      <c r="CL124" s="463"/>
      <c r="CM124" s="463"/>
      <c r="CN124" s="757"/>
    </row>
    <row r="125" spans="15:92" s="40" customFormat="1" x14ac:dyDescent="0.2">
      <c r="O125" s="74"/>
      <c r="P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BU125" s="93"/>
      <c r="CG125" s="463"/>
      <c r="CH125" s="463"/>
      <c r="CI125" s="463"/>
      <c r="CJ125" s="463"/>
      <c r="CK125" s="463"/>
      <c r="CL125" s="463"/>
      <c r="CM125" s="463"/>
      <c r="CN125" s="757"/>
    </row>
    <row r="126" spans="15:92" s="40" customFormat="1" x14ac:dyDescent="0.2">
      <c r="O126" s="74"/>
      <c r="P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BU126" s="93"/>
      <c r="CG126" s="463"/>
      <c r="CH126" s="463"/>
      <c r="CI126" s="463"/>
      <c r="CJ126" s="463"/>
      <c r="CK126" s="463"/>
      <c r="CL126" s="463"/>
      <c r="CM126" s="463"/>
      <c r="CN126" s="757"/>
    </row>
    <row r="127" spans="15:92" s="40" customFormat="1" x14ac:dyDescent="0.2">
      <c r="O127" s="74"/>
      <c r="P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BU127" s="93"/>
      <c r="CG127" s="463"/>
      <c r="CH127" s="463"/>
      <c r="CI127" s="463"/>
      <c r="CJ127" s="463"/>
      <c r="CK127" s="463"/>
      <c r="CL127" s="463"/>
      <c r="CM127" s="463"/>
      <c r="CN127" s="757"/>
    </row>
    <row r="128" spans="15:92" s="40" customFormat="1" x14ac:dyDescent="0.2">
      <c r="O128" s="74"/>
      <c r="P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BU128" s="93"/>
      <c r="CG128" s="463"/>
      <c r="CH128" s="463"/>
      <c r="CI128" s="463"/>
      <c r="CJ128" s="463"/>
      <c r="CK128" s="463"/>
      <c r="CL128" s="463"/>
      <c r="CM128" s="463"/>
      <c r="CN128" s="757"/>
    </row>
    <row r="129" spans="15:92" s="40" customFormat="1" x14ac:dyDescent="0.2">
      <c r="O129" s="74"/>
      <c r="P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BU129" s="93"/>
      <c r="CG129" s="463"/>
      <c r="CH129" s="463"/>
      <c r="CI129" s="463"/>
      <c r="CJ129" s="463"/>
      <c r="CK129" s="463"/>
      <c r="CL129" s="463"/>
      <c r="CM129" s="463"/>
      <c r="CN129" s="757"/>
    </row>
    <row r="130" spans="15:92" s="40" customFormat="1" x14ac:dyDescent="0.2">
      <c r="O130" s="74"/>
      <c r="P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BU130" s="93"/>
      <c r="CG130" s="463"/>
      <c r="CH130" s="463"/>
      <c r="CI130" s="463"/>
      <c r="CJ130" s="463"/>
      <c r="CK130" s="463"/>
      <c r="CL130" s="463"/>
      <c r="CM130" s="463"/>
      <c r="CN130" s="757"/>
    </row>
    <row r="131" spans="15:92" s="40" customFormat="1" x14ac:dyDescent="0.2">
      <c r="O131" s="74"/>
      <c r="P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BU131" s="93"/>
      <c r="CG131" s="463"/>
      <c r="CH131" s="463"/>
      <c r="CI131" s="463"/>
      <c r="CJ131" s="463"/>
      <c r="CK131" s="463"/>
      <c r="CL131" s="463"/>
      <c r="CM131" s="463"/>
      <c r="CN131" s="757"/>
    </row>
    <row r="132" spans="15:92" s="40" customFormat="1" x14ac:dyDescent="0.2">
      <c r="O132" s="74"/>
      <c r="P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BU132" s="93"/>
      <c r="CG132" s="463"/>
      <c r="CH132" s="463"/>
      <c r="CI132" s="463"/>
      <c r="CJ132" s="463"/>
      <c r="CK132" s="463"/>
      <c r="CL132" s="463"/>
      <c r="CM132" s="463"/>
      <c r="CN132" s="757"/>
    </row>
    <row r="133" spans="15:92" s="40" customFormat="1" x14ac:dyDescent="0.2">
      <c r="O133" s="74"/>
      <c r="P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BU133" s="93"/>
      <c r="CG133" s="463"/>
      <c r="CH133" s="463"/>
      <c r="CI133" s="463"/>
      <c r="CJ133" s="463"/>
      <c r="CK133" s="463"/>
      <c r="CL133" s="463"/>
      <c r="CM133" s="463"/>
      <c r="CN133" s="757"/>
    </row>
    <row r="134" spans="15:92" s="40" customFormat="1" x14ac:dyDescent="0.2">
      <c r="O134" s="74"/>
      <c r="P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BU134" s="93"/>
      <c r="CG134" s="463"/>
      <c r="CH134" s="463"/>
      <c r="CI134" s="463"/>
      <c r="CJ134" s="463"/>
      <c r="CK134" s="463"/>
      <c r="CL134" s="463"/>
      <c r="CM134" s="463"/>
      <c r="CN134" s="757"/>
    </row>
    <row r="135" spans="15:92" s="40" customFormat="1" x14ac:dyDescent="0.2">
      <c r="O135" s="74"/>
      <c r="P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BU135" s="93"/>
      <c r="CG135" s="463"/>
      <c r="CH135" s="463"/>
      <c r="CI135" s="463"/>
      <c r="CJ135" s="463"/>
      <c r="CK135" s="463"/>
      <c r="CL135" s="463"/>
      <c r="CM135" s="463"/>
      <c r="CN135" s="757"/>
    </row>
    <row r="136" spans="15:92" s="40" customFormat="1" x14ac:dyDescent="0.2">
      <c r="O136" s="74"/>
      <c r="P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BU136" s="93"/>
      <c r="CG136" s="463"/>
      <c r="CH136" s="463"/>
      <c r="CI136" s="463"/>
      <c r="CJ136" s="463"/>
      <c r="CK136" s="463"/>
      <c r="CL136" s="463"/>
      <c r="CM136" s="463"/>
      <c r="CN136" s="757"/>
    </row>
    <row r="137" spans="15:92" s="40" customFormat="1" x14ac:dyDescent="0.2">
      <c r="O137" s="74"/>
      <c r="P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BU137" s="93"/>
      <c r="CG137" s="463"/>
      <c r="CH137" s="463"/>
      <c r="CI137" s="463"/>
      <c r="CJ137" s="463"/>
      <c r="CK137" s="463"/>
      <c r="CL137" s="463"/>
      <c r="CM137" s="463"/>
      <c r="CN137" s="757"/>
    </row>
    <row r="138" spans="15:92" s="40" customFormat="1" x14ac:dyDescent="0.2">
      <c r="O138" s="74"/>
      <c r="P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BU138" s="93"/>
      <c r="CG138" s="463"/>
      <c r="CH138" s="463"/>
      <c r="CI138" s="463"/>
      <c r="CJ138" s="463"/>
      <c r="CK138" s="463"/>
      <c r="CL138" s="463"/>
      <c r="CM138" s="463"/>
      <c r="CN138" s="757"/>
    </row>
    <row r="139" spans="15:92" s="40" customFormat="1" x14ac:dyDescent="0.2">
      <c r="O139" s="74"/>
      <c r="P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BU139" s="93"/>
      <c r="CG139" s="463"/>
      <c r="CH139" s="463"/>
      <c r="CI139" s="463"/>
      <c r="CJ139" s="463"/>
      <c r="CK139" s="463"/>
      <c r="CL139" s="463"/>
      <c r="CM139" s="463"/>
      <c r="CN139" s="757"/>
    </row>
    <row r="140" spans="15:92" s="40" customFormat="1" x14ac:dyDescent="0.2">
      <c r="O140" s="74"/>
      <c r="P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BU140" s="93"/>
      <c r="CG140" s="463"/>
      <c r="CH140" s="463"/>
      <c r="CI140" s="463"/>
      <c r="CJ140" s="463"/>
      <c r="CK140" s="463"/>
      <c r="CL140" s="463"/>
      <c r="CM140" s="463"/>
      <c r="CN140" s="757"/>
    </row>
    <row r="141" spans="15:92" s="40" customFormat="1" x14ac:dyDescent="0.2">
      <c r="O141" s="74"/>
      <c r="P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BU141" s="93"/>
      <c r="CG141" s="463"/>
      <c r="CH141" s="463"/>
      <c r="CI141" s="463"/>
      <c r="CJ141" s="463"/>
      <c r="CK141" s="463"/>
      <c r="CL141" s="463"/>
      <c r="CM141" s="463"/>
      <c r="CN141" s="757"/>
    </row>
    <row r="142" spans="15:92" s="40" customFormat="1" x14ac:dyDescent="0.2">
      <c r="O142" s="74"/>
      <c r="P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BU142" s="93"/>
      <c r="CG142" s="463"/>
      <c r="CH142" s="463"/>
      <c r="CI142" s="463"/>
      <c r="CJ142" s="463"/>
      <c r="CK142" s="463"/>
      <c r="CL142" s="463"/>
      <c r="CM142" s="463"/>
      <c r="CN142" s="757"/>
    </row>
    <row r="143" spans="15:92" s="40" customFormat="1" x14ac:dyDescent="0.2">
      <c r="O143" s="74"/>
      <c r="P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BU143" s="93"/>
      <c r="CG143" s="463"/>
      <c r="CH143" s="463"/>
      <c r="CI143" s="463"/>
      <c r="CJ143" s="463"/>
      <c r="CK143" s="463"/>
      <c r="CL143" s="463"/>
      <c r="CM143" s="463"/>
      <c r="CN143" s="757"/>
    </row>
    <row r="144" spans="15:92" s="40" customFormat="1" x14ac:dyDescent="0.2">
      <c r="O144" s="74"/>
      <c r="P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BU144" s="93"/>
      <c r="CG144" s="463"/>
      <c r="CH144" s="463"/>
      <c r="CI144" s="463"/>
      <c r="CJ144" s="463"/>
      <c r="CK144" s="463"/>
      <c r="CL144" s="463"/>
      <c r="CM144" s="463"/>
      <c r="CN144" s="757"/>
    </row>
    <row r="145" spans="15:92" s="40" customFormat="1" x14ac:dyDescent="0.2">
      <c r="O145" s="74"/>
      <c r="P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BU145" s="93"/>
      <c r="CG145" s="463"/>
      <c r="CH145" s="463"/>
      <c r="CI145" s="463"/>
      <c r="CJ145" s="463"/>
      <c r="CK145" s="463"/>
      <c r="CL145" s="463"/>
      <c r="CM145" s="463"/>
      <c r="CN145" s="757"/>
    </row>
    <row r="146" spans="15:92" s="40" customFormat="1" x14ac:dyDescent="0.2">
      <c r="O146" s="74"/>
      <c r="P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BU146" s="93"/>
      <c r="CG146" s="463"/>
      <c r="CH146" s="463"/>
      <c r="CI146" s="463"/>
      <c r="CJ146" s="463"/>
      <c r="CK146" s="463"/>
      <c r="CL146" s="463"/>
      <c r="CM146" s="463"/>
      <c r="CN146" s="757"/>
    </row>
    <row r="147" spans="15:92" s="40" customFormat="1" x14ac:dyDescent="0.2">
      <c r="O147" s="74"/>
      <c r="P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BU147" s="93"/>
      <c r="CG147" s="463"/>
      <c r="CH147" s="463"/>
      <c r="CI147" s="463"/>
      <c r="CJ147" s="463"/>
      <c r="CK147" s="463"/>
      <c r="CL147" s="463"/>
      <c r="CM147" s="463"/>
      <c r="CN147" s="757"/>
    </row>
    <row r="148" spans="15:92" s="40" customFormat="1" x14ac:dyDescent="0.2">
      <c r="O148" s="74"/>
      <c r="P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BU148" s="93"/>
      <c r="CG148" s="463"/>
      <c r="CH148" s="463"/>
      <c r="CI148" s="463"/>
      <c r="CJ148" s="463"/>
      <c r="CK148" s="463"/>
      <c r="CL148" s="463"/>
      <c r="CM148" s="463"/>
      <c r="CN148" s="757"/>
    </row>
    <row r="149" spans="15:92" s="40" customFormat="1" x14ac:dyDescent="0.2">
      <c r="O149" s="74"/>
      <c r="P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BU149" s="93"/>
      <c r="CG149" s="463"/>
      <c r="CH149" s="463"/>
      <c r="CI149" s="463"/>
      <c r="CJ149" s="463"/>
      <c r="CK149" s="463"/>
      <c r="CL149" s="463"/>
      <c r="CM149" s="463"/>
      <c r="CN149" s="757"/>
    </row>
    <row r="150" spans="15:92" s="40" customFormat="1" x14ac:dyDescent="0.2">
      <c r="O150" s="74"/>
      <c r="P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BU150" s="93"/>
      <c r="CG150" s="463"/>
      <c r="CH150" s="463"/>
      <c r="CI150" s="463"/>
      <c r="CJ150" s="463"/>
      <c r="CK150" s="463"/>
      <c r="CL150" s="463"/>
      <c r="CM150" s="463"/>
      <c r="CN150" s="757"/>
    </row>
    <row r="151" spans="15:92" s="40" customFormat="1" x14ac:dyDescent="0.2">
      <c r="O151" s="74"/>
      <c r="P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BU151" s="93"/>
      <c r="CG151" s="463"/>
      <c r="CH151" s="463"/>
      <c r="CI151" s="463"/>
      <c r="CJ151" s="463"/>
      <c r="CK151" s="463"/>
      <c r="CL151" s="463"/>
      <c r="CM151" s="463"/>
      <c r="CN151" s="757"/>
    </row>
    <row r="152" spans="15:92" s="40" customFormat="1" x14ac:dyDescent="0.2">
      <c r="O152" s="74"/>
      <c r="P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BU152" s="93"/>
      <c r="CG152" s="463"/>
      <c r="CH152" s="463"/>
      <c r="CI152" s="463"/>
      <c r="CJ152" s="463"/>
      <c r="CK152" s="463"/>
      <c r="CL152" s="463"/>
      <c r="CM152" s="463"/>
      <c r="CN152" s="757"/>
    </row>
    <row r="153" spans="15:92" s="40" customFormat="1" x14ac:dyDescent="0.2">
      <c r="O153" s="74"/>
      <c r="P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BU153" s="93"/>
      <c r="CG153" s="463"/>
      <c r="CH153" s="463"/>
      <c r="CI153" s="463"/>
      <c r="CJ153" s="463"/>
      <c r="CK153" s="463"/>
      <c r="CL153" s="463"/>
      <c r="CM153" s="463"/>
      <c r="CN153" s="757"/>
    </row>
    <row r="154" spans="15:92" s="40" customFormat="1" x14ac:dyDescent="0.2">
      <c r="O154" s="74"/>
      <c r="P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BU154" s="93"/>
      <c r="CG154" s="463"/>
      <c r="CH154" s="463"/>
      <c r="CI154" s="463"/>
      <c r="CJ154" s="463"/>
      <c r="CK154" s="463"/>
      <c r="CL154" s="463"/>
      <c r="CM154" s="463"/>
      <c r="CN154" s="757"/>
    </row>
    <row r="155" spans="15:92" s="40" customFormat="1" x14ac:dyDescent="0.2">
      <c r="O155" s="74"/>
      <c r="P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BU155" s="93"/>
      <c r="CG155" s="463"/>
      <c r="CH155" s="463"/>
      <c r="CI155" s="463"/>
      <c r="CJ155" s="463"/>
      <c r="CK155" s="463"/>
      <c r="CL155" s="463"/>
      <c r="CM155" s="463"/>
      <c r="CN155" s="757"/>
    </row>
    <row r="156" spans="15:92" s="40" customFormat="1" x14ac:dyDescent="0.2">
      <c r="O156" s="74"/>
      <c r="P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BU156" s="93"/>
      <c r="CG156" s="463"/>
      <c r="CH156" s="463"/>
      <c r="CI156" s="463"/>
      <c r="CJ156" s="463"/>
      <c r="CK156" s="463"/>
      <c r="CL156" s="463"/>
      <c r="CM156" s="463"/>
      <c r="CN156" s="757"/>
    </row>
    <row r="157" spans="15:92" s="40" customFormat="1" x14ac:dyDescent="0.2">
      <c r="O157" s="74"/>
      <c r="P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BU157" s="93"/>
      <c r="CG157" s="463"/>
      <c r="CH157" s="463"/>
      <c r="CI157" s="463"/>
      <c r="CJ157" s="463"/>
      <c r="CK157" s="463"/>
      <c r="CL157" s="463"/>
      <c r="CM157" s="463"/>
      <c r="CN157" s="757"/>
    </row>
    <row r="158" spans="15:92" s="40" customFormat="1" x14ac:dyDescent="0.2">
      <c r="O158" s="74"/>
      <c r="P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BU158" s="93"/>
      <c r="CG158" s="463"/>
      <c r="CH158" s="463"/>
      <c r="CI158" s="463"/>
      <c r="CJ158" s="463"/>
      <c r="CK158" s="463"/>
      <c r="CL158" s="463"/>
      <c r="CM158" s="463"/>
      <c r="CN158" s="757"/>
    </row>
    <row r="159" spans="15:92" s="40" customFormat="1" x14ac:dyDescent="0.2">
      <c r="O159" s="74"/>
      <c r="P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BU159" s="93"/>
      <c r="CG159" s="463"/>
      <c r="CH159" s="463"/>
      <c r="CI159" s="463"/>
      <c r="CJ159" s="463"/>
      <c r="CK159" s="463"/>
      <c r="CL159" s="463"/>
      <c r="CM159" s="463"/>
      <c r="CN159" s="757"/>
    </row>
    <row r="160" spans="15:92" s="40" customFormat="1" x14ac:dyDescent="0.2">
      <c r="O160" s="74"/>
      <c r="P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BU160" s="93"/>
      <c r="CG160" s="463"/>
      <c r="CH160" s="463"/>
      <c r="CI160" s="463"/>
      <c r="CJ160" s="463"/>
      <c r="CK160" s="463"/>
      <c r="CL160" s="463"/>
      <c r="CM160" s="463"/>
      <c r="CN160" s="757"/>
    </row>
    <row r="161" spans="15:92" s="40" customFormat="1" x14ac:dyDescent="0.2">
      <c r="O161" s="74"/>
      <c r="P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BU161" s="93"/>
      <c r="CG161" s="463"/>
      <c r="CH161" s="463"/>
      <c r="CI161" s="463"/>
      <c r="CJ161" s="463"/>
      <c r="CK161" s="463"/>
      <c r="CL161" s="463"/>
      <c r="CM161" s="463"/>
      <c r="CN161" s="757"/>
    </row>
    <row r="162" spans="15:92" s="40" customFormat="1" x14ac:dyDescent="0.2">
      <c r="O162" s="74"/>
      <c r="P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BU162" s="93"/>
      <c r="CG162" s="463"/>
      <c r="CH162" s="463"/>
      <c r="CI162" s="463"/>
      <c r="CJ162" s="463"/>
      <c r="CK162" s="463"/>
      <c r="CL162" s="463"/>
      <c r="CM162" s="463"/>
      <c r="CN162" s="757"/>
    </row>
    <row r="163" spans="15:92" s="40" customFormat="1" x14ac:dyDescent="0.2">
      <c r="O163" s="74"/>
      <c r="P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BU163" s="93"/>
      <c r="CG163" s="463"/>
      <c r="CH163" s="463"/>
      <c r="CI163" s="463"/>
      <c r="CJ163" s="463"/>
      <c r="CK163" s="463"/>
      <c r="CL163" s="463"/>
      <c r="CM163" s="463"/>
      <c r="CN163" s="757"/>
    </row>
    <row r="164" spans="15:92" s="40" customFormat="1" x14ac:dyDescent="0.2">
      <c r="O164" s="74"/>
      <c r="P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BU164" s="93"/>
      <c r="CG164" s="463"/>
      <c r="CH164" s="463"/>
      <c r="CI164" s="463"/>
      <c r="CJ164" s="463"/>
      <c r="CK164" s="463"/>
      <c r="CL164" s="463"/>
      <c r="CM164" s="463"/>
      <c r="CN164" s="757"/>
    </row>
    <row r="165" spans="15:92" s="40" customFormat="1" x14ac:dyDescent="0.2">
      <c r="O165" s="74"/>
      <c r="P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BU165" s="93"/>
      <c r="CG165" s="463"/>
      <c r="CH165" s="463"/>
      <c r="CI165" s="463"/>
      <c r="CJ165" s="463"/>
      <c r="CK165" s="463"/>
      <c r="CL165" s="463"/>
      <c r="CM165" s="463"/>
      <c r="CN165" s="757"/>
    </row>
    <row r="166" spans="15:92" s="40" customFormat="1" x14ac:dyDescent="0.2">
      <c r="O166" s="74"/>
      <c r="P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BU166" s="93"/>
      <c r="CG166" s="463"/>
      <c r="CH166" s="463"/>
      <c r="CI166" s="463"/>
      <c r="CJ166" s="463"/>
      <c r="CK166" s="463"/>
      <c r="CL166" s="463"/>
      <c r="CM166" s="463"/>
      <c r="CN166" s="757"/>
    </row>
    <row r="167" spans="15:92" s="40" customFormat="1" x14ac:dyDescent="0.2">
      <c r="O167" s="74"/>
      <c r="P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BU167" s="93"/>
      <c r="CG167" s="463"/>
      <c r="CH167" s="463"/>
      <c r="CI167" s="463"/>
      <c r="CJ167" s="463"/>
      <c r="CK167" s="463"/>
      <c r="CL167" s="463"/>
      <c r="CM167" s="463"/>
      <c r="CN167" s="757"/>
    </row>
    <row r="168" spans="15:92" s="40" customFormat="1" x14ac:dyDescent="0.2">
      <c r="O168" s="74"/>
      <c r="P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BU168" s="93"/>
      <c r="CG168" s="463"/>
      <c r="CH168" s="463"/>
      <c r="CI168" s="463"/>
      <c r="CJ168" s="463"/>
      <c r="CK168" s="463"/>
      <c r="CL168" s="463"/>
      <c r="CM168" s="463"/>
      <c r="CN168" s="757"/>
    </row>
    <row r="169" spans="15:92" s="40" customFormat="1" x14ac:dyDescent="0.2">
      <c r="O169" s="74"/>
      <c r="P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BU169" s="93"/>
      <c r="CG169" s="463"/>
      <c r="CH169" s="463"/>
      <c r="CI169" s="463"/>
      <c r="CJ169" s="463"/>
      <c r="CK169" s="463"/>
      <c r="CL169" s="463"/>
      <c r="CM169" s="463"/>
      <c r="CN169" s="757"/>
    </row>
    <row r="170" spans="15:92" s="40" customFormat="1" x14ac:dyDescent="0.2">
      <c r="O170" s="74"/>
      <c r="P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BU170" s="93"/>
      <c r="CG170" s="463"/>
      <c r="CH170" s="463"/>
      <c r="CI170" s="463"/>
      <c r="CJ170" s="463"/>
      <c r="CK170" s="463"/>
      <c r="CL170" s="463"/>
      <c r="CM170" s="463"/>
      <c r="CN170" s="757"/>
    </row>
    <row r="171" spans="15:92" s="40" customFormat="1" x14ac:dyDescent="0.2">
      <c r="O171" s="74"/>
      <c r="P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BU171" s="93"/>
      <c r="CG171" s="463"/>
      <c r="CH171" s="463"/>
      <c r="CI171" s="463"/>
      <c r="CJ171" s="463"/>
      <c r="CK171" s="463"/>
      <c r="CL171" s="463"/>
      <c r="CM171" s="463"/>
      <c r="CN171" s="757"/>
    </row>
    <row r="172" spans="15:92" s="40" customFormat="1" x14ac:dyDescent="0.2">
      <c r="O172" s="74"/>
      <c r="P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BU172" s="93"/>
      <c r="CG172" s="463"/>
      <c r="CH172" s="463"/>
      <c r="CI172" s="463"/>
      <c r="CJ172" s="463"/>
      <c r="CK172" s="463"/>
      <c r="CL172" s="463"/>
      <c r="CM172" s="463"/>
      <c r="CN172" s="757"/>
    </row>
    <row r="173" spans="15:92" s="40" customFormat="1" x14ac:dyDescent="0.2">
      <c r="O173" s="74"/>
      <c r="P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BU173" s="93"/>
      <c r="CG173" s="463"/>
      <c r="CH173" s="463"/>
      <c r="CI173" s="463"/>
      <c r="CJ173" s="463"/>
      <c r="CK173" s="463"/>
      <c r="CL173" s="463"/>
      <c r="CM173" s="463"/>
      <c r="CN173" s="757"/>
    </row>
    <row r="174" spans="15:92" s="40" customFormat="1" x14ac:dyDescent="0.2">
      <c r="O174" s="74"/>
      <c r="P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BU174" s="93"/>
      <c r="CG174" s="463"/>
      <c r="CH174" s="463"/>
      <c r="CI174" s="463"/>
      <c r="CJ174" s="463"/>
      <c r="CK174" s="463"/>
      <c r="CL174" s="463"/>
      <c r="CM174" s="463"/>
      <c r="CN174" s="757"/>
    </row>
    <row r="175" spans="15:92" s="40" customFormat="1" x14ac:dyDescent="0.2">
      <c r="O175" s="74"/>
      <c r="P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BU175" s="93"/>
      <c r="CG175" s="463"/>
      <c r="CH175" s="463"/>
      <c r="CI175" s="463"/>
      <c r="CJ175" s="463"/>
      <c r="CK175" s="463"/>
      <c r="CL175" s="463"/>
      <c r="CM175" s="463"/>
      <c r="CN175" s="757"/>
    </row>
    <row r="176" spans="15:92" s="40" customFormat="1" x14ac:dyDescent="0.2">
      <c r="O176" s="74"/>
      <c r="P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BU176" s="93"/>
      <c r="CG176" s="463"/>
      <c r="CH176" s="463"/>
      <c r="CI176" s="463"/>
      <c r="CJ176" s="463"/>
      <c r="CK176" s="463"/>
      <c r="CL176" s="463"/>
      <c r="CM176" s="463"/>
      <c r="CN176" s="757"/>
    </row>
    <row r="177" spans="15:92" s="40" customFormat="1" x14ac:dyDescent="0.2">
      <c r="O177" s="74"/>
      <c r="P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BU177" s="93"/>
      <c r="CG177" s="463"/>
      <c r="CH177" s="463"/>
      <c r="CI177" s="463"/>
      <c r="CJ177" s="463"/>
      <c r="CK177" s="463"/>
      <c r="CL177" s="463"/>
      <c r="CM177" s="463"/>
      <c r="CN177" s="757"/>
    </row>
    <row r="178" spans="15:92" s="40" customFormat="1" x14ac:dyDescent="0.2">
      <c r="O178" s="74"/>
      <c r="P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BU178" s="93"/>
      <c r="CG178" s="463"/>
      <c r="CH178" s="463"/>
      <c r="CI178" s="463"/>
      <c r="CJ178" s="463"/>
      <c r="CK178" s="463"/>
      <c r="CL178" s="463"/>
      <c r="CM178" s="463"/>
      <c r="CN178" s="757"/>
    </row>
    <row r="179" spans="15:92" s="40" customFormat="1" x14ac:dyDescent="0.2">
      <c r="O179" s="74"/>
      <c r="P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BU179" s="93"/>
      <c r="CG179" s="463"/>
      <c r="CH179" s="463"/>
      <c r="CI179" s="463"/>
      <c r="CJ179" s="463"/>
      <c r="CK179" s="463"/>
      <c r="CL179" s="463"/>
      <c r="CM179" s="463"/>
      <c r="CN179" s="757"/>
    </row>
    <row r="180" spans="15:92" s="40" customFormat="1" x14ac:dyDescent="0.2">
      <c r="O180" s="74"/>
      <c r="P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BU180" s="93"/>
      <c r="CG180" s="463"/>
      <c r="CH180" s="463"/>
      <c r="CI180" s="463"/>
      <c r="CJ180" s="463"/>
      <c r="CK180" s="463"/>
      <c r="CL180" s="463"/>
      <c r="CM180" s="463"/>
      <c r="CN180" s="757"/>
    </row>
    <row r="181" spans="15:92" s="40" customFormat="1" x14ac:dyDescent="0.2">
      <c r="O181" s="74"/>
      <c r="P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BU181" s="93"/>
      <c r="CG181" s="463"/>
      <c r="CH181" s="463"/>
      <c r="CI181" s="463"/>
      <c r="CJ181" s="463"/>
      <c r="CK181" s="463"/>
      <c r="CL181" s="463"/>
      <c r="CM181" s="463"/>
      <c r="CN181" s="757"/>
    </row>
    <row r="182" spans="15:92" s="40" customFormat="1" x14ac:dyDescent="0.2">
      <c r="O182" s="74"/>
      <c r="P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BU182" s="93"/>
      <c r="CG182" s="463"/>
      <c r="CH182" s="463"/>
      <c r="CI182" s="463"/>
      <c r="CJ182" s="463"/>
      <c r="CK182" s="463"/>
      <c r="CL182" s="463"/>
      <c r="CM182" s="463"/>
      <c r="CN182" s="757"/>
    </row>
    <row r="183" spans="15:92" s="40" customFormat="1" x14ac:dyDescent="0.2">
      <c r="O183" s="74"/>
      <c r="P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BU183" s="93"/>
      <c r="CG183" s="463"/>
      <c r="CH183" s="463"/>
      <c r="CI183" s="463"/>
      <c r="CJ183" s="463"/>
      <c r="CK183" s="463"/>
      <c r="CL183" s="463"/>
      <c r="CM183" s="463"/>
      <c r="CN183" s="757"/>
    </row>
    <row r="184" spans="15:92" s="40" customFormat="1" x14ac:dyDescent="0.2">
      <c r="O184" s="74"/>
      <c r="P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BU184" s="93"/>
      <c r="CG184" s="463"/>
      <c r="CH184" s="463"/>
      <c r="CI184" s="463"/>
      <c r="CJ184" s="463"/>
      <c r="CK184" s="463"/>
      <c r="CL184" s="463"/>
      <c r="CM184" s="463"/>
      <c r="CN184" s="757"/>
    </row>
    <row r="185" spans="15:92" s="40" customFormat="1" x14ac:dyDescent="0.2">
      <c r="O185" s="74"/>
      <c r="P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BU185" s="93"/>
      <c r="CG185" s="463"/>
      <c r="CH185" s="463"/>
      <c r="CI185" s="463"/>
      <c r="CJ185" s="463"/>
      <c r="CK185" s="463"/>
      <c r="CL185" s="463"/>
      <c r="CM185" s="463"/>
      <c r="CN185" s="757"/>
    </row>
    <row r="186" spans="15:92" s="40" customFormat="1" x14ac:dyDescent="0.2">
      <c r="O186" s="74"/>
      <c r="P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BU186" s="93"/>
      <c r="CG186" s="463"/>
      <c r="CH186" s="463"/>
      <c r="CI186" s="463"/>
      <c r="CJ186" s="463"/>
      <c r="CK186" s="463"/>
      <c r="CL186" s="463"/>
      <c r="CM186" s="463"/>
      <c r="CN186" s="757"/>
    </row>
    <row r="187" spans="15:92" s="40" customFormat="1" x14ac:dyDescent="0.2">
      <c r="O187" s="74"/>
      <c r="P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BU187" s="93"/>
      <c r="CG187" s="463"/>
      <c r="CH187" s="463"/>
      <c r="CI187" s="463"/>
      <c r="CJ187" s="463"/>
      <c r="CK187" s="463"/>
      <c r="CL187" s="463"/>
      <c r="CM187" s="463"/>
      <c r="CN187" s="757"/>
    </row>
    <row r="188" spans="15:92" s="40" customFormat="1" x14ac:dyDescent="0.2">
      <c r="O188" s="74"/>
      <c r="P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BU188" s="93"/>
      <c r="CG188" s="463"/>
      <c r="CH188" s="463"/>
      <c r="CI188" s="463"/>
      <c r="CJ188" s="463"/>
      <c r="CK188" s="463"/>
      <c r="CL188" s="463"/>
      <c r="CM188" s="463"/>
      <c r="CN188" s="757"/>
    </row>
    <row r="189" spans="15:92" s="40" customFormat="1" x14ac:dyDescent="0.2">
      <c r="O189" s="74"/>
      <c r="P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BU189" s="93"/>
      <c r="CG189" s="463"/>
      <c r="CH189" s="463"/>
      <c r="CI189" s="463"/>
      <c r="CJ189" s="463"/>
      <c r="CK189" s="463"/>
      <c r="CL189" s="463"/>
      <c r="CM189" s="463"/>
      <c r="CN189" s="757"/>
    </row>
    <row r="190" spans="15:92" s="40" customFormat="1" x14ac:dyDescent="0.2">
      <c r="O190" s="74"/>
      <c r="P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BU190" s="93"/>
      <c r="CG190" s="463"/>
      <c r="CH190" s="463"/>
      <c r="CI190" s="463"/>
      <c r="CJ190" s="463"/>
      <c r="CK190" s="463"/>
      <c r="CL190" s="463"/>
      <c r="CM190" s="463"/>
      <c r="CN190" s="757"/>
    </row>
    <row r="191" spans="15:92" s="40" customFormat="1" x14ac:dyDescent="0.2">
      <c r="O191" s="74"/>
      <c r="P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BU191" s="93"/>
      <c r="CG191" s="463"/>
      <c r="CH191" s="463"/>
      <c r="CI191" s="463"/>
      <c r="CJ191" s="463"/>
      <c r="CK191" s="463"/>
      <c r="CL191" s="463"/>
      <c r="CM191" s="463"/>
      <c r="CN191" s="757"/>
    </row>
    <row r="192" spans="15:92" s="40" customFormat="1" x14ac:dyDescent="0.2">
      <c r="O192" s="74"/>
      <c r="P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BU192" s="93"/>
      <c r="CG192" s="463"/>
      <c r="CH192" s="463"/>
      <c r="CI192" s="463"/>
      <c r="CJ192" s="463"/>
      <c r="CK192" s="463"/>
      <c r="CL192" s="463"/>
      <c r="CM192" s="463"/>
      <c r="CN192" s="757"/>
    </row>
    <row r="193" spans="15:92" s="40" customFormat="1" x14ac:dyDescent="0.2">
      <c r="O193" s="74"/>
      <c r="P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BU193" s="93"/>
      <c r="CG193" s="463"/>
      <c r="CH193" s="463"/>
      <c r="CI193" s="463"/>
      <c r="CJ193" s="463"/>
      <c r="CK193" s="463"/>
      <c r="CL193" s="463"/>
      <c r="CM193" s="463"/>
      <c r="CN193" s="757"/>
    </row>
    <row r="194" spans="15:92" s="40" customFormat="1" x14ac:dyDescent="0.2">
      <c r="O194" s="74"/>
      <c r="P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BU194" s="93"/>
      <c r="CG194" s="463"/>
      <c r="CH194" s="463"/>
      <c r="CI194" s="463"/>
      <c r="CJ194" s="463"/>
      <c r="CK194" s="463"/>
      <c r="CL194" s="463"/>
      <c r="CM194" s="463"/>
      <c r="CN194" s="757"/>
    </row>
    <row r="195" spans="15:92" s="40" customFormat="1" x14ac:dyDescent="0.2">
      <c r="O195" s="74"/>
      <c r="P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BU195" s="93"/>
      <c r="CG195" s="463"/>
      <c r="CH195" s="463"/>
      <c r="CI195" s="463"/>
      <c r="CJ195" s="463"/>
      <c r="CK195" s="463"/>
      <c r="CL195" s="463"/>
      <c r="CM195" s="463"/>
      <c r="CN195" s="757"/>
    </row>
    <row r="196" spans="15:92" s="40" customFormat="1" x14ac:dyDescent="0.2">
      <c r="O196" s="74"/>
      <c r="P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BU196" s="93"/>
      <c r="CG196" s="463"/>
      <c r="CH196" s="463"/>
      <c r="CI196" s="463"/>
      <c r="CJ196" s="463"/>
      <c r="CK196" s="463"/>
      <c r="CL196" s="463"/>
      <c r="CM196" s="463"/>
      <c r="CN196" s="757"/>
    </row>
    <row r="197" spans="15:92" s="40" customFormat="1" x14ac:dyDescent="0.2">
      <c r="O197" s="74"/>
      <c r="P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BU197" s="93"/>
      <c r="CG197" s="463"/>
      <c r="CH197" s="463"/>
      <c r="CI197" s="463"/>
      <c r="CJ197" s="463"/>
      <c r="CK197" s="463"/>
      <c r="CL197" s="463"/>
      <c r="CM197" s="463"/>
      <c r="CN197" s="757"/>
    </row>
    <row r="198" spans="15:92" s="40" customFormat="1" x14ac:dyDescent="0.2">
      <c r="O198" s="74"/>
      <c r="P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BU198" s="93"/>
      <c r="CG198" s="463"/>
      <c r="CH198" s="463"/>
      <c r="CI198" s="463"/>
      <c r="CJ198" s="463"/>
      <c r="CK198" s="463"/>
      <c r="CL198" s="463"/>
      <c r="CM198" s="463"/>
      <c r="CN198" s="757"/>
    </row>
    <row r="199" spans="15:92" s="40" customFormat="1" x14ac:dyDescent="0.2">
      <c r="O199" s="74"/>
      <c r="P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BU199" s="93"/>
      <c r="CG199" s="463"/>
      <c r="CH199" s="463"/>
      <c r="CI199" s="463"/>
      <c r="CJ199" s="463"/>
      <c r="CK199" s="463"/>
      <c r="CL199" s="463"/>
      <c r="CM199" s="463"/>
      <c r="CN199" s="757"/>
    </row>
    <row r="200" spans="15:92" s="40" customFormat="1" x14ac:dyDescent="0.2">
      <c r="O200" s="74"/>
      <c r="P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BU200" s="93"/>
      <c r="CG200" s="463"/>
      <c r="CH200" s="463"/>
      <c r="CI200" s="463"/>
      <c r="CJ200" s="463"/>
      <c r="CK200" s="463"/>
      <c r="CL200" s="463"/>
      <c r="CM200" s="463"/>
      <c r="CN200" s="757"/>
    </row>
    <row r="201" spans="15:92" s="40" customFormat="1" x14ac:dyDescent="0.2">
      <c r="O201" s="74"/>
      <c r="P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BU201" s="93"/>
      <c r="CG201" s="463"/>
      <c r="CH201" s="463"/>
      <c r="CI201" s="463"/>
      <c r="CJ201" s="463"/>
      <c r="CK201" s="463"/>
      <c r="CL201" s="463"/>
      <c r="CM201" s="463"/>
      <c r="CN201" s="757"/>
    </row>
    <row r="202" spans="15:92" s="40" customFormat="1" x14ac:dyDescent="0.2">
      <c r="O202" s="74"/>
      <c r="P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BU202" s="93"/>
      <c r="CG202" s="463"/>
      <c r="CH202" s="463"/>
      <c r="CI202" s="463"/>
      <c r="CJ202" s="463"/>
      <c r="CK202" s="463"/>
      <c r="CL202" s="463"/>
      <c r="CM202" s="463"/>
      <c r="CN202" s="757"/>
    </row>
    <row r="203" spans="15:92" s="40" customFormat="1" x14ac:dyDescent="0.2">
      <c r="O203" s="74"/>
      <c r="P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BU203" s="93"/>
      <c r="CG203" s="463"/>
      <c r="CH203" s="463"/>
      <c r="CI203" s="463"/>
      <c r="CJ203" s="463"/>
      <c r="CK203" s="463"/>
      <c r="CL203" s="463"/>
      <c r="CM203" s="463"/>
      <c r="CN203" s="757"/>
    </row>
    <row r="204" spans="15:92" s="40" customFormat="1" x14ac:dyDescent="0.2">
      <c r="O204" s="74"/>
      <c r="P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BU204" s="93"/>
      <c r="CG204" s="463"/>
      <c r="CH204" s="463"/>
      <c r="CI204" s="463"/>
      <c r="CJ204" s="463"/>
      <c r="CK204" s="463"/>
      <c r="CL204" s="463"/>
      <c r="CM204" s="463"/>
      <c r="CN204" s="757"/>
    </row>
    <row r="205" spans="15:92" s="40" customFormat="1" x14ac:dyDescent="0.2">
      <c r="O205" s="74"/>
      <c r="P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BU205" s="93"/>
      <c r="CG205" s="463"/>
      <c r="CH205" s="463"/>
      <c r="CI205" s="463"/>
      <c r="CJ205" s="463"/>
      <c r="CK205" s="463"/>
      <c r="CL205" s="463"/>
      <c r="CM205" s="463"/>
      <c r="CN205" s="757"/>
    </row>
    <row r="206" spans="15:92" s="40" customFormat="1" x14ac:dyDescent="0.2">
      <c r="O206" s="74"/>
      <c r="P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BU206" s="93"/>
      <c r="CG206" s="463"/>
      <c r="CH206" s="463"/>
      <c r="CI206" s="463"/>
      <c r="CJ206" s="463"/>
      <c r="CK206" s="463"/>
      <c r="CL206" s="463"/>
      <c r="CM206" s="463"/>
      <c r="CN206" s="757"/>
    </row>
    <row r="207" spans="15:92" s="40" customFormat="1" x14ac:dyDescent="0.2">
      <c r="O207" s="74"/>
      <c r="P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BU207" s="93"/>
      <c r="CG207" s="463"/>
      <c r="CH207" s="463"/>
      <c r="CI207" s="463"/>
      <c r="CJ207" s="463"/>
      <c r="CK207" s="463"/>
      <c r="CL207" s="463"/>
      <c r="CM207" s="463"/>
      <c r="CN207" s="757"/>
    </row>
    <row r="208" spans="15:92" s="40" customFormat="1" x14ac:dyDescent="0.2">
      <c r="O208" s="74"/>
      <c r="P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BU208" s="93"/>
      <c r="CG208" s="463"/>
      <c r="CH208" s="463"/>
      <c r="CI208" s="463"/>
      <c r="CJ208" s="463"/>
      <c r="CK208" s="463"/>
      <c r="CL208" s="463"/>
      <c r="CM208" s="463"/>
      <c r="CN208" s="757"/>
    </row>
    <row r="209" spans="15:92" s="40" customFormat="1" x14ac:dyDescent="0.2">
      <c r="O209" s="74"/>
      <c r="P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BU209" s="93"/>
      <c r="CG209" s="463"/>
      <c r="CH209" s="463"/>
      <c r="CI209" s="463"/>
      <c r="CJ209" s="463"/>
      <c r="CK209" s="463"/>
      <c r="CL209" s="463"/>
      <c r="CM209" s="463"/>
      <c r="CN209" s="757"/>
    </row>
    <row r="210" spans="15:92" s="40" customFormat="1" x14ac:dyDescent="0.2">
      <c r="O210" s="74"/>
      <c r="P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BU210" s="93"/>
      <c r="CG210" s="463"/>
      <c r="CH210" s="463"/>
      <c r="CI210" s="463"/>
      <c r="CJ210" s="463"/>
      <c r="CK210" s="463"/>
      <c r="CL210" s="463"/>
      <c r="CM210" s="463"/>
      <c r="CN210" s="757"/>
    </row>
    <row r="211" spans="15:92" s="40" customFormat="1" x14ac:dyDescent="0.2">
      <c r="O211" s="74"/>
      <c r="P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BU211" s="93"/>
      <c r="CG211" s="463"/>
      <c r="CH211" s="463"/>
      <c r="CI211" s="463"/>
      <c r="CJ211" s="463"/>
      <c r="CK211" s="463"/>
      <c r="CL211" s="463"/>
      <c r="CM211" s="463"/>
      <c r="CN211" s="757"/>
    </row>
    <row r="212" spans="15:92" s="40" customFormat="1" x14ac:dyDescent="0.2">
      <c r="O212" s="74"/>
      <c r="P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BU212" s="93"/>
      <c r="CG212" s="463"/>
      <c r="CH212" s="463"/>
      <c r="CI212" s="463"/>
      <c r="CJ212" s="463"/>
      <c r="CK212" s="463"/>
      <c r="CL212" s="463"/>
      <c r="CM212" s="463"/>
      <c r="CN212" s="757"/>
    </row>
    <row r="213" spans="15:92" s="40" customFormat="1" x14ac:dyDescent="0.2">
      <c r="O213" s="74"/>
      <c r="P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BU213" s="93"/>
      <c r="CG213" s="463"/>
      <c r="CH213" s="463"/>
      <c r="CI213" s="463"/>
      <c r="CJ213" s="463"/>
      <c r="CK213" s="463"/>
      <c r="CL213" s="463"/>
      <c r="CM213" s="463"/>
      <c r="CN213" s="757"/>
    </row>
    <row r="214" spans="15:92" s="40" customFormat="1" x14ac:dyDescent="0.2">
      <c r="O214" s="74"/>
      <c r="P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BU214" s="93"/>
      <c r="CG214" s="463"/>
      <c r="CH214" s="463"/>
      <c r="CI214" s="463"/>
      <c r="CJ214" s="463"/>
      <c r="CK214" s="463"/>
      <c r="CL214" s="463"/>
      <c r="CM214" s="463"/>
      <c r="CN214" s="757"/>
    </row>
    <row r="215" spans="15:92" s="40" customFormat="1" x14ac:dyDescent="0.2">
      <c r="O215" s="74"/>
      <c r="P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BU215" s="93"/>
      <c r="CG215" s="463"/>
      <c r="CH215" s="463"/>
      <c r="CI215" s="463"/>
      <c r="CJ215" s="463"/>
      <c r="CK215" s="463"/>
      <c r="CL215" s="463"/>
      <c r="CM215" s="463"/>
      <c r="CN215" s="757"/>
    </row>
    <row r="216" spans="15:92" s="40" customFormat="1" x14ac:dyDescent="0.2">
      <c r="O216" s="74"/>
      <c r="P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BU216" s="93"/>
      <c r="CG216" s="463"/>
      <c r="CH216" s="463"/>
      <c r="CI216" s="463"/>
      <c r="CJ216" s="463"/>
      <c r="CK216" s="463"/>
      <c r="CL216" s="463"/>
      <c r="CM216" s="463"/>
      <c r="CN216" s="757"/>
    </row>
    <row r="217" spans="15:92" s="40" customFormat="1" x14ac:dyDescent="0.2">
      <c r="O217" s="74"/>
      <c r="P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BU217" s="93"/>
      <c r="CG217" s="463"/>
      <c r="CH217" s="463"/>
      <c r="CI217" s="463"/>
      <c r="CJ217" s="463"/>
      <c r="CK217" s="463"/>
      <c r="CL217" s="463"/>
      <c r="CM217" s="463"/>
      <c r="CN217" s="757"/>
    </row>
    <row r="218" spans="15:92" s="40" customFormat="1" x14ac:dyDescent="0.2">
      <c r="O218" s="74"/>
      <c r="P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BU218" s="93"/>
      <c r="CG218" s="463"/>
      <c r="CH218" s="463"/>
      <c r="CI218" s="463"/>
      <c r="CJ218" s="463"/>
      <c r="CK218" s="463"/>
      <c r="CL218" s="463"/>
      <c r="CM218" s="463"/>
      <c r="CN218" s="757"/>
    </row>
    <row r="219" spans="15:92" s="40" customFormat="1" x14ac:dyDescent="0.2">
      <c r="O219" s="74"/>
      <c r="P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BU219" s="93"/>
      <c r="CG219" s="463"/>
      <c r="CH219" s="463"/>
      <c r="CI219" s="463"/>
      <c r="CJ219" s="463"/>
      <c r="CK219" s="463"/>
      <c r="CL219" s="463"/>
      <c r="CM219" s="463"/>
      <c r="CN219" s="757"/>
    </row>
    <row r="220" spans="15:92" s="40" customFormat="1" x14ac:dyDescent="0.2">
      <c r="O220" s="74"/>
      <c r="P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BU220" s="93"/>
      <c r="CG220" s="463"/>
      <c r="CH220" s="463"/>
      <c r="CI220" s="463"/>
      <c r="CJ220" s="463"/>
      <c r="CK220" s="463"/>
      <c r="CL220" s="463"/>
      <c r="CM220" s="463"/>
      <c r="CN220" s="757"/>
    </row>
    <row r="221" spans="15:92" s="40" customFormat="1" x14ac:dyDescent="0.2">
      <c r="O221" s="74"/>
      <c r="P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BU221" s="93"/>
      <c r="CG221" s="463"/>
      <c r="CH221" s="463"/>
      <c r="CI221" s="463"/>
      <c r="CJ221" s="463"/>
      <c r="CK221" s="463"/>
      <c r="CL221" s="463"/>
      <c r="CM221" s="463"/>
      <c r="CN221" s="757"/>
    </row>
    <row r="222" spans="15:92" s="40" customFormat="1" x14ac:dyDescent="0.2">
      <c r="O222" s="74"/>
      <c r="P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BU222" s="93"/>
      <c r="CG222" s="463"/>
      <c r="CH222" s="463"/>
      <c r="CI222" s="463"/>
      <c r="CJ222" s="463"/>
      <c r="CK222" s="463"/>
      <c r="CL222" s="463"/>
      <c r="CM222" s="463"/>
      <c r="CN222" s="757"/>
    </row>
    <row r="223" spans="15:92" s="40" customFormat="1" x14ac:dyDescent="0.2">
      <c r="O223" s="74"/>
      <c r="P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BU223" s="93"/>
      <c r="CG223" s="463"/>
      <c r="CH223" s="463"/>
      <c r="CI223" s="463"/>
      <c r="CJ223" s="463"/>
      <c r="CK223" s="463"/>
      <c r="CL223" s="463"/>
      <c r="CM223" s="463"/>
      <c r="CN223" s="757"/>
    </row>
    <row r="224" spans="15:92" s="40" customFormat="1" x14ac:dyDescent="0.2">
      <c r="O224" s="74"/>
      <c r="P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BU224" s="93"/>
      <c r="CG224" s="463"/>
      <c r="CH224" s="463"/>
      <c r="CI224" s="463"/>
      <c r="CJ224" s="463"/>
      <c r="CK224" s="463"/>
      <c r="CL224" s="463"/>
      <c r="CM224" s="463"/>
      <c r="CN224" s="757"/>
    </row>
    <row r="225" spans="15:92" s="40" customFormat="1" x14ac:dyDescent="0.2">
      <c r="O225" s="74"/>
      <c r="P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BU225" s="93"/>
      <c r="CG225" s="463"/>
      <c r="CH225" s="463"/>
      <c r="CI225" s="463"/>
      <c r="CJ225" s="463"/>
      <c r="CK225" s="463"/>
      <c r="CL225" s="463"/>
      <c r="CM225" s="463"/>
      <c r="CN225" s="757"/>
    </row>
    <row r="226" spans="15:92" s="40" customFormat="1" x14ac:dyDescent="0.2">
      <c r="O226" s="74"/>
      <c r="P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BU226" s="93"/>
      <c r="CG226" s="463"/>
      <c r="CH226" s="463"/>
      <c r="CI226" s="463"/>
      <c r="CJ226" s="463"/>
      <c r="CK226" s="463"/>
      <c r="CL226" s="463"/>
      <c r="CM226" s="463"/>
      <c r="CN226" s="757"/>
    </row>
    <row r="227" spans="15:92" s="40" customFormat="1" x14ac:dyDescent="0.2">
      <c r="O227" s="74"/>
      <c r="P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BU227" s="93"/>
      <c r="CG227" s="463"/>
      <c r="CH227" s="463"/>
      <c r="CI227" s="463"/>
      <c r="CJ227" s="463"/>
      <c r="CK227" s="463"/>
      <c r="CL227" s="463"/>
      <c r="CM227" s="463"/>
      <c r="CN227" s="757"/>
    </row>
    <row r="228" spans="15:92" s="40" customFormat="1" x14ac:dyDescent="0.2">
      <c r="O228" s="74"/>
      <c r="P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BU228" s="93"/>
      <c r="CG228" s="463"/>
      <c r="CH228" s="463"/>
      <c r="CI228" s="463"/>
      <c r="CJ228" s="463"/>
      <c r="CK228" s="463"/>
      <c r="CL228" s="463"/>
      <c r="CM228" s="463"/>
      <c r="CN228" s="757"/>
    </row>
    <row r="229" spans="15:92" s="40" customFormat="1" x14ac:dyDescent="0.2">
      <c r="O229" s="74"/>
      <c r="P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BU229" s="93"/>
      <c r="CG229" s="463"/>
      <c r="CH229" s="463"/>
      <c r="CI229" s="463"/>
      <c r="CJ229" s="463"/>
      <c r="CK229" s="463"/>
      <c r="CL229" s="463"/>
      <c r="CM229" s="463"/>
      <c r="CN229" s="757"/>
    </row>
    <row r="230" spans="15:92" s="40" customFormat="1" x14ac:dyDescent="0.2">
      <c r="O230" s="74"/>
      <c r="P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BU230" s="93"/>
      <c r="CG230" s="463"/>
      <c r="CH230" s="463"/>
      <c r="CI230" s="463"/>
      <c r="CJ230" s="463"/>
      <c r="CK230" s="463"/>
      <c r="CL230" s="463"/>
      <c r="CM230" s="463"/>
      <c r="CN230" s="757"/>
    </row>
    <row r="231" spans="15:92" s="40" customFormat="1" x14ac:dyDescent="0.2">
      <c r="O231" s="74"/>
      <c r="P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BU231" s="93"/>
      <c r="CG231" s="463"/>
      <c r="CH231" s="463"/>
      <c r="CI231" s="463"/>
      <c r="CJ231" s="463"/>
      <c r="CK231" s="463"/>
      <c r="CL231" s="463"/>
      <c r="CM231" s="463"/>
      <c r="CN231" s="757"/>
    </row>
    <row r="232" spans="15:92" s="40" customFormat="1" x14ac:dyDescent="0.2">
      <c r="O232" s="74"/>
      <c r="P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BU232" s="93"/>
      <c r="CG232" s="463"/>
      <c r="CH232" s="463"/>
      <c r="CI232" s="463"/>
      <c r="CJ232" s="463"/>
      <c r="CK232" s="463"/>
      <c r="CL232" s="463"/>
      <c r="CM232" s="463"/>
      <c r="CN232" s="757"/>
    </row>
    <row r="233" spans="15:92" s="40" customFormat="1" x14ac:dyDescent="0.2">
      <c r="O233" s="74"/>
      <c r="P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BU233" s="93"/>
      <c r="CG233" s="463"/>
      <c r="CH233" s="463"/>
      <c r="CI233" s="463"/>
      <c r="CJ233" s="463"/>
      <c r="CK233" s="463"/>
      <c r="CL233" s="463"/>
      <c r="CM233" s="463"/>
      <c r="CN233" s="757"/>
    </row>
    <row r="234" spans="15:92" s="40" customFormat="1" x14ac:dyDescent="0.2">
      <c r="O234" s="74"/>
      <c r="P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BU234" s="93"/>
      <c r="CG234" s="463"/>
      <c r="CH234" s="463"/>
      <c r="CI234" s="463"/>
      <c r="CJ234" s="463"/>
      <c r="CK234" s="463"/>
      <c r="CL234" s="463"/>
      <c r="CM234" s="463"/>
      <c r="CN234" s="757"/>
    </row>
    <row r="235" spans="15:92" s="40" customFormat="1" x14ac:dyDescent="0.2">
      <c r="O235" s="74"/>
      <c r="P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BU235" s="93"/>
      <c r="CG235" s="463"/>
      <c r="CH235" s="463"/>
      <c r="CI235" s="463"/>
      <c r="CJ235" s="463"/>
      <c r="CK235" s="463"/>
      <c r="CL235" s="463"/>
      <c r="CM235" s="463"/>
      <c r="CN235" s="757"/>
    </row>
    <row r="236" spans="15:92" s="40" customFormat="1" x14ac:dyDescent="0.2">
      <c r="O236" s="74"/>
      <c r="P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BU236" s="93"/>
      <c r="CG236" s="463"/>
      <c r="CH236" s="463"/>
      <c r="CI236" s="463"/>
      <c r="CJ236" s="463"/>
      <c r="CK236" s="463"/>
      <c r="CL236" s="463"/>
      <c r="CM236" s="463"/>
      <c r="CN236" s="757"/>
    </row>
    <row r="237" spans="15:92" s="40" customFormat="1" x14ac:dyDescent="0.2">
      <c r="O237" s="74"/>
      <c r="P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BU237" s="93"/>
      <c r="CG237" s="463"/>
      <c r="CH237" s="463"/>
      <c r="CI237" s="463"/>
      <c r="CJ237" s="463"/>
      <c r="CK237" s="463"/>
      <c r="CL237" s="463"/>
      <c r="CM237" s="463"/>
      <c r="CN237" s="757"/>
    </row>
    <row r="238" spans="15:92" s="40" customFormat="1" x14ac:dyDescent="0.2">
      <c r="O238" s="74"/>
      <c r="P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BU238" s="93"/>
      <c r="CG238" s="463"/>
      <c r="CH238" s="463"/>
      <c r="CI238" s="463"/>
      <c r="CJ238" s="463"/>
      <c r="CK238" s="463"/>
      <c r="CL238" s="463"/>
      <c r="CM238" s="463"/>
      <c r="CN238" s="757"/>
    </row>
    <row r="239" spans="15:92" s="40" customFormat="1" x14ac:dyDescent="0.2">
      <c r="O239" s="74"/>
      <c r="P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BU239" s="93"/>
      <c r="CG239" s="463"/>
      <c r="CH239" s="463"/>
      <c r="CI239" s="463"/>
      <c r="CJ239" s="463"/>
      <c r="CK239" s="463"/>
      <c r="CL239" s="463"/>
      <c r="CM239" s="463"/>
      <c r="CN239" s="757"/>
    </row>
    <row r="240" spans="15:92" s="40" customFormat="1" x14ac:dyDescent="0.2">
      <c r="O240" s="74"/>
      <c r="P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BU240" s="93"/>
      <c r="CG240" s="463"/>
      <c r="CH240" s="463"/>
      <c r="CI240" s="463"/>
      <c r="CJ240" s="463"/>
      <c r="CK240" s="463"/>
      <c r="CL240" s="463"/>
      <c r="CM240" s="463"/>
      <c r="CN240" s="757"/>
    </row>
    <row r="241" spans="15:92" s="40" customFormat="1" x14ac:dyDescent="0.2">
      <c r="O241" s="74"/>
      <c r="P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BU241" s="93"/>
      <c r="CG241" s="463"/>
      <c r="CH241" s="463"/>
      <c r="CI241" s="463"/>
      <c r="CJ241" s="463"/>
      <c r="CK241" s="463"/>
      <c r="CL241" s="463"/>
      <c r="CM241" s="463"/>
      <c r="CN241" s="757"/>
    </row>
    <row r="242" spans="15:92" s="40" customFormat="1" x14ac:dyDescent="0.2">
      <c r="O242" s="74"/>
      <c r="P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BU242" s="93"/>
      <c r="CG242" s="463"/>
      <c r="CH242" s="463"/>
      <c r="CI242" s="463"/>
      <c r="CJ242" s="463"/>
      <c r="CK242" s="463"/>
      <c r="CL242" s="463"/>
      <c r="CM242" s="463"/>
      <c r="CN242" s="757"/>
    </row>
    <row r="243" spans="15:92" s="40" customFormat="1" x14ac:dyDescent="0.2">
      <c r="O243" s="74"/>
      <c r="P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BU243" s="93"/>
      <c r="CG243" s="463"/>
      <c r="CH243" s="463"/>
      <c r="CI243" s="463"/>
      <c r="CJ243" s="463"/>
      <c r="CK243" s="463"/>
      <c r="CL243" s="463"/>
      <c r="CM243" s="463"/>
      <c r="CN243" s="757"/>
    </row>
    <row r="244" spans="15:92" s="40" customFormat="1" x14ac:dyDescent="0.2">
      <c r="O244" s="74"/>
      <c r="P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BU244" s="93"/>
      <c r="CG244" s="463"/>
      <c r="CH244" s="463"/>
      <c r="CI244" s="463"/>
      <c r="CJ244" s="463"/>
      <c r="CK244" s="463"/>
      <c r="CL244" s="463"/>
      <c r="CM244" s="463"/>
      <c r="CN244" s="757"/>
    </row>
    <row r="245" spans="15:92" s="40" customFormat="1" x14ac:dyDescent="0.2">
      <c r="O245" s="74"/>
      <c r="P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BU245" s="93"/>
      <c r="CG245" s="463"/>
      <c r="CH245" s="463"/>
      <c r="CI245" s="463"/>
      <c r="CJ245" s="463"/>
      <c r="CK245" s="463"/>
      <c r="CL245" s="463"/>
      <c r="CM245" s="463"/>
      <c r="CN245" s="757"/>
    </row>
    <row r="246" spans="15:92" s="40" customFormat="1" x14ac:dyDescent="0.2">
      <c r="O246" s="74"/>
      <c r="P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BU246" s="93"/>
      <c r="CG246" s="463"/>
      <c r="CH246" s="463"/>
      <c r="CI246" s="463"/>
      <c r="CJ246" s="463"/>
      <c r="CK246" s="463"/>
      <c r="CL246" s="463"/>
      <c r="CM246" s="463"/>
      <c r="CN246" s="757"/>
    </row>
    <row r="247" spans="15:92" s="40" customFormat="1" x14ac:dyDescent="0.2">
      <c r="O247" s="74"/>
      <c r="P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BU247" s="93"/>
      <c r="CG247" s="463"/>
      <c r="CH247" s="463"/>
      <c r="CI247" s="463"/>
      <c r="CJ247" s="463"/>
      <c r="CK247" s="463"/>
      <c r="CL247" s="463"/>
      <c r="CM247" s="463"/>
      <c r="CN247" s="757"/>
    </row>
    <row r="248" spans="15:92" s="40" customFormat="1" x14ac:dyDescent="0.2">
      <c r="O248" s="74"/>
      <c r="P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BU248" s="93"/>
      <c r="CG248" s="463"/>
      <c r="CH248" s="463"/>
      <c r="CI248" s="463"/>
      <c r="CJ248" s="463"/>
      <c r="CK248" s="463"/>
      <c r="CL248" s="463"/>
      <c r="CM248" s="463"/>
      <c r="CN248" s="757"/>
    </row>
    <row r="249" spans="15:92" s="40" customFormat="1" x14ac:dyDescent="0.2">
      <c r="O249" s="74"/>
      <c r="P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BU249" s="93"/>
      <c r="CG249" s="463"/>
      <c r="CH249" s="463"/>
      <c r="CI249" s="463"/>
      <c r="CJ249" s="463"/>
      <c r="CK249" s="463"/>
      <c r="CL249" s="463"/>
      <c r="CM249" s="463"/>
      <c r="CN249" s="757"/>
    </row>
    <row r="250" spans="15:92" s="40" customFormat="1" x14ac:dyDescent="0.2">
      <c r="O250" s="74"/>
      <c r="P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BU250" s="93"/>
      <c r="CG250" s="463"/>
      <c r="CH250" s="463"/>
      <c r="CI250" s="463"/>
      <c r="CJ250" s="463"/>
      <c r="CK250" s="463"/>
      <c r="CL250" s="463"/>
      <c r="CM250" s="463"/>
      <c r="CN250" s="757"/>
    </row>
    <row r="251" spans="15:92" s="40" customFormat="1" x14ac:dyDescent="0.2">
      <c r="O251" s="74"/>
      <c r="P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BU251" s="93"/>
      <c r="CG251" s="463"/>
      <c r="CH251" s="463"/>
      <c r="CI251" s="463"/>
      <c r="CJ251" s="463"/>
      <c r="CK251" s="463"/>
      <c r="CL251" s="463"/>
      <c r="CM251" s="463"/>
      <c r="CN251" s="757"/>
    </row>
    <row r="252" spans="15:92" s="40" customFormat="1" x14ac:dyDescent="0.2">
      <c r="O252" s="74"/>
      <c r="P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BU252" s="93"/>
      <c r="CG252" s="463"/>
      <c r="CH252" s="463"/>
      <c r="CI252" s="463"/>
      <c r="CJ252" s="463"/>
      <c r="CK252" s="463"/>
      <c r="CL252" s="463"/>
      <c r="CM252" s="463"/>
      <c r="CN252" s="757"/>
    </row>
    <row r="253" spans="15:92" s="40" customFormat="1" x14ac:dyDescent="0.2">
      <c r="O253" s="74"/>
      <c r="P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BU253" s="93"/>
      <c r="CG253" s="463"/>
      <c r="CH253" s="463"/>
      <c r="CI253" s="463"/>
      <c r="CJ253" s="463"/>
      <c r="CK253" s="463"/>
      <c r="CL253" s="463"/>
      <c r="CM253" s="463"/>
      <c r="CN253" s="757"/>
    </row>
    <row r="254" spans="15:92" s="40" customFormat="1" x14ac:dyDescent="0.2">
      <c r="O254" s="74"/>
      <c r="P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BU254" s="93"/>
      <c r="CG254" s="463"/>
      <c r="CH254" s="463"/>
      <c r="CI254" s="463"/>
      <c r="CJ254" s="463"/>
      <c r="CK254" s="463"/>
      <c r="CL254" s="463"/>
      <c r="CM254" s="463"/>
      <c r="CN254" s="757"/>
    </row>
    <row r="255" spans="15:92" s="40" customFormat="1" x14ac:dyDescent="0.2">
      <c r="O255" s="74"/>
      <c r="P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BU255" s="93"/>
      <c r="CG255" s="463"/>
      <c r="CH255" s="463"/>
      <c r="CI255" s="463"/>
      <c r="CJ255" s="463"/>
      <c r="CK255" s="463"/>
      <c r="CL255" s="463"/>
      <c r="CM255" s="463"/>
      <c r="CN255" s="757"/>
    </row>
    <row r="256" spans="15:92" s="40" customFormat="1" x14ac:dyDescent="0.2">
      <c r="O256" s="74"/>
      <c r="P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BU256" s="93"/>
      <c r="CG256" s="463"/>
      <c r="CH256" s="463"/>
      <c r="CI256" s="463"/>
      <c r="CJ256" s="463"/>
      <c r="CK256" s="463"/>
      <c r="CL256" s="463"/>
      <c r="CM256" s="463"/>
      <c r="CN256" s="757"/>
    </row>
    <row r="257" spans="15:92" s="40" customFormat="1" x14ac:dyDescent="0.2">
      <c r="O257" s="74"/>
      <c r="P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BU257" s="93"/>
      <c r="CG257" s="463"/>
      <c r="CH257" s="463"/>
      <c r="CI257" s="463"/>
      <c r="CJ257" s="463"/>
      <c r="CK257" s="463"/>
      <c r="CL257" s="463"/>
      <c r="CM257" s="463"/>
      <c r="CN257" s="757"/>
    </row>
    <row r="258" spans="15:92" s="40" customFormat="1" x14ac:dyDescent="0.2">
      <c r="O258" s="74"/>
      <c r="P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BU258" s="93"/>
      <c r="CG258" s="463"/>
      <c r="CH258" s="463"/>
      <c r="CI258" s="463"/>
      <c r="CJ258" s="463"/>
      <c r="CK258" s="463"/>
      <c r="CL258" s="463"/>
      <c r="CM258" s="463"/>
      <c r="CN258" s="757"/>
    </row>
    <row r="259" spans="15:92" s="40" customFormat="1" x14ac:dyDescent="0.2">
      <c r="O259" s="74"/>
      <c r="P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BU259" s="93"/>
      <c r="CG259" s="463"/>
      <c r="CH259" s="463"/>
      <c r="CI259" s="463"/>
      <c r="CJ259" s="463"/>
      <c r="CK259" s="463"/>
      <c r="CL259" s="463"/>
      <c r="CM259" s="463"/>
      <c r="CN259" s="757"/>
    </row>
    <row r="260" spans="15:92" s="40" customFormat="1" x14ac:dyDescent="0.2">
      <c r="O260" s="74"/>
      <c r="P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BU260" s="93"/>
      <c r="CG260" s="463"/>
      <c r="CH260" s="463"/>
      <c r="CI260" s="463"/>
      <c r="CJ260" s="463"/>
      <c r="CK260" s="463"/>
      <c r="CL260" s="463"/>
      <c r="CM260" s="463"/>
      <c r="CN260" s="757"/>
    </row>
    <row r="261" spans="15:92" s="40" customFormat="1" x14ac:dyDescent="0.2">
      <c r="O261" s="74"/>
      <c r="P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BU261" s="93"/>
      <c r="CG261" s="463"/>
      <c r="CH261" s="463"/>
      <c r="CI261" s="463"/>
      <c r="CJ261" s="463"/>
      <c r="CK261" s="463"/>
      <c r="CL261" s="463"/>
      <c r="CM261" s="463"/>
      <c r="CN261" s="757"/>
    </row>
    <row r="262" spans="15:92" s="40" customFormat="1" x14ac:dyDescent="0.2">
      <c r="O262" s="74"/>
      <c r="P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BU262" s="93"/>
      <c r="CG262" s="463"/>
      <c r="CH262" s="463"/>
      <c r="CI262" s="463"/>
      <c r="CJ262" s="463"/>
      <c r="CK262" s="463"/>
      <c r="CL262" s="463"/>
      <c r="CM262" s="463"/>
      <c r="CN262" s="757"/>
    </row>
    <row r="263" spans="15:92" s="40" customFormat="1" x14ac:dyDescent="0.2">
      <c r="O263" s="74"/>
      <c r="P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BU263" s="93"/>
      <c r="CG263" s="463"/>
      <c r="CH263" s="463"/>
      <c r="CI263" s="463"/>
      <c r="CJ263" s="463"/>
      <c r="CK263" s="463"/>
      <c r="CL263" s="463"/>
      <c r="CM263" s="463"/>
      <c r="CN263" s="757"/>
    </row>
    <row r="264" spans="15:92" s="40" customFormat="1" x14ac:dyDescent="0.2">
      <c r="O264" s="74"/>
      <c r="P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BU264" s="93"/>
      <c r="CG264" s="463"/>
      <c r="CH264" s="463"/>
      <c r="CI264" s="463"/>
      <c r="CJ264" s="463"/>
      <c r="CK264" s="463"/>
      <c r="CL264" s="463"/>
      <c r="CM264" s="463"/>
      <c r="CN264" s="757"/>
    </row>
    <row r="265" spans="15:92" s="40" customFormat="1" x14ac:dyDescent="0.2">
      <c r="O265" s="74"/>
      <c r="P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BU265" s="93"/>
      <c r="CG265" s="463"/>
      <c r="CH265" s="463"/>
      <c r="CI265" s="463"/>
      <c r="CJ265" s="463"/>
      <c r="CK265" s="463"/>
      <c r="CL265" s="463"/>
      <c r="CM265" s="463"/>
      <c r="CN265" s="757"/>
    </row>
    <row r="266" spans="15:92" s="40" customFormat="1" x14ac:dyDescent="0.2">
      <c r="O266" s="74"/>
      <c r="P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BU266" s="93"/>
      <c r="CG266" s="463"/>
      <c r="CH266" s="463"/>
      <c r="CI266" s="463"/>
      <c r="CJ266" s="463"/>
      <c r="CK266" s="463"/>
      <c r="CL266" s="463"/>
      <c r="CM266" s="463"/>
      <c r="CN266" s="757"/>
    </row>
    <row r="267" spans="15:92" s="40" customFormat="1" x14ac:dyDescent="0.2">
      <c r="O267" s="74"/>
      <c r="P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BU267" s="93"/>
      <c r="CG267" s="463"/>
      <c r="CH267" s="463"/>
      <c r="CI267" s="463"/>
      <c r="CJ267" s="463"/>
      <c r="CK267" s="463"/>
      <c r="CL267" s="463"/>
      <c r="CM267" s="463"/>
      <c r="CN267" s="757"/>
    </row>
    <row r="268" spans="15:92" s="40" customFormat="1" x14ac:dyDescent="0.2">
      <c r="O268" s="74"/>
      <c r="P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BU268" s="93"/>
      <c r="CG268" s="463"/>
      <c r="CH268" s="463"/>
      <c r="CI268" s="463"/>
      <c r="CJ268" s="463"/>
      <c r="CK268" s="463"/>
      <c r="CL268" s="463"/>
      <c r="CM268" s="463"/>
      <c r="CN268" s="757"/>
    </row>
    <row r="269" spans="15:92" s="40" customFormat="1" x14ac:dyDescent="0.2">
      <c r="O269" s="74"/>
      <c r="P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BU269" s="93"/>
      <c r="CG269" s="463"/>
      <c r="CH269" s="463"/>
      <c r="CI269" s="463"/>
      <c r="CJ269" s="463"/>
      <c r="CK269" s="463"/>
      <c r="CL269" s="463"/>
      <c r="CM269" s="463"/>
      <c r="CN269" s="757"/>
    </row>
    <row r="270" spans="15:92" s="40" customFormat="1" x14ac:dyDescent="0.2">
      <c r="O270" s="74"/>
      <c r="P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BU270" s="93"/>
      <c r="CG270" s="463"/>
      <c r="CH270" s="463"/>
      <c r="CI270" s="463"/>
      <c r="CJ270" s="463"/>
      <c r="CK270" s="463"/>
      <c r="CL270" s="463"/>
      <c r="CM270" s="463"/>
      <c r="CN270" s="757"/>
    </row>
    <row r="271" spans="15:92" s="40" customFormat="1" x14ac:dyDescent="0.2">
      <c r="O271" s="74"/>
      <c r="P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BU271" s="93"/>
      <c r="CG271" s="463"/>
      <c r="CH271" s="463"/>
      <c r="CI271" s="463"/>
      <c r="CJ271" s="463"/>
      <c r="CK271" s="463"/>
      <c r="CL271" s="463"/>
      <c r="CM271" s="463"/>
      <c r="CN271" s="757"/>
    </row>
    <row r="272" spans="15:92" s="40" customFormat="1" x14ac:dyDescent="0.2">
      <c r="O272" s="74"/>
      <c r="P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BU272" s="93"/>
      <c r="CG272" s="463"/>
      <c r="CH272" s="463"/>
      <c r="CI272" s="463"/>
      <c r="CJ272" s="463"/>
      <c r="CK272" s="463"/>
      <c r="CL272" s="463"/>
      <c r="CM272" s="463"/>
      <c r="CN272" s="757"/>
    </row>
    <row r="273" spans="15:92" s="40" customFormat="1" x14ac:dyDescent="0.2">
      <c r="O273" s="74"/>
      <c r="P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BU273" s="93"/>
      <c r="CG273" s="463"/>
      <c r="CH273" s="463"/>
      <c r="CI273" s="463"/>
      <c r="CJ273" s="463"/>
      <c r="CK273" s="463"/>
      <c r="CL273" s="463"/>
      <c r="CM273" s="463"/>
      <c r="CN273" s="757"/>
    </row>
    <row r="274" spans="15:92" s="40" customFormat="1" x14ac:dyDescent="0.2">
      <c r="O274" s="74"/>
      <c r="P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BU274" s="93"/>
      <c r="CG274" s="463"/>
      <c r="CH274" s="463"/>
      <c r="CI274" s="463"/>
      <c r="CJ274" s="463"/>
      <c r="CK274" s="463"/>
      <c r="CL274" s="463"/>
      <c r="CM274" s="463"/>
      <c r="CN274" s="757"/>
    </row>
    <row r="275" spans="15:92" s="40" customFormat="1" x14ac:dyDescent="0.2">
      <c r="O275" s="74"/>
      <c r="P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BU275" s="93"/>
      <c r="CG275" s="463"/>
      <c r="CH275" s="463"/>
      <c r="CI275" s="463"/>
      <c r="CJ275" s="463"/>
      <c r="CK275" s="463"/>
      <c r="CL275" s="463"/>
      <c r="CM275" s="463"/>
      <c r="CN275" s="757"/>
    </row>
    <row r="276" spans="15:92" s="40" customFormat="1" x14ac:dyDescent="0.2">
      <c r="O276" s="74"/>
      <c r="P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BU276" s="93"/>
      <c r="CG276" s="463"/>
      <c r="CH276" s="463"/>
      <c r="CI276" s="463"/>
      <c r="CJ276" s="463"/>
      <c r="CK276" s="463"/>
      <c r="CL276" s="463"/>
      <c r="CM276" s="463"/>
      <c r="CN276" s="757"/>
    </row>
    <row r="277" spans="15:92" s="40" customFormat="1" x14ac:dyDescent="0.2">
      <c r="O277" s="74"/>
      <c r="P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BU277" s="93"/>
      <c r="CG277" s="463"/>
      <c r="CH277" s="463"/>
      <c r="CI277" s="463"/>
      <c r="CJ277" s="463"/>
      <c r="CK277" s="463"/>
      <c r="CL277" s="463"/>
      <c r="CM277" s="463"/>
      <c r="CN277" s="757"/>
    </row>
    <row r="278" spans="15:92" s="40" customFormat="1" x14ac:dyDescent="0.2">
      <c r="O278" s="74"/>
      <c r="P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BU278" s="93"/>
      <c r="CG278" s="463"/>
      <c r="CH278" s="463"/>
      <c r="CI278" s="463"/>
      <c r="CJ278" s="463"/>
      <c r="CK278" s="463"/>
      <c r="CL278" s="463"/>
      <c r="CM278" s="463"/>
      <c r="CN278" s="757"/>
    </row>
    <row r="279" spans="15:92" s="40" customFormat="1" x14ac:dyDescent="0.2">
      <c r="O279" s="74"/>
      <c r="P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BU279" s="93"/>
      <c r="CG279" s="463"/>
      <c r="CH279" s="463"/>
      <c r="CI279" s="463"/>
      <c r="CJ279" s="463"/>
      <c r="CK279" s="463"/>
      <c r="CL279" s="463"/>
      <c r="CM279" s="463"/>
      <c r="CN279" s="757"/>
    </row>
    <row r="280" spans="15:92" s="40" customFormat="1" x14ac:dyDescent="0.2">
      <c r="O280" s="74"/>
      <c r="P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BU280" s="93"/>
      <c r="CG280" s="463"/>
      <c r="CH280" s="463"/>
      <c r="CI280" s="463"/>
      <c r="CJ280" s="463"/>
      <c r="CK280" s="463"/>
      <c r="CL280" s="463"/>
      <c r="CM280" s="463"/>
      <c r="CN280" s="757"/>
    </row>
    <row r="281" spans="15:92" s="40" customFormat="1" x14ac:dyDescent="0.2">
      <c r="O281" s="74"/>
      <c r="P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BU281" s="93"/>
      <c r="CG281" s="463"/>
      <c r="CH281" s="463"/>
      <c r="CI281" s="463"/>
      <c r="CJ281" s="463"/>
      <c r="CK281" s="463"/>
      <c r="CL281" s="463"/>
      <c r="CM281" s="463"/>
      <c r="CN281" s="757"/>
    </row>
    <row r="282" spans="15:92" s="40" customFormat="1" x14ac:dyDescent="0.2">
      <c r="O282" s="74"/>
      <c r="P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BU282" s="93"/>
      <c r="CG282" s="463"/>
      <c r="CH282" s="463"/>
      <c r="CI282" s="463"/>
      <c r="CJ282" s="463"/>
      <c r="CK282" s="463"/>
      <c r="CL282" s="463"/>
      <c r="CM282" s="463"/>
      <c r="CN282" s="757"/>
    </row>
    <row r="283" spans="15:92" s="40" customFormat="1" x14ac:dyDescent="0.2">
      <c r="O283" s="74"/>
      <c r="P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BU283" s="93"/>
      <c r="CG283" s="463"/>
      <c r="CH283" s="463"/>
      <c r="CI283" s="463"/>
      <c r="CJ283" s="463"/>
      <c r="CK283" s="463"/>
      <c r="CL283" s="463"/>
      <c r="CM283" s="463"/>
      <c r="CN283" s="757"/>
    </row>
    <row r="284" spans="15:92" s="40" customFormat="1" x14ac:dyDescent="0.2">
      <c r="O284" s="74"/>
      <c r="P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BU284" s="93"/>
      <c r="CG284" s="463"/>
      <c r="CH284" s="463"/>
      <c r="CI284" s="463"/>
      <c r="CJ284" s="463"/>
      <c r="CK284" s="463"/>
      <c r="CL284" s="463"/>
      <c r="CM284" s="463"/>
      <c r="CN284" s="757"/>
    </row>
    <row r="285" spans="15:92" s="40" customFormat="1" x14ac:dyDescent="0.2">
      <c r="O285" s="74"/>
      <c r="P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BU285" s="93"/>
      <c r="CG285" s="463"/>
      <c r="CH285" s="463"/>
      <c r="CI285" s="463"/>
      <c r="CJ285" s="463"/>
      <c r="CK285" s="463"/>
      <c r="CL285" s="463"/>
      <c r="CM285" s="463"/>
      <c r="CN285" s="757"/>
    </row>
    <row r="286" spans="15:92" s="40" customFormat="1" x14ac:dyDescent="0.2">
      <c r="O286" s="74"/>
      <c r="P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BU286" s="93"/>
      <c r="CG286" s="463"/>
      <c r="CH286" s="463"/>
      <c r="CI286" s="463"/>
      <c r="CJ286" s="463"/>
      <c r="CK286" s="463"/>
      <c r="CL286" s="463"/>
      <c r="CM286" s="463"/>
      <c r="CN286" s="757"/>
    </row>
    <row r="287" spans="15:92" s="40" customFormat="1" x14ac:dyDescent="0.2">
      <c r="O287" s="74"/>
      <c r="P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BU287" s="93"/>
      <c r="CG287" s="463"/>
      <c r="CH287" s="463"/>
      <c r="CI287" s="463"/>
      <c r="CJ287" s="463"/>
      <c r="CK287" s="463"/>
      <c r="CL287" s="463"/>
      <c r="CM287" s="463"/>
      <c r="CN287" s="757"/>
    </row>
    <row r="288" spans="15:92" s="40" customFormat="1" x14ac:dyDescent="0.2">
      <c r="O288" s="74"/>
      <c r="P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BU288" s="93"/>
      <c r="CG288" s="463"/>
      <c r="CH288" s="463"/>
      <c r="CI288" s="463"/>
      <c r="CJ288" s="463"/>
      <c r="CK288" s="463"/>
      <c r="CL288" s="463"/>
      <c r="CM288" s="463"/>
      <c r="CN288" s="757"/>
    </row>
    <row r="289" spans="15:92" s="40" customFormat="1" x14ac:dyDescent="0.2">
      <c r="O289" s="74"/>
      <c r="P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BU289" s="93"/>
      <c r="CG289" s="463"/>
      <c r="CH289" s="463"/>
      <c r="CI289" s="463"/>
      <c r="CJ289" s="463"/>
      <c r="CK289" s="463"/>
      <c r="CL289" s="463"/>
      <c r="CM289" s="463"/>
      <c r="CN289" s="757"/>
    </row>
    <row r="290" spans="15:92" s="40" customFormat="1" x14ac:dyDescent="0.2">
      <c r="O290" s="74"/>
      <c r="P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BU290" s="93"/>
      <c r="CG290" s="463"/>
      <c r="CH290" s="463"/>
      <c r="CI290" s="463"/>
      <c r="CJ290" s="463"/>
      <c r="CK290" s="463"/>
      <c r="CL290" s="463"/>
      <c r="CM290" s="463"/>
      <c r="CN290" s="757"/>
    </row>
    <row r="291" spans="15:92" s="40" customFormat="1" x14ac:dyDescent="0.2">
      <c r="O291" s="74"/>
      <c r="P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BU291" s="93"/>
      <c r="CG291" s="463"/>
      <c r="CH291" s="463"/>
      <c r="CI291" s="463"/>
      <c r="CJ291" s="463"/>
      <c r="CK291" s="463"/>
      <c r="CL291" s="463"/>
      <c r="CM291" s="463"/>
      <c r="CN291" s="757"/>
    </row>
    <row r="292" spans="15:92" s="40" customFormat="1" x14ac:dyDescent="0.2">
      <c r="O292" s="74"/>
      <c r="P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BU292" s="93"/>
      <c r="CG292" s="463"/>
      <c r="CH292" s="463"/>
      <c r="CI292" s="463"/>
      <c r="CJ292" s="463"/>
      <c r="CK292" s="463"/>
      <c r="CL292" s="463"/>
      <c r="CM292" s="463"/>
      <c r="CN292" s="757"/>
    </row>
    <row r="293" spans="15:92" s="40" customFormat="1" x14ac:dyDescent="0.2">
      <c r="O293" s="74"/>
      <c r="P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BU293" s="93"/>
      <c r="CG293" s="463"/>
      <c r="CH293" s="463"/>
      <c r="CI293" s="463"/>
      <c r="CJ293" s="463"/>
      <c r="CK293" s="463"/>
      <c r="CL293" s="463"/>
      <c r="CM293" s="463"/>
      <c r="CN293" s="757"/>
    </row>
    <row r="294" spans="15:92" s="40" customFormat="1" x14ac:dyDescent="0.2">
      <c r="O294" s="74"/>
      <c r="P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BU294" s="93"/>
      <c r="CG294" s="463"/>
      <c r="CH294" s="463"/>
      <c r="CI294" s="463"/>
      <c r="CJ294" s="463"/>
      <c r="CK294" s="463"/>
      <c r="CL294" s="463"/>
      <c r="CM294" s="463"/>
      <c r="CN294" s="757"/>
    </row>
    <row r="295" spans="15:92" s="40" customFormat="1" x14ac:dyDescent="0.2">
      <c r="O295" s="74"/>
      <c r="P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BU295" s="93"/>
      <c r="CG295" s="463"/>
      <c r="CH295" s="463"/>
      <c r="CI295" s="463"/>
      <c r="CJ295" s="463"/>
      <c r="CK295" s="463"/>
      <c r="CL295" s="463"/>
      <c r="CM295" s="463"/>
      <c r="CN295" s="757"/>
    </row>
    <row r="296" spans="15:92" s="40" customFormat="1" x14ac:dyDescent="0.2">
      <c r="O296" s="74"/>
      <c r="P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BU296" s="93"/>
      <c r="CG296" s="463"/>
      <c r="CH296" s="463"/>
      <c r="CI296" s="463"/>
      <c r="CJ296" s="463"/>
      <c r="CK296" s="463"/>
      <c r="CL296" s="463"/>
      <c r="CM296" s="463"/>
      <c r="CN296" s="757"/>
    </row>
    <row r="297" spans="15:92" s="40" customFormat="1" x14ac:dyDescent="0.2">
      <c r="O297" s="74"/>
      <c r="P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BU297" s="93"/>
      <c r="CG297" s="463"/>
      <c r="CH297" s="463"/>
      <c r="CI297" s="463"/>
      <c r="CJ297" s="463"/>
      <c r="CK297" s="463"/>
      <c r="CL297" s="463"/>
      <c r="CM297" s="463"/>
      <c r="CN297" s="757"/>
    </row>
    <row r="298" spans="15:92" s="40" customFormat="1" x14ac:dyDescent="0.2">
      <c r="O298" s="74"/>
      <c r="P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BU298" s="93"/>
      <c r="CG298" s="463"/>
      <c r="CH298" s="463"/>
      <c r="CI298" s="463"/>
      <c r="CJ298" s="463"/>
      <c r="CK298" s="463"/>
      <c r="CL298" s="463"/>
      <c r="CM298" s="463"/>
      <c r="CN298" s="757"/>
    </row>
    <row r="299" spans="15:92" s="40" customFormat="1" x14ac:dyDescent="0.2">
      <c r="O299" s="74"/>
      <c r="P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BU299" s="93"/>
      <c r="CG299" s="463"/>
      <c r="CH299" s="463"/>
      <c r="CI299" s="463"/>
      <c r="CJ299" s="463"/>
      <c r="CK299" s="463"/>
      <c r="CL299" s="463"/>
      <c r="CM299" s="463"/>
      <c r="CN299" s="757"/>
    </row>
    <row r="300" spans="15:92" s="40" customFormat="1" x14ac:dyDescent="0.2">
      <c r="O300" s="74"/>
      <c r="P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BU300" s="93"/>
      <c r="CG300" s="463"/>
      <c r="CH300" s="463"/>
      <c r="CI300" s="463"/>
      <c r="CJ300" s="463"/>
      <c r="CK300" s="463"/>
      <c r="CL300" s="463"/>
      <c r="CM300" s="463"/>
      <c r="CN300" s="757"/>
    </row>
    <row r="301" spans="15:92" s="40" customFormat="1" x14ac:dyDescent="0.2">
      <c r="O301" s="74"/>
      <c r="P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BU301" s="93"/>
      <c r="CG301" s="463"/>
      <c r="CH301" s="463"/>
      <c r="CI301" s="463"/>
      <c r="CJ301" s="463"/>
      <c r="CK301" s="463"/>
      <c r="CL301" s="463"/>
      <c r="CM301" s="463"/>
      <c r="CN301" s="757"/>
    </row>
    <row r="302" spans="15:92" s="40" customFormat="1" x14ac:dyDescent="0.2">
      <c r="O302" s="74"/>
      <c r="P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BU302" s="93"/>
      <c r="CG302" s="463"/>
      <c r="CH302" s="463"/>
      <c r="CI302" s="463"/>
      <c r="CJ302" s="463"/>
      <c r="CK302" s="463"/>
      <c r="CL302" s="463"/>
      <c r="CM302" s="463"/>
      <c r="CN302" s="757"/>
    </row>
    <row r="303" spans="15:92" s="40" customFormat="1" x14ac:dyDescent="0.2">
      <c r="O303" s="74"/>
      <c r="P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BU303" s="93"/>
      <c r="CG303" s="463"/>
      <c r="CH303" s="463"/>
      <c r="CI303" s="463"/>
      <c r="CJ303" s="463"/>
      <c r="CK303" s="463"/>
      <c r="CL303" s="463"/>
      <c r="CM303" s="463"/>
      <c r="CN303" s="757"/>
    </row>
    <row r="304" spans="15:92" s="40" customFormat="1" x14ac:dyDescent="0.2">
      <c r="O304" s="74"/>
      <c r="P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BU304" s="93"/>
      <c r="CG304" s="463"/>
      <c r="CH304" s="463"/>
      <c r="CI304" s="463"/>
      <c r="CJ304" s="463"/>
      <c r="CK304" s="463"/>
      <c r="CL304" s="463"/>
      <c r="CM304" s="463"/>
      <c r="CN304" s="757"/>
    </row>
    <row r="305" spans="15:92" s="40" customFormat="1" x14ac:dyDescent="0.2">
      <c r="O305" s="74"/>
      <c r="P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BU305" s="93"/>
      <c r="CG305" s="463"/>
      <c r="CH305" s="463"/>
      <c r="CI305" s="463"/>
      <c r="CJ305" s="463"/>
      <c r="CK305" s="463"/>
      <c r="CL305" s="463"/>
      <c r="CM305" s="463"/>
      <c r="CN305" s="757"/>
    </row>
    <row r="306" spans="15:92" s="40" customFormat="1" x14ac:dyDescent="0.2">
      <c r="O306" s="74"/>
      <c r="P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BU306" s="93"/>
      <c r="CG306" s="463"/>
      <c r="CH306" s="463"/>
      <c r="CI306" s="463"/>
      <c r="CJ306" s="463"/>
      <c r="CK306" s="463"/>
      <c r="CL306" s="463"/>
      <c r="CM306" s="463"/>
      <c r="CN306" s="757"/>
    </row>
    <row r="307" spans="15:92" s="40" customFormat="1" x14ac:dyDescent="0.2">
      <c r="O307" s="74"/>
      <c r="P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BU307" s="93"/>
      <c r="CG307" s="463"/>
      <c r="CH307" s="463"/>
      <c r="CI307" s="463"/>
      <c r="CJ307" s="463"/>
      <c r="CK307" s="463"/>
      <c r="CL307" s="463"/>
      <c r="CM307" s="463"/>
      <c r="CN307" s="757"/>
    </row>
    <row r="308" spans="15:92" s="40" customFormat="1" x14ac:dyDescent="0.2">
      <c r="O308" s="74"/>
      <c r="P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BU308" s="93"/>
      <c r="CG308" s="463"/>
      <c r="CH308" s="463"/>
      <c r="CI308" s="463"/>
      <c r="CJ308" s="463"/>
      <c r="CK308" s="463"/>
      <c r="CL308" s="463"/>
      <c r="CM308" s="463"/>
      <c r="CN308" s="757"/>
    </row>
    <row r="309" spans="15:92" s="40" customFormat="1" x14ac:dyDescent="0.2">
      <c r="O309" s="74"/>
      <c r="P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BU309" s="93"/>
      <c r="CG309" s="463"/>
      <c r="CH309" s="463"/>
      <c r="CI309" s="463"/>
      <c r="CJ309" s="463"/>
      <c r="CK309" s="463"/>
      <c r="CL309" s="463"/>
      <c r="CM309" s="463"/>
      <c r="CN309" s="757"/>
    </row>
    <row r="310" spans="15:92" s="40" customFormat="1" x14ac:dyDescent="0.2">
      <c r="O310" s="74"/>
      <c r="P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BU310" s="93"/>
      <c r="CG310" s="463"/>
      <c r="CH310" s="463"/>
      <c r="CI310" s="463"/>
      <c r="CJ310" s="463"/>
      <c r="CK310" s="463"/>
      <c r="CL310" s="463"/>
      <c r="CM310" s="463"/>
      <c r="CN310" s="757"/>
    </row>
    <row r="311" spans="15:92" s="40" customFormat="1" x14ac:dyDescent="0.2">
      <c r="O311" s="74"/>
      <c r="P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BU311" s="93"/>
      <c r="CG311" s="463"/>
      <c r="CH311" s="463"/>
      <c r="CI311" s="463"/>
      <c r="CJ311" s="463"/>
      <c r="CK311" s="463"/>
      <c r="CL311" s="463"/>
      <c r="CM311" s="463"/>
      <c r="CN311" s="757"/>
    </row>
    <row r="312" spans="15:92" s="40" customFormat="1" x14ac:dyDescent="0.2">
      <c r="O312" s="74"/>
      <c r="P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BU312" s="93"/>
      <c r="CG312" s="463"/>
      <c r="CH312" s="463"/>
      <c r="CI312" s="463"/>
      <c r="CJ312" s="463"/>
      <c r="CK312" s="463"/>
      <c r="CL312" s="463"/>
      <c r="CM312" s="463"/>
      <c r="CN312" s="757"/>
    </row>
    <row r="313" spans="15:92" s="40" customFormat="1" x14ac:dyDescent="0.2">
      <c r="O313" s="74"/>
      <c r="P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BU313" s="93"/>
      <c r="CG313" s="463"/>
      <c r="CH313" s="463"/>
      <c r="CI313" s="463"/>
      <c r="CJ313" s="463"/>
      <c r="CK313" s="463"/>
      <c r="CL313" s="463"/>
      <c r="CM313" s="463"/>
      <c r="CN313" s="757"/>
    </row>
    <row r="314" spans="15:92" s="40" customFormat="1" x14ac:dyDescent="0.2">
      <c r="O314" s="74"/>
      <c r="P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BU314" s="93"/>
      <c r="CG314" s="463"/>
      <c r="CH314" s="463"/>
      <c r="CI314" s="463"/>
      <c r="CJ314" s="463"/>
      <c r="CK314" s="463"/>
      <c r="CL314" s="463"/>
      <c r="CM314" s="463"/>
      <c r="CN314" s="757"/>
    </row>
    <row r="315" spans="15:92" s="40" customFormat="1" x14ac:dyDescent="0.2">
      <c r="O315" s="74"/>
      <c r="P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BU315" s="93"/>
      <c r="CG315" s="463"/>
      <c r="CH315" s="463"/>
      <c r="CI315" s="463"/>
      <c r="CJ315" s="463"/>
      <c r="CK315" s="463"/>
      <c r="CL315" s="463"/>
      <c r="CM315" s="463"/>
      <c r="CN315" s="757"/>
    </row>
    <row r="316" spans="15:92" s="40" customFormat="1" x14ac:dyDescent="0.2">
      <c r="O316" s="74"/>
      <c r="P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BU316" s="93"/>
      <c r="CG316" s="463"/>
      <c r="CH316" s="463"/>
      <c r="CI316" s="463"/>
      <c r="CJ316" s="463"/>
      <c r="CK316" s="463"/>
      <c r="CL316" s="463"/>
      <c r="CM316" s="463"/>
      <c r="CN316" s="757"/>
    </row>
    <row r="317" spans="15:92" s="40" customFormat="1" x14ac:dyDescent="0.2">
      <c r="O317" s="74"/>
      <c r="P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BU317" s="93"/>
      <c r="CG317" s="463"/>
      <c r="CH317" s="463"/>
      <c r="CI317" s="463"/>
      <c r="CJ317" s="463"/>
      <c r="CK317" s="463"/>
      <c r="CL317" s="463"/>
      <c r="CM317" s="463"/>
      <c r="CN317" s="757"/>
    </row>
    <row r="318" spans="15:92" s="40" customFormat="1" x14ac:dyDescent="0.2">
      <c r="O318" s="74"/>
      <c r="P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BU318" s="93"/>
      <c r="CG318" s="463"/>
      <c r="CH318" s="463"/>
      <c r="CI318" s="463"/>
      <c r="CJ318" s="463"/>
      <c r="CK318" s="463"/>
      <c r="CL318" s="463"/>
      <c r="CM318" s="463"/>
      <c r="CN318" s="757"/>
    </row>
    <row r="319" spans="15:92" s="40" customFormat="1" x14ac:dyDescent="0.2">
      <c r="O319" s="74"/>
      <c r="P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BU319" s="93"/>
      <c r="CG319" s="463"/>
      <c r="CH319" s="463"/>
      <c r="CI319" s="463"/>
      <c r="CJ319" s="463"/>
      <c r="CK319" s="463"/>
      <c r="CL319" s="463"/>
      <c r="CM319" s="463"/>
      <c r="CN319" s="757"/>
    </row>
    <row r="320" spans="15:92" s="40" customFormat="1" x14ac:dyDescent="0.2">
      <c r="O320" s="74"/>
      <c r="P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BU320" s="93"/>
      <c r="CG320" s="463"/>
      <c r="CH320" s="463"/>
      <c r="CI320" s="463"/>
      <c r="CJ320" s="463"/>
      <c r="CK320" s="463"/>
      <c r="CL320" s="463"/>
      <c r="CM320" s="463"/>
      <c r="CN320" s="757"/>
    </row>
    <row r="321" spans="15:92" s="40" customFormat="1" x14ac:dyDescent="0.2">
      <c r="O321" s="74"/>
      <c r="P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BU321" s="93"/>
      <c r="CG321" s="463"/>
      <c r="CH321" s="463"/>
      <c r="CI321" s="463"/>
      <c r="CJ321" s="463"/>
      <c r="CK321" s="463"/>
      <c r="CL321" s="463"/>
      <c r="CM321" s="463"/>
      <c r="CN321" s="757"/>
    </row>
    <row r="322" spans="15:92" s="40" customFormat="1" x14ac:dyDescent="0.2">
      <c r="O322" s="74"/>
      <c r="P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BU322" s="93"/>
      <c r="CG322" s="463"/>
      <c r="CH322" s="463"/>
      <c r="CI322" s="463"/>
      <c r="CJ322" s="463"/>
      <c r="CK322" s="463"/>
      <c r="CL322" s="463"/>
      <c r="CM322" s="463"/>
      <c r="CN322" s="757"/>
    </row>
    <row r="323" spans="15:92" s="40" customFormat="1" x14ac:dyDescent="0.2">
      <c r="O323" s="74"/>
      <c r="P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BU323" s="93"/>
      <c r="CG323" s="463"/>
      <c r="CH323" s="463"/>
      <c r="CI323" s="463"/>
      <c r="CJ323" s="463"/>
      <c r="CK323" s="463"/>
      <c r="CL323" s="463"/>
      <c r="CM323" s="463"/>
      <c r="CN323" s="757"/>
    </row>
    <row r="324" spans="15:92" s="40" customFormat="1" x14ac:dyDescent="0.2">
      <c r="O324" s="74"/>
      <c r="P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BU324" s="93"/>
      <c r="CG324" s="463"/>
      <c r="CH324" s="463"/>
      <c r="CI324" s="463"/>
      <c r="CJ324" s="463"/>
      <c r="CK324" s="463"/>
      <c r="CL324" s="463"/>
      <c r="CM324" s="463"/>
      <c r="CN324" s="757"/>
    </row>
    <row r="325" spans="15:92" s="40" customFormat="1" x14ac:dyDescent="0.2">
      <c r="O325" s="74"/>
      <c r="P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BU325" s="93"/>
      <c r="CG325" s="463"/>
      <c r="CH325" s="463"/>
      <c r="CI325" s="463"/>
      <c r="CJ325" s="463"/>
      <c r="CK325" s="463"/>
      <c r="CL325" s="463"/>
      <c r="CM325" s="463"/>
      <c r="CN325" s="757"/>
    </row>
    <row r="326" spans="15:92" s="40" customFormat="1" x14ac:dyDescent="0.2">
      <c r="O326" s="74"/>
      <c r="P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BU326" s="93"/>
      <c r="CG326" s="463"/>
      <c r="CH326" s="463"/>
      <c r="CI326" s="463"/>
      <c r="CJ326" s="463"/>
      <c r="CK326" s="463"/>
      <c r="CL326" s="463"/>
      <c r="CM326" s="463"/>
      <c r="CN326" s="757"/>
    </row>
    <row r="327" spans="15:92" s="40" customFormat="1" x14ac:dyDescent="0.2">
      <c r="O327" s="74"/>
      <c r="P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BU327" s="93"/>
      <c r="CG327" s="463"/>
      <c r="CH327" s="463"/>
      <c r="CI327" s="463"/>
      <c r="CJ327" s="463"/>
      <c r="CK327" s="463"/>
      <c r="CL327" s="463"/>
      <c r="CM327" s="463"/>
      <c r="CN327" s="757"/>
    </row>
    <row r="328" spans="15:92" s="40" customFormat="1" x14ac:dyDescent="0.2">
      <c r="O328" s="74"/>
      <c r="P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BU328" s="93"/>
      <c r="CG328" s="463"/>
      <c r="CH328" s="463"/>
      <c r="CI328" s="463"/>
      <c r="CJ328" s="463"/>
      <c r="CK328" s="463"/>
      <c r="CL328" s="463"/>
      <c r="CM328" s="463"/>
      <c r="CN328" s="757"/>
    </row>
    <row r="329" spans="15:92" s="40" customFormat="1" x14ac:dyDescent="0.2">
      <c r="O329" s="74"/>
      <c r="P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BU329" s="93"/>
      <c r="CG329" s="463"/>
      <c r="CH329" s="463"/>
      <c r="CI329" s="463"/>
      <c r="CJ329" s="463"/>
      <c r="CK329" s="463"/>
      <c r="CL329" s="463"/>
      <c r="CM329" s="463"/>
      <c r="CN329" s="757"/>
    </row>
    <row r="330" spans="15:92" s="40" customFormat="1" x14ac:dyDescent="0.2">
      <c r="O330" s="74"/>
      <c r="P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BU330" s="93"/>
      <c r="CG330" s="463"/>
      <c r="CH330" s="463"/>
      <c r="CI330" s="463"/>
      <c r="CJ330" s="463"/>
      <c r="CK330" s="463"/>
      <c r="CL330" s="463"/>
      <c r="CM330" s="463"/>
      <c r="CN330" s="757"/>
    </row>
    <row r="331" spans="15:92" s="40" customFormat="1" x14ac:dyDescent="0.2">
      <c r="O331" s="74"/>
      <c r="P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BU331" s="93"/>
      <c r="CG331" s="463"/>
      <c r="CH331" s="463"/>
      <c r="CI331" s="463"/>
      <c r="CJ331" s="463"/>
      <c r="CK331" s="463"/>
      <c r="CL331" s="463"/>
      <c r="CM331" s="463"/>
      <c r="CN331" s="757"/>
    </row>
    <row r="332" spans="15:92" s="40" customFormat="1" x14ac:dyDescent="0.2">
      <c r="O332" s="74"/>
      <c r="P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BU332" s="93"/>
      <c r="CG332" s="463"/>
      <c r="CH332" s="463"/>
      <c r="CI332" s="463"/>
      <c r="CJ332" s="463"/>
      <c r="CK332" s="463"/>
      <c r="CL332" s="463"/>
      <c r="CM332" s="463"/>
      <c r="CN332" s="757"/>
    </row>
    <row r="333" spans="15:92" s="40" customFormat="1" x14ac:dyDescent="0.2">
      <c r="O333" s="74"/>
      <c r="P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BU333" s="93"/>
      <c r="CG333" s="463"/>
      <c r="CH333" s="463"/>
      <c r="CI333" s="463"/>
      <c r="CJ333" s="463"/>
      <c r="CK333" s="463"/>
      <c r="CL333" s="463"/>
      <c r="CM333" s="463"/>
      <c r="CN333" s="757"/>
    </row>
    <row r="334" spans="15:92" s="40" customFormat="1" x14ac:dyDescent="0.2">
      <c r="O334" s="74"/>
      <c r="P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BU334" s="93"/>
      <c r="CG334" s="463"/>
      <c r="CH334" s="463"/>
      <c r="CI334" s="463"/>
      <c r="CJ334" s="463"/>
      <c r="CK334" s="463"/>
      <c r="CL334" s="463"/>
      <c r="CM334" s="463"/>
      <c r="CN334" s="757"/>
    </row>
    <row r="335" spans="15:92" s="40" customFormat="1" x14ac:dyDescent="0.2">
      <c r="O335" s="74"/>
      <c r="P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BU335" s="93"/>
      <c r="CG335" s="463"/>
      <c r="CH335" s="463"/>
      <c r="CI335" s="463"/>
      <c r="CJ335" s="463"/>
      <c r="CK335" s="463"/>
      <c r="CL335" s="463"/>
      <c r="CM335" s="463"/>
      <c r="CN335" s="757"/>
    </row>
    <row r="336" spans="15:92" s="40" customFormat="1" x14ac:dyDescent="0.2">
      <c r="O336" s="74"/>
      <c r="P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BU336" s="93"/>
      <c r="CG336" s="463"/>
      <c r="CH336" s="463"/>
      <c r="CI336" s="463"/>
      <c r="CJ336" s="463"/>
      <c r="CK336" s="463"/>
      <c r="CL336" s="463"/>
      <c r="CM336" s="463"/>
      <c r="CN336" s="757"/>
    </row>
    <row r="337" spans="15:92" s="40" customFormat="1" x14ac:dyDescent="0.2">
      <c r="O337" s="74"/>
      <c r="P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BU337" s="93"/>
      <c r="CG337" s="463"/>
      <c r="CH337" s="463"/>
      <c r="CI337" s="463"/>
      <c r="CJ337" s="463"/>
      <c r="CK337" s="463"/>
      <c r="CL337" s="463"/>
      <c r="CM337" s="463"/>
      <c r="CN337" s="757"/>
    </row>
    <row r="338" spans="15:92" s="40" customFormat="1" x14ac:dyDescent="0.2">
      <c r="O338" s="74"/>
      <c r="P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BU338" s="93"/>
      <c r="CG338" s="463"/>
      <c r="CH338" s="463"/>
      <c r="CI338" s="463"/>
      <c r="CJ338" s="463"/>
      <c r="CK338" s="463"/>
      <c r="CL338" s="463"/>
      <c r="CM338" s="463"/>
      <c r="CN338" s="757"/>
    </row>
    <row r="339" spans="15:92" s="40" customFormat="1" x14ac:dyDescent="0.2">
      <c r="O339" s="74"/>
      <c r="P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BU339" s="93"/>
      <c r="CG339" s="463"/>
      <c r="CH339" s="463"/>
      <c r="CI339" s="463"/>
      <c r="CJ339" s="463"/>
      <c r="CK339" s="463"/>
      <c r="CL339" s="463"/>
      <c r="CM339" s="463"/>
      <c r="CN339" s="757"/>
    </row>
    <row r="340" spans="15:92" s="40" customFormat="1" x14ac:dyDescent="0.2">
      <c r="O340" s="74"/>
      <c r="P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BU340" s="93"/>
      <c r="CG340" s="463"/>
      <c r="CH340" s="463"/>
      <c r="CI340" s="463"/>
      <c r="CJ340" s="463"/>
      <c r="CK340" s="463"/>
      <c r="CL340" s="463"/>
      <c r="CM340" s="463"/>
      <c r="CN340" s="757"/>
    </row>
    <row r="341" spans="15:92" s="40" customFormat="1" x14ac:dyDescent="0.2">
      <c r="O341" s="74"/>
      <c r="P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BU341" s="93"/>
      <c r="CG341" s="463"/>
      <c r="CH341" s="463"/>
      <c r="CI341" s="463"/>
      <c r="CJ341" s="463"/>
      <c r="CK341" s="463"/>
      <c r="CL341" s="463"/>
      <c r="CM341" s="463"/>
      <c r="CN341" s="757"/>
    </row>
    <row r="342" spans="15:92" s="40" customFormat="1" x14ac:dyDescent="0.2">
      <c r="O342" s="74"/>
      <c r="P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BU342" s="93"/>
      <c r="CG342" s="463"/>
      <c r="CH342" s="463"/>
      <c r="CI342" s="463"/>
      <c r="CJ342" s="463"/>
      <c r="CK342" s="463"/>
      <c r="CL342" s="463"/>
      <c r="CM342" s="463"/>
      <c r="CN342" s="757"/>
    </row>
    <row r="343" spans="15:92" s="40" customFormat="1" x14ac:dyDescent="0.2">
      <c r="O343" s="74"/>
      <c r="P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BU343" s="93"/>
      <c r="CG343" s="463"/>
      <c r="CH343" s="463"/>
      <c r="CI343" s="463"/>
      <c r="CJ343" s="463"/>
      <c r="CK343" s="463"/>
      <c r="CL343" s="463"/>
      <c r="CM343" s="463"/>
      <c r="CN343" s="757"/>
    </row>
    <row r="344" spans="15:92" s="40" customFormat="1" x14ac:dyDescent="0.2">
      <c r="O344" s="74"/>
      <c r="P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BU344" s="93"/>
      <c r="CG344" s="463"/>
      <c r="CH344" s="463"/>
      <c r="CI344" s="463"/>
      <c r="CJ344" s="463"/>
      <c r="CK344" s="463"/>
      <c r="CL344" s="463"/>
      <c r="CM344" s="463"/>
      <c r="CN344" s="757"/>
    </row>
    <row r="345" spans="15:92" s="40" customFormat="1" x14ac:dyDescent="0.2">
      <c r="O345" s="74"/>
      <c r="P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BU345" s="93"/>
      <c r="CG345" s="463"/>
      <c r="CH345" s="463"/>
      <c r="CI345" s="463"/>
      <c r="CJ345" s="463"/>
      <c r="CK345" s="463"/>
      <c r="CL345" s="463"/>
      <c r="CM345" s="463"/>
      <c r="CN345" s="757"/>
    </row>
    <row r="346" spans="15:92" s="40" customFormat="1" x14ac:dyDescent="0.2">
      <c r="O346" s="74"/>
      <c r="P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BU346" s="93"/>
      <c r="CG346" s="463"/>
      <c r="CH346" s="463"/>
      <c r="CI346" s="463"/>
      <c r="CJ346" s="463"/>
      <c r="CK346" s="463"/>
      <c r="CL346" s="463"/>
      <c r="CM346" s="463"/>
      <c r="CN346" s="757"/>
    </row>
    <row r="347" spans="15:92" s="40" customFormat="1" x14ac:dyDescent="0.2">
      <c r="O347" s="74"/>
      <c r="P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BU347" s="93"/>
      <c r="CG347" s="463"/>
      <c r="CH347" s="463"/>
      <c r="CI347" s="463"/>
      <c r="CJ347" s="463"/>
      <c r="CK347" s="463"/>
      <c r="CL347" s="463"/>
      <c r="CM347" s="463"/>
      <c r="CN347" s="757"/>
    </row>
    <row r="348" spans="15:92" s="40" customFormat="1" x14ac:dyDescent="0.2">
      <c r="O348" s="74"/>
      <c r="P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BU348" s="93"/>
      <c r="CG348" s="463"/>
      <c r="CH348" s="463"/>
      <c r="CI348" s="463"/>
      <c r="CJ348" s="463"/>
      <c r="CK348" s="463"/>
      <c r="CL348" s="463"/>
      <c r="CM348" s="463"/>
      <c r="CN348" s="757"/>
    </row>
    <row r="349" spans="15:92" s="40" customFormat="1" x14ac:dyDescent="0.2">
      <c r="O349" s="74"/>
      <c r="P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BU349" s="93"/>
      <c r="CG349" s="463"/>
      <c r="CH349" s="463"/>
      <c r="CI349" s="463"/>
      <c r="CJ349" s="463"/>
      <c r="CK349" s="463"/>
      <c r="CL349" s="463"/>
      <c r="CM349" s="463"/>
      <c r="CN349" s="757"/>
    </row>
    <row r="350" spans="15:92" s="40" customFormat="1" x14ac:dyDescent="0.2">
      <c r="O350" s="74"/>
      <c r="P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BU350" s="93"/>
      <c r="CG350" s="463"/>
      <c r="CH350" s="463"/>
      <c r="CI350" s="463"/>
      <c r="CJ350" s="463"/>
      <c r="CK350" s="463"/>
      <c r="CL350" s="463"/>
      <c r="CM350" s="463"/>
      <c r="CN350" s="757"/>
    </row>
    <row r="351" spans="15:92" s="40" customFormat="1" x14ac:dyDescent="0.2">
      <c r="O351" s="74"/>
      <c r="P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BU351" s="93"/>
      <c r="CG351" s="463"/>
      <c r="CH351" s="463"/>
      <c r="CI351" s="463"/>
      <c r="CJ351" s="463"/>
      <c r="CK351" s="463"/>
      <c r="CL351" s="463"/>
      <c r="CM351" s="463"/>
      <c r="CN351" s="757"/>
    </row>
    <row r="352" spans="15:92" s="40" customFormat="1" x14ac:dyDescent="0.2">
      <c r="O352" s="74"/>
      <c r="P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BU352" s="93"/>
      <c r="CG352" s="463"/>
      <c r="CH352" s="463"/>
      <c r="CI352" s="463"/>
      <c r="CJ352" s="463"/>
      <c r="CK352" s="463"/>
      <c r="CL352" s="463"/>
      <c r="CM352" s="463"/>
      <c r="CN352" s="757"/>
    </row>
    <row r="353" spans="15:92" s="40" customFormat="1" x14ac:dyDescent="0.2">
      <c r="O353" s="74"/>
      <c r="P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BU353" s="93"/>
      <c r="CG353" s="463"/>
      <c r="CH353" s="463"/>
      <c r="CI353" s="463"/>
      <c r="CJ353" s="463"/>
      <c r="CK353" s="463"/>
      <c r="CL353" s="463"/>
      <c r="CM353" s="463"/>
      <c r="CN353" s="757"/>
    </row>
    <row r="354" spans="15:92" s="40" customFormat="1" x14ac:dyDescent="0.2">
      <c r="O354" s="74"/>
      <c r="P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BU354" s="93"/>
      <c r="CG354" s="463"/>
      <c r="CH354" s="463"/>
      <c r="CI354" s="463"/>
      <c r="CJ354" s="463"/>
      <c r="CK354" s="463"/>
      <c r="CL354" s="463"/>
      <c r="CM354" s="463"/>
      <c r="CN354" s="757"/>
    </row>
    <row r="355" spans="15:92" s="40" customFormat="1" x14ac:dyDescent="0.2">
      <c r="O355" s="74"/>
      <c r="P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BU355" s="93"/>
      <c r="CG355" s="463"/>
      <c r="CH355" s="463"/>
      <c r="CI355" s="463"/>
      <c r="CJ355" s="463"/>
      <c r="CK355" s="463"/>
      <c r="CL355" s="463"/>
      <c r="CM355" s="463"/>
      <c r="CN355" s="757"/>
    </row>
    <row r="356" spans="15:92" s="40" customFormat="1" x14ac:dyDescent="0.2">
      <c r="O356" s="74"/>
      <c r="P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BU356" s="93"/>
      <c r="CG356" s="463"/>
      <c r="CH356" s="463"/>
      <c r="CI356" s="463"/>
      <c r="CJ356" s="463"/>
      <c r="CK356" s="463"/>
      <c r="CL356" s="463"/>
      <c r="CM356" s="463"/>
      <c r="CN356" s="757"/>
    </row>
    <row r="357" spans="15:92" s="40" customFormat="1" x14ac:dyDescent="0.2">
      <c r="O357" s="74"/>
      <c r="P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BU357" s="93"/>
      <c r="CG357" s="463"/>
      <c r="CH357" s="463"/>
      <c r="CI357" s="463"/>
      <c r="CJ357" s="463"/>
      <c r="CK357" s="463"/>
      <c r="CL357" s="463"/>
      <c r="CM357" s="463"/>
      <c r="CN357" s="757"/>
    </row>
    <row r="358" spans="15:92" s="40" customFormat="1" x14ac:dyDescent="0.2">
      <c r="O358" s="74"/>
      <c r="P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BU358" s="93"/>
      <c r="CG358" s="463"/>
      <c r="CH358" s="463"/>
      <c r="CI358" s="463"/>
      <c r="CJ358" s="463"/>
      <c r="CK358" s="463"/>
      <c r="CL358" s="463"/>
      <c r="CM358" s="463"/>
      <c r="CN358" s="757"/>
    </row>
  </sheetData>
  <mergeCells count="12">
    <mergeCell ref="BG1:BT1"/>
    <mergeCell ref="C2:BT2"/>
    <mergeCell ref="AS1:BF1"/>
    <mergeCell ref="C1:P1"/>
    <mergeCell ref="Q1:AD1"/>
    <mergeCell ref="AE1:AR1"/>
    <mergeCell ref="AE38:AR38"/>
    <mergeCell ref="AS38:BF38"/>
    <mergeCell ref="BG38:BT38"/>
    <mergeCell ref="C39:BT39"/>
    <mergeCell ref="C38:P38"/>
    <mergeCell ref="Q38:AD38"/>
  </mergeCells>
  <phoneticPr fontId="16" type="noConversion"/>
  <printOptions headings="1" gridLines="1" gridLinesSet="0"/>
  <pageMargins left="0.81" right="0.46" top="0.4" bottom="1.46" header="0.4921259845" footer="0.43"/>
  <pageSetup paperSize="9"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B2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:IV9"/>
    </sheetView>
  </sheetViews>
  <sheetFormatPr defaultRowHeight="12.75" x14ac:dyDescent="0.2"/>
  <cols>
    <col min="1" max="1" width="4.42578125" style="303" customWidth="1"/>
    <col min="2" max="2" width="17.42578125" style="303" customWidth="1"/>
    <col min="3" max="27" width="4.7109375" style="303" customWidth="1"/>
    <col min="28" max="28" width="5.28515625" style="303" customWidth="1"/>
    <col min="29" max="16384" width="9.140625" style="303"/>
  </cols>
  <sheetData>
    <row r="1" spans="1:28" s="313" customFormat="1" x14ac:dyDescent="0.2">
      <c r="H1" s="314" t="s">
        <v>149</v>
      </c>
    </row>
    <row r="2" spans="1:28" ht="6" customHeight="1" x14ac:dyDescent="0.2"/>
    <row r="3" spans="1:28" s="307" customFormat="1" ht="38.25" customHeight="1" x14ac:dyDescent="0.2">
      <c r="A3" s="304"/>
      <c r="B3" s="305" t="s">
        <v>150</v>
      </c>
      <c r="C3" s="306">
        <v>40774</v>
      </c>
      <c r="D3" s="306">
        <v>40775</v>
      </c>
      <c r="E3" s="306">
        <v>40781</v>
      </c>
      <c r="F3" s="306">
        <v>40783</v>
      </c>
      <c r="G3" s="306">
        <v>40788</v>
      </c>
      <c r="H3" s="306">
        <v>40790</v>
      </c>
      <c r="I3" s="306">
        <v>40795</v>
      </c>
      <c r="J3" s="306">
        <v>40797</v>
      </c>
      <c r="K3" s="306">
        <v>40802</v>
      </c>
      <c r="L3" s="306">
        <v>40804</v>
      </c>
      <c r="M3" s="306">
        <v>40809</v>
      </c>
      <c r="N3" s="306">
        <v>40810</v>
      </c>
      <c r="O3" s="306">
        <v>40814</v>
      </c>
      <c r="P3" s="306">
        <v>40816</v>
      </c>
      <c r="Q3" s="306">
        <v>40818</v>
      </c>
      <c r="R3" s="306">
        <v>40823</v>
      </c>
      <c r="S3" s="306">
        <v>40824</v>
      </c>
      <c r="T3" s="306">
        <v>40830</v>
      </c>
      <c r="U3" s="306">
        <v>40832</v>
      </c>
      <c r="V3" s="306">
        <v>40837</v>
      </c>
      <c r="W3" s="306">
        <v>40838</v>
      </c>
      <c r="X3" s="306">
        <v>40844</v>
      </c>
      <c r="Y3" s="306">
        <v>40846</v>
      </c>
      <c r="Z3" s="306">
        <v>40851</v>
      </c>
      <c r="AA3" s="306">
        <v>40852</v>
      </c>
      <c r="AB3" s="345" t="s">
        <v>166</v>
      </c>
    </row>
    <row r="4" spans="1:28" s="307" customFormat="1" ht="11.25" customHeight="1" x14ac:dyDescent="0.2">
      <c r="A4" s="308">
        <v>1</v>
      </c>
      <c r="B4" s="304" t="s">
        <v>11</v>
      </c>
      <c r="C4" s="308" t="s">
        <v>168</v>
      </c>
      <c r="D4" s="308" t="s">
        <v>168</v>
      </c>
      <c r="E4" s="308" t="s">
        <v>168</v>
      </c>
      <c r="F4" s="308" t="s">
        <v>168</v>
      </c>
      <c r="G4" s="308" t="s">
        <v>168</v>
      </c>
      <c r="H4" s="308" t="s">
        <v>168</v>
      </c>
      <c r="I4" s="308" t="s">
        <v>168</v>
      </c>
      <c r="J4" s="308" t="s">
        <v>168</v>
      </c>
      <c r="K4" s="308" t="s">
        <v>168</v>
      </c>
      <c r="L4" s="308" t="s">
        <v>168</v>
      </c>
      <c r="M4" s="308" t="s">
        <v>168</v>
      </c>
      <c r="N4" s="308" t="s">
        <v>168</v>
      </c>
      <c r="O4" s="308" t="s">
        <v>168</v>
      </c>
      <c r="P4" s="308" t="s">
        <v>168</v>
      </c>
      <c r="Q4" s="308" t="s">
        <v>168</v>
      </c>
      <c r="R4" s="308" t="s">
        <v>168</v>
      </c>
      <c r="S4" s="308" t="s">
        <v>168</v>
      </c>
      <c r="T4" s="308" t="s">
        <v>168</v>
      </c>
      <c r="U4" s="308" t="s">
        <v>168</v>
      </c>
      <c r="V4" s="308">
        <v>0</v>
      </c>
      <c r="W4" s="308" t="s">
        <v>168</v>
      </c>
      <c r="X4" s="308">
        <v>0</v>
      </c>
      <c r="Y4" s="308" t="s">
        <v>168</v>
      </c>
      <c r="Z4" s="308" t="s">
        <v>168</v>
      </c>
      <c r="AA4" s="308" t="s">
        <v>168</v>
      </c>
      <c r="AB4" s="346">
        <v>62</v>
      </c>
    </row>
    <row r="5" spans="1:28" s="307" customFormat="1" ht="11.25" customHeight="1" x14ac:dyDescent="0.2">
      <c r="A5" s="308">
        <v>2</v>
      </c>
      <c r="B5" s="304" t="s">
        <v>28</v>
      </c>
      <c r="C5" s="308" t="s">
        <v>168</v>
      </c>
      <c r="D5" s="308">
        <v>0</v>
      </c>
      <c r="E5" s="308">
        <v>0</v>
      </c>
      <c r="F5" s="308">
        <v>0</v>
      </c>
      <c r="G5" s="308" t="s">
        <v>168</v>
      </c>
      <c r="H5" s="308" t="s">
        <v>168</v>
      </c>
      <c r="I5" s="308">
        <v>0</v>
      </c>
      <c r="J5" s="308">
        <v>0</v>
      </c>
      <c r="K5" s="308">
        <v>0</v>
      </c>
      <c r="L5" s="308" t="s">
        <v>168</v>
      </c>
      <c r="M5" s="308">
        <v>0</v>
      </c>
      <c r="N5" s="308">
        <v>0</v>
      </c>
      <c r="O5" s="308">
        <v>0</v>
      </c>
      <c r="P5" s="347" t="s">
        <v>167</v>
      </c>
      <c r="Q5" s="347" t="s">
        <v>167</v>
      </c>
      <c r="R5" s="347" t="s">
        <v>167</v>
      </c>
      <c r="S5" s="347" t="s">
        <v>167</v>
      </c>
      <c r="T5" s="347" t="s">
        <v>167</v>
      </c>
      <c r="U5" s="347" t="s">
        <v>167</v>
      </c>
      <c r="V5" s="347" t="s">
        <v>167</v>
      </c>
      <c r="W5" s="347" t="s">
        <v>167</v>
      </c>
      <c r="X5" s="347" t="s">
        <v>167</v>
      </c>
      <c r="Y5" s="347" t="s">
        <v>167</v>
      </c>
      <c r="Z5" s="347" t="s">
        <v>167</v>
      </c>
      <c r="AA5" s="347" t="s">
        <v>167</v>
      </c>
      <c r="AB5" s="346">
        <v>-27</v>
      </c>
    </row>
    <row r="6" spans="1:28" s="307" customFormat="1" ht="11.25" customHeight="1" x14ac:dyDescent="0.2">
      <c r="A6" s="308">
        <v>3</v>
      </c>
      <c r="B6" s="304" t="s">
        <v>12</v>
      </c>
      <c r="C6" s="308">
        <v>0</v>
      </c>
      <c r="D6" s="308" t="s">
        <v>168</v>
      </c>
      <c r="E6" s="308">
        <v>0</v>
      </c>
      <c r="F6" s="308">
        <v>0</v>
      </c>
      <c r="G6" s="308">
        <v>0</v>
      </c>
      <c r="H6" s="308">
        <v>0</v>
      </c>
      <c r="I6" s="308">
        <v>0</v>
      </c>
      <c r="J6" s="308" t="s">
        <v>168</v>
      </c>
      <c r="K6" s="308">
        <v>0</v>
      </c>
      <c r="L6" s="308" t="s">
        <v>168</v>
      </c>
      <c r="M6" s="308">
        <v>0</v>
      </c>
      <c r="N6" s="308" t="s">
        <v>168</v>
      </c>
      <c r="O6" s="308" t="s">
        <v>168</v>
      </c>
      <c r="P6" s="308">
        <v>0</v>
      </c>
      <c r="Q6" s="308" t="s">
        <v>168</v>
      </c>
      <c r="R6" s="308">
        <v>0</v>
      </c>
      <c r="S6" s="308">
        <v>0</v>
      </c>
      <c r="T6" s="308">
        <v>0</v>
      </c>
      <c r="U6" s="308" t="s">
        <v>168</v>
      </c>
      <c r="V6" s="308">
        <v>0</v>
      </c>
      <c r="W6" s="308">
        <v>0</v>
      </c>
      <c r="X6" s="308">
        <v>0</v>
      </c>
      <c r="Y6" s="308">
        <v>0</v>
      </c>
      <c r="Z6" s="308">
        <v>0</v>
      </c>
      <c r="AA6" s="308">
        <v>0</v>
      </c>
      <c r="AB6" s="346">
        <v>39</v>
      </c>
    </row>
    <row r="7" spans="1:28" s="307" customFormat="1" ht="11.25" customHeight="1" x14ac:dyDescent="0.2">
      <c r="A7" s="308">
        <v>4</v>
      </c>
      <c r="B7" s="304" t="s">
        <v>52</v>
      </c>
      <c r="C7" s="308" t="s">
        <v>168</v>
      </c>
      <c r="D7" s="308" t="s">
        <v>168</v>
      </c>
      <c r="E7" s="308">
        <v>0</v>
      </c>
      <c r="F7" s="308" t="s">
        <v>168</v>
      </c>
      <c r="G7" s="308" t="s">
        <v>168</v>
      </c>
      <c r="H7" s="308" t="s">
        <v>168</v>
      </c>
      <c r="I7" s="308">
        <v>0</v>
      </c>
      <c r="J7" s="308" t="s">
        <v>168</v>
      </c>
      <c r="K7" s="308">
        <v>0</v>
      </c>
      <c r="L7" s="308" t="s">
        <v>168</v>
      </c>
      <c r="M7" s="308">
        <v>0</v>
      </c>
      <c r="N7" s="308" t="s">
        <v>168</v>
      </c>
      <c r="O7" s="308" t="s">
        <v>168</v>
      </c>
      <c r="P7" s="308" t="s">
        <v>168</v>
      </c>
      <c r="Q7" s="308" t="s">
        <v>168</v>
      </c>
      <c r="R7" s="308">
        <v>0</v>
      </c>
      <c r="S7" s="308" t="s">
        <v>168</v>
      </c>
      <c r="T7" s="308" t="s">
        <v>168</v>
      </c>
      <c r="U7" s="308" t="s">
        <v>168</v>
      </c>
      <c r="V7" s="308" t="s">
        <v>168</v>
      </c>
      <c r="W7" s="308" t="s">
        <v>168</v>
      </c>
      <c r="X7" s="308" t="s">
        <v>168</v>
      </c>
      <c r="Y7" s="308" t="s">
        <v>168</v>
      </c>
      <c r="Z7" s="308">
        <v>0</v>
      </c>
      <c r="AA7" s="308" t="s">
        <v>168</v>
      </c>
      <c r="AB7" s="346">
        <v>56</v>
      </c>
    </row>
    <row r="8" spans="1:28" s="307" customFormat="1" ht="11.25" customHeight="1" x14ac:dyDescent="0.2">
      <c r="A8" s="308">
        <v>5</v>
      </c>
      <c r="B8" s="304" t="s">
        <v>5</v>
      </c>
      <c r="C8" s="308">
        <v>0</v>
      </c>
      <c r="D8" s="308" t="s">
        <v>168</v>
      </c>
      <c r="E8" s="308" t="s">
        <v>168</v>
      </c>
      <c r="F8" s="308" t="s">
        <v>168</v>
      </c>
      <c r="G8" s="308" t="s">
        <v>168</v>
      </c>
      <c r="H8" s="308" t="s">
        <v>168</v>
      </c>
      <c r="I8" s="308" t="s">
        <v>168</v>
      </c>
      <c r="J8" s="308" t="s">
        <v>168</v>
      </c>
      <c r="K8" s="308" t="s">
        <v>168</v>
      </c>
      <c r="L8" s="308" t="s">
        <v>168</v>
      </c>
      <c r="M8" s="308" t="s">
        <v>168</v>
      </c>
      <c r="N8" s="308" t="s">
        <v>168</v>
      </c>
      <c r="O8" s="308" t="s">
        <v>168</v>
      </c>
      <c r="P8" s="308" t="s">
        <v>168</v>
      </c>
      <c r="Q8" s="308" t="s">
        <v>168</v>
      </c>
      <c r="R8" s="308" t="s">
        <v>168</v>
      </c>
      <c r="S8" s="308" t="s">
        <v>168</v>
      </c>
      <c r="T8" s="308" t="s">
        <v>168</v>
      </c>
      <c r="U8" s="308" t="s">
        <v>168</v>
      </c>
      <c r="V8" s="308" t="s">
        <v>168</v>
      </c>
      <c r="W8" s="308" t="s">
        <v>168</v>
      </c>
      <c r="X8" s="308" t="s">
        <v>168</v>
      </c>
      <c r="Y8" s="308" t="s">
        <v>168</v>
      </c>
      <c r="Z8" s="308" t="s">
        <v>168</v>
      </c>
      <c r="AA8" s="308" t="s">
        <v>168</v>
      </c>
      <c r="AB8" s="346">
        <v>62</v>
      </c>
    </row>
    <row r="9" spans="1:28" s="307" customFormat="1" ht="11.25" customHeight="1" x14ac:dyDescent="0.2">
      <c r="A9" s="308">
        <v>6</v>
      </c>
      <c r="B9" s="304" t="s">
        <v>36</v>
      </c>
      <c r="C9" s="308" t="s">
        <v>168</v>
      </c>
      <c r="D9" s="308" t="s">
        <v>168</v>
      </c>
      <c r="E9" s="308" t="s">
        <v>168</v>
      </c>
      <c r="F9" s="308" t="s">
        <v>168</v>
      </c>
      <c r="G9" s="308" t="s">
        <v>168</v>
      </c>
      <c r="H9" s="308" t="s">
        <v>168</v>
      </c>
      <c r="I9" s="308" t="s">
        <v>168</v>
      </c>
      <c r="J9" s="308" t="s">
        <v>168</v>
      </c>
      <c r="K9" s="308" t="s">
        <v>168</v>
      </c>
      <c r="L9" s="308" t="s">
        <v>168</v>
      </c>
      <c r="M9" s="308" t="s">
        <v>168</v>
      </c>
      <c r="N9" s="308" t="s">
        <v>168</v>
      </c>
      <c r="O9" s="308" t="s">
        <v>168</v>
      </c>
      <c r="P9" s="308" t="s">
        <v>168</v>
      </c>
      <c r="Q9" s="308" t="s">
        <v>168</v>
      </c>
      <c r="R9" s="308" t="s">
        <v>168</v>
      </c>
      <c r="S9" s="308" t="s">
        <v>168</v>
      </c>
      <c r="T9" s="308" t="s">
        <v>168</v>
      </c>
      <c r="U9" s="308" t="s">
        <v>168</v>
      </c>
      <c r="V9" s="308" t="s">
        <v>168</v>
      </c>
      <c r="W9" s="308" t="s">
        <v>168</v>
      </c>
      <c r="X9" s="308" t="s">
        <v>168</v>
      </c>
      <c r="Y9" s="308" t="s">
        <v>168</v>
      </c>
      <c r="Z9" s="308" t="s">
        <v>168</v>
      </c>
      <c r="AA9" s="308" t="s">
        <v>168</v>
      </c>
      <c r="AB9" s="346">
        <v>63</v>
      </c>
    </row>
    <row r="10" spans="1:28" s="307" customFormat="1" ht="11.25" customHeight="1" x14ac:dyDescent="0.2">
      <c r="A10" s="308">
        <v>7</v>
      </c>
      <c r="B10" s="309" t="s">
        <v>147</v>
      </c>
      <c r="C10" s="308">
        <v>0</v>
      </c>
      <c r="D10" s="308" t="s">
        <v>168</v>
      </c>
      <c r="E10" s="308">
        <v>0</v>
      </c>
      <c r="F10" s="308" t="s">
        <v>168</v>
      </c>
      <c r="G10" s="308" t="s">
        <v>168</v>
      </c>
      <c r="H10" s="308">
        <v>0</v>
      </c>
      <c r="I10" s="308">
        <v>0</v>
      </c>
      <c r="J10" s="308">
        <v>0</v>
      </c>
      <c r="K10" s="308" t="s">
        <v>168</v>
      </c>
      <c r="L10" s="308" t="s">
        <v>168</v>
      </c>
      <c r="M10" s="308">
        <v>0</v>
      </c>
      <c r="N10" s="308" t="s">
        <v>168</v>
      </c>
      <c r="O10" s="308" t="s">
        <v>168</v>
      </c>
      <c r="P10" s="308">
        <v>0</v>
      </c>
      <c r="Q10" s="308">
        <v>0</v>
      </c>
      <c r="R10" s="308">
        <v>0</v>
      </c>
      <c r="S10" s="308" t="s">
        <v>168</v>
      </c>
      <c r="T10" s="308">
        <v>0</v>
      </c>
      <c r="U10" s="308" t="s">
        <v>168</v>
      </c>
      <c r="V10" s="308">
        <v>0</v>
      </c>
      <c r="W10" s="308" t="s">
        <v>168</v>
      </c>
      <c r="X10" s="308">
        <v>0</v>
      </c>
      <c r="Y10" s="308" t="s">
        <v>168</v>
      </c>
      <c r="Z10" s="308">
        <v>0</v>
      </c>
      <c r="AA10" s="308" t="s">
        <v>168</v>
      </c>
      <c r="AB10" s="346">
        <v>47</v>
      </c>
    </row>
    <row r="11" spans="1:28" s="307" customFormat="1" ht="11.25" customHeight="1" x14ac:dyDescent="0.2">
      <c r="A11" s="308">
        <v>8</v>
      </c>
      <c r="B11" s="304" t="s">
        <v>144</v>
      </c>
      <c r="C11" s="308" t="s">
        <v>168</v>
      </c>
      <c r="D11" s="308" t="s">
        <v>168</v>
      </c>
      <c r="E11" s="308" t="s">
        <v>168</v>
      </c>
      <c r="F11" s="308" t="s">
        <v>168</v>
      </c>
      <c r="G11" s="308" t="s">
        <v>168</v>
      </c>
      <c r="H11" s="308" t="s">
        <v>168</v>
      </c>
      <c r="I11" s="308" t="s">
        <v>168</v>
      </c>
      <c r="J11" s="308">
        <v>0</v>
      </c>
      <c r="K11" s="308" t="s">
        <v>168</v>
      </c>
      <c r="L11" s="308" t="s">
        <v>168</v>
      </c>
      <c r="M11" s="308" t="s">
        <v>168</v>
      </c>
      <c r="N11" s="308">
        <v>0</v>
      </c>
      <c r="O11" s="308" t="s">
        <v>168</v>
      </c>
      <c r="P11" s="308" t="s">
        <v>168</v>
      </c>
      <c r="Q11" s="308" t="s">
        <v>168</v>
      </c>
      <c r="R11" s="308">
        <v>0</v>
      </c>
      <c r="S11" s="308" t="s">
        <v>168</v>
      </c>
      <c r="T11" s="308" t="s">
        <v>168</v>
      </c>
      <c r="U11" s="308" t="s">
        <v>168</v>
      </c>
      <c r="V11" s="308">
        <v>0</v>
      </c>
      <c r="W11" s="308" t="s">
        <v>168</v>
      </c>
      <c r="X11" s="308">
        <v>0</v>
      </c>
      <c r="Y11" s="308" t="s">
        <v>168</v>
      </c>
      <c r="Z11" s="308">
        <v>0</v>
      </c>
      <c r="AA11" s="308" t="s">
        <v>168</v>
      </c>
      <c r="AB11" s="346">
        <v>58</v>
      </c>
    </row>
    <row r="12" spans="1:28" s="307" customFormat="1" ht="11.25" customHeight="1" x14ac:dyDescent="0.2">
      <c r="A12" s="308">
        <v>9</v>
      </c>
      <c r="B12" s="304" t="s">
        <v>51</v>
      </c>
      <c r="C12" s="308" t="s">
        <v>168</v>
      </c>
      <c r="D12" s="308" t="s">
        <v>168</v>
      </c>
      <c r="E12" s="308">
        <v>0</v>
      </c>
      <c r="F12" s="308" t="s">
        <v>168</v>
      </c>
      <c r="G12" s="308" t="s">
        <v>168</v>
      </c>
      <c r="H12" s="308" t="s">
        <v>168</v>
      </c>
      <c r="I12" s="308" t="s">
        <v>168</v>
      </c>
      <c r="J12" s="308">
        <v>0</v>
      </c>
      <c r="K12" s="308" t="s">
        <v>168</v>
      </c>
      <c r="L12" s="308" t="s">
        <v>168</v>
      </c>
      <c r="M12" s="308" t="s">
        <v>168</v>
      </c>
      <c r="N12" s="308" t="s">
        <v>168</v>
      </c>
      <c r="O12" s="308" t="s">
        <v>168</v>
      </c>
      <c r="P12" s="308" t="s">
        <v>168</v>
      </c>
      <c r="Q12" s="308" t="s">
        <v>168</v>
      </c>
      <c r="R12" s="308" t="s">
        <v>168</v>
      </c>
      <c r="S12" s="308" t="s">
        <v>168</v>
      </c>
      <c r="T12" s="308">
        <v>0</v>
      </c>
      <c r="U12" s="308" t="s">
        <v>168</v>
      </c>
      <c r="V12" s="308" t="s">
        <v>168</v>
      </c>
      <c r="W12" s="308" t="s">
        <v>168</v>
      </c>
      <c r="X12" s="308" t="s">
        <v>168</v>
      </c>
      <c r="Y12" s="308" t="s">
        <v>168</v>
      </c>
      <c r="Z12" s="308" t="s">
        <v>168</v>
      </c>
      <c r="AA12" s="308" t="s">
        <v>168</v>
      </c>
      <c r="AB12" s="346">
        <v>60</v>
      </c>
    </row>
    <row r="13" spans="1:28" s="307" customFormat="1" ht="11.25" customHeight="1" x14ac:dyDescent="0.2">
      <c r="A13" s="308">
        <v>10</v>
      </c>
      <c r="B13" s="304" t="s">
        <v>43</v>
      </c>
      <c r="C13" s="308">
        <v>0</v>
      </c>
      <c r="D13" s="308" t="s">
        <v>168</v>
      </c>
      <c r="E13" s="308">
        <v>0</v>
      </c>
      <c r="F13" s="308" t="s">
        <v>168</v>
      </c>
      <c r="G13" s="308">
        <v>0</v>
      </c>
      <c r="H13" s="308" t="s">
        <v>168</v>
      </c>
      <c r="I13" s="308">
        <v>0</v>
      </c>
      <c r="J13" s="308" t="s">
        <v>168</v>
      </c>
      <c r="K13" s="308">
        <v>0</v>
      </c>
      <c r="L13" s="308" t="s">
        <v>168</v>
      </c>
      <c r="M13" s="308">
        <v>0</v>
      </c>
      <c r="N13" s="308" t="s">
        <v>168</v>
      </c>
      <c r="O13" s="308">
        <v>0</v>
      </c>
      <c r="P13" s="308" t="s">
        <v>168</v>
      </c>
      <c r="Q13" s="308" t="s">
        <v>168</v>
      </c>
      <c r="R13" s="308">
        <v>0</v>
      </c>
      <c r="S13" s="308" t="s">
        <v>168</v>
      </c>
      <c r="T13" s="308">
        <v>0</v>
      </c>
      <c r="U13" s="308">
        <v>0</v>
      </c>
      <c r="V13" s="308">
        <v>0</v>
      </c>
      <c r="W13" s="308" t="s">
        <v>168</v>
      </c>
      <c r="X13" s="308">
        <v>0</v>
      </c>
      <c r="Y13" s="308" t="s">
        <v>168</v>
      </c>
      <c r="Z13" s="308">
        <v>0</v>
      </c>
      <c r="AA13" s="308" t="s">
        <v>168</v>
      </c>
      <c r="AB13" s="346">
        <v>48</v>
      </c>
    </row>
    <row r="14" spans="1:28" s="307" customFormat="1" ht="11.25" customHeight="1" x14ac:dyDescent="0.2">
      <c r="A14" s="308">
        <v>11</v>
      </c>
      <c r="B14" s="304" t="s">
        <v>151</v>
      </c>
      <c r="C14" s="308" t="s">
        <v>168</v>
      </c>
      <c r="D14" s="308" t="s">
        <v>168</v>
      </c>
      <c r="E14" s="308">
        <v>0</v>
      </c>
      <c r="F14" s="308" t="s">
        <v>168</v>
      </c>
      <c r="G14" s="308">
        <v>0</v>
      </c>
      <c r="H14" s="308" t="s">
        <v>168</v>
      </c>
      <c r="I14" s="308" t="s">
        <v>168</v>
      </c>
      <c r="J14" s="308" t="s">
        <v>168</v>
      </c>
      <c r="K14" s="308" t="s">
        <v>168</v>
      </c>
      <c r="L14" s="308" t="s">
        <v>168</v>
      </c>
      <c r="M14" s="308" t="s">
        <v>168</v>
      </c>
      <c r="N14" s="308" t="s">
        <v>168</v>
      </c>
      <c r="O14" s="308" t="s">
        <v>168</v>
      </c>
      <c r="P14" s="308">
        <v>0</v>
      </c>
      <c r="Q14" s="308" t="s">
        <v>168</v>
      </c>
      <c r="R14" s="308" t="s">
        <v>168</v>
      </c>
      <c r="S14" s="308" t="s">
        <v>168</v>
      </c>
      <c r="T14" s="308" t="s">
        <v>168</v>
      </c>
      <c r="U14" s="308" t="s">
        <v>168</v>
      </c>
      <c r="V14" s="308" t="s">
        <v>168</v>
      </c>
      <c r="W14" s="308" t="s">
        <v>168</v>
      </c>
      <c r="X14" s="308" t="s">
        <v>168</v>
      </c>
      <c r="Y14" s="308" t="s">
        <v>168</v>
      </c>
      <c r="Z14" s="308" t="s">
        <v>168</v>
      </c>
      <c r="AA14" s="308" t="s">
        <v>168</v>
      </c>
      <c r="AB14" s="346">
        <v>54</v>
      </c>
    </row>
    <row r="15" spans="1:28" s="307" customFormat="1" ht="11.25" customHeight="1" x14ac:dyDescent="0.2">
      <c r="A15" s="308">
        <v>12</v>
      </c>
      <c r="B15" s="304" t="s">
        <v>48</v>
      </c>
      <c r="C15" s="308" t="s">
        <v>168</v>
      </c>
      <c r="D15" s="308" t="s">
        <v>168</v>
      </c>
      <c r="E15" s="308" t="s">
        <v>168</v>
      </c>
      <c r="F15" s="308" t="s">
        <v>168</v>
      </c>
      <c r="G15" s="308">
        <v>0</v>
      </c>
      <c r="H15" s="308" t="s">
        <v>168</v>
      </c>
      <c r="I15" s="308" t="s">
        <v>168</v>
      </c>
      <c r="J15" s="308" t="s">
        <v>168</v>
      </c>
      <c r="K15" s="308">
        <v>0</v>
      </c>
      <c r="L15" s="308" t="s">
        <v>168</v>
      </c>
      <c r="M15" s="308">
        <v>0</v>
      </c>
      <c r="N15" s="308">
        <v>0</v>
      </c>
      <c r="O15" s="308">
        <v>0</v>
      </c>
      <c r="P15" s="308">
        <v>0</v>
      </c>
      <c r="Q15" s="308" t="s">
        <v>168</v>
      </c>
      <c r="R15" s="308" t="s">
        <v>168</v>
      </c>
      <c r="S15" s="308" t="s">
        <v>168</v>
      </c>
      <c r="T15" s="308">
        <v>0</v>
      </c>
      <c r="U15" s="308">
        <v>0</v>
      </c>
      <c r="V15" s="308" t="s">
        <v>168</v>
      </c>
      <c r="W15" s="308" t="s">
        <v>168</v>
      </c>
      <c r="X15" s="308">
        <v>0</v>
      </c>
      <c r="Y15" s="308" t="s">
        <v>168</v>
      </c>
      <c r="Z15" s="308">
        <v>0</v>
      </c>
      <c r="AA15" s="308">
        <v>0</v>
      </c>
      <c r="AB15" s="346">
        <v>48</v>
      </c>
    </row>
    <row r="16" spans="1:28" s="307" customFormat="1" ht="11.25" customHeight="1" x14ac:dyDescent="0.2">
      <c r="A16" s="308">
        <v>13</v>
      </c>
      <c r="B16" s="309" t="s">
        <v>137</v>
      </c>
      <c r="C16" s="308">
        <v>0</v>
      </c>
      <c r="D16" s="308">
        <v>0</v>
      </c>
      <c r="E16" s="308">
        <v>0</v>
      </c>
      <c r="F16" s="308" t="s">
        <v>168</v>
      </c>
      <c r="G16" s="308">
        <v>0</v>
      </c>
      <c r="H16" s="308">
        <v>0</v>
      </c>
      <c r="I16" s="308">
        <v>0</v>
      </c>
      <c r="J16" s="308" t="s">
        <v>168</v>
      </c>
      <c r="K16" s="308">
        <v>0</v>
      </c>
      <c r="L16" s="308" t="s">
        <v>168</v>
      </c>
      <c r="M16" s="308">
        <v>0</v>
      </c>
      <c r="N16" s="308">
        <v>0</v>
      </c>
      <c r="O16" s="308">
        <v>0</v>
      </c>
      <c r="P16" s="308" t="s">
        <v>168</v>
      </c>
      <c r="Q16" s="308" t="s">
        <v>168</v>
      </c>
      <c r="R16" s="308">
        <v>0</v>
      </c>
      <c r="S16" s="308" t="s">
        <v>168</v>
      </c>
      <c r="T16" s="308">
        <v>0</v>
      </c>
      <c r="U16" s="308" t="s">
        <v>168</v>
      </c>
      <c r="V16" s="308">
        <v>0</v>
      </c>
      <c r="W16" s="308" t="s">
        <v>168</v>
      </c>
      <c r="X16" s="308">
        <v>0</v>
      </c>
      <c r="Y16" s="308" t="s">
        <v>168</v>
      </c>
      <c r="Z16" s="308" t="s">
        <v>168</v>
      </c>
      <c r="AA16" s="308">
        <v>0</v>
      </c>
      <c r="AB16" s="346">
        <v>43</v>
      </c>
    </row>
    <row r="17" spans="1:28" s="307" customFormat="1" ht="11.25" customHeight="1" x14ac:dyDescent="0.2">
      <c r="A17" s="308">
        <v>14</v>
      </c>
      <c r="B17" s="304" t="s">
        <v>44</v>
      </c>
      <c r="C17" s="308">
        <v>0</v>
      </c>
      <c r="D17" s="308" t="s">
        <v>168</v>
      </c>
      <c r="E17" s="308">
        <v>0</v>
      </c>
      <c r="F17" s="308" t="s">
        <v>168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 t="s">
        <v>168</v>
      </c>
      <c r="P17" s="308">
        <v>0</v>
      </c>
      <c r="Q17" s="308" t="s">
        <v>168</v>
      </c>
      <c r="R17" s="308">
        <v>0</v>
      </c>
      <c r="S17" s="308">
        <v>0</v>
      </c>
      <c r="T17" s="308">
        <v>0</v>
      </c>
      <c r="U17" s="308">
        <v>0</v>
      </c>
      <c r="V17" s="308">
        <v>0</v>
      </c>
      <c r="W17" s="347" t="s">
        <v>167</v>
      </c>
      <c r="X17" s="347" t="s">
        <v>167</v>
      </c>
      <c r="Y17" s="347" t="s">
        <v>167</v>
      </c>
      <c r="Z17" s="308">
        <v>0</v>
      </c>
      <c r="AA17" s="308" t="s">
        <v>168</v>
      </c>
      <c r="AB17" s="346">
        <v>20</v>
      </c>
    </row>
    <row r="18" spans="1:28" s="307" customFormat="1" ht="11.25" customHeight="1" x14ac:dyDescent="0.2">
      <c r="A18" s="308">
        <v>15</v>
      </c>
      <c r="B18" s="309" t="s">
        <v>55</v>
      </c>
      <c r="C18" s="308" t="s">
        <v>168</v>
      </c>
      <c r="D18" s="308" t="s">
        <v>168</v>
      </c>
      <c r="E18" s="308">
        <v>0</v>
      </c>
      <c r="F18" s="308" t="s">
        <v>168</v>
      </c>
      <c r="G18" s="308" t="s">
        <v>168</v>
      </c>
      <c r="H18" s="308" t="s">
        <v>168</v>
      </c>
      <c r="I18" s="308">
        <v>0</v>
      </c>
      <c r="J18" s="308" t="s">
        <v>168</v>
      </c>
      <c r="K18" s="308" t="s">
        <v>168</v>
      </c>
      <c r="L18" s="308" t="s">
        <v>168</v>
      </c>
      <c r="M18" s="308" t="s">
        <v>168</v>
      </c>
      <c r="N18" s="308" t="s">
        <v>168</v>
      </c>
      <c r="O18" s="308" t="s">
        <v>168</v>
      </c>
      <c r="P18" s="308" t="s">
        <v>168</v>
      </c>
      <c r="Q18" s="308">
        <v>0</v>
      </c>
      <c r="R18" s="308" t="s">
        <v>168</v>
      </c>
      <c r="S18" s="308" t="s">
        <v>168</v>
      </c>
      <c r="T18" s="308" t="s">
        <v>168</v>
      </c>
      <c r="U18" s="308" t="s">
        <v>168</v>
      </c>
      <c r="V18" s="308" t="s">
        <v>168</v>
      </c>
      <c r="W18" s="308" t="s">
        <v>168</v>
      </c>
      <c r="X18" s="308">
        <v>0</v>
      </c>
      <c r="Y18" s="308" t="s">
        <v>168</v>
      </c>
      <c r="Z18" s="308">
        <v>0</v>
      </c>
      <c r="AA18" s="308" t="s">
        <v>168</v>
      </c>
      <c r="AB18" s="346">
        <v>58</v>
      </c>
    </row>
    <row r="19" spans="1:28" s="307" customFormat="1" ht="11.25" customHeight="1" x14ac:dyDescent="0.2">
      <c r="A19" s="308">
        <v>16</v>
      </c>
      <c r="B19" s="309" t="s">
        <v>152</v>
      </c>
      <c r="C19" s="308" t="s">
        <v>168</v>
      </c>
      <c r="D19" s="308" t="s">
        <v>168</v>
      </c>
      <c r="E19" s="308" t="s">
        <v>168</v>
      </c>
      <c r="F19" s="308" t="s">
        <v>168</v>
      </c>
      <c r="G19" s="308" t="s">
        <v>168</v>
      </c>
      <c r="H19" s="308" t="s">
        <v>168</v>
      </c>
      <c r="I19" s="308" t="s">
        <v>168</v>
      </c>
      <c r="J19" s="308" t="s">
        <v>168</v>
      </c>
      <c r="K19" s="308">
        <v>0</v>
      </c>
      <c r="L19" s="308" t="s">
        <v>168</v>
      </c>
      <c r="M19" s="308" t="s">
        <v>168</v>
      </c>
      <c r="N19" s="308" t="s">
        <v>168</v>
      </c>
      <c r="O19" s="308" t="s">
        <v>168</v>
      </c>
      <c r="P19" s="308" t="s">
        <v>168</v>
      </c>
      <c r="Q19" s="308" t="s">
        <v>168</v>
      </c>
      <c r="R19" s="308" t="s">
        <v>168</v>
      </c>
      <c r="S19" s="308" t="s">
        <v>168</v>
      </c>
      <c r="T19" s="308">
        <v>0</v>
      </c>
      <c r="U19" s="308" t="s">
        <v>168</v>
      </c>
      <c r="V19" s="308" t="s">
        <v>168</v>
      </c>
      <c r="W19" s="308" t="s">
        <v>168</v>
      </c>
      <c r="X19" s="308" t="s">
        <v>168</v>
      </c>
      <c r="Y19" s="308" t="s">
        <v>168</v>
      </c>
      <c r="Z19" s="308">
        <v>0</v>
      </c>
      <c r="AA19" s="308" t="s">
        <v>168</v>
      </c>
      <c r="AB19" s="346">
        <v>60</v>
      </c>
    </row>
    <row r="20" spans="1:28" s="307" customFormat="1" ht="11.25" x14ac:dyDescent="0.2"/>
    <row r="21" spans="1:28" s="307" customFormat="1" ht="11.25" x14ac:dyDescent="0.2">
      <c r="B21" s="315" t="s">
        <v>153</v>
      </c>
      <c r="C21" s="316"/>
      <c r="D21" s="316"/>
    </row>
    <row r="22" spans="1:28" s="307" customFormat="1" ht="11.25" x14ac:dyDescent="0.2"/>
    <row r="23" spans="1:28" s="307" customFormat="1" ht="11.25" x14ac:dyDescent="0.2">
      <c r="B23" s="310" t="s">
        <v>154</v>
      </c>
      <c r="C23" s="307">
        <v>2</v>
      </c>
      <c r="D23" s="307" t="s">
        <v>104</v>
      </c>
      <c r="J23" s="320" t="s">
        <v>155</v>
      </c>
      <c r="K23" s="320"/>
      <c r="L23" s="320"/>
      <c r="M23" s="320"/>
      <c r="N23" s="320"/>
      <c r="O23" s="320"/>
      <c r="P23" s="321"/>
    </row>
    <row r="24" spans="1:28" s="307" customFormat="1" ht="11.25" x14ac:dyDescent="0.2">
      <c r="B24" s="311" t="s">
        <v>156</v>
      </c>
      <c r="C24" s="312">
        <v>-4</v>
      </c>
      <c r="D24" s="307" t="s">
        <v>104</v>
      </c>
      <c r="J24" s="310" t="s">
        <v>160</v>
      </c>
    </row>
    <row r="25" spans="1:28" s="307" customFormat="1" ht="11.25" x14ac:dyDescent="0.2">
      <c r="B25" s="317" t="s">
        <v>159</v>
      </c>
      <c r="C25" s="318"/>
      <c r="D25" s="318"/>
      <c r="E25" s="318"/>
      <c r="F25" s="319"/>
      <c r="J25" s="310" t="s">
        <v>161</v>
      </c>
    </row>
    <row r="26" spans="1:28" s="307" customFormat="1" ht="11.25" x14ac:dyDescent="0.2"/>
    <row r="27" spans="1:28" s="307" customFormat="1" ht="11.25" x14ac:dyDescent="0.2">
      <c r="J27" s="310" t="s">
        <v>157</v>
      </c>
      <c r="Q27" s="949">
        <v>250</v>
      </c>
      <c r="R27" s="949"/>
    </row>
    <row r="28" spans="1:28" s="307" customFormat="1" ht="11.25" x14ac:dyDescent="0.2">
      <c r="J28" s="310" t="s">
        <v>158</v>
      </c>
      <c r="Q28" s="950">
        <v>500</v>
      </c>
      <c r="R28" s="950"/>
    </row>
  </sheetData>
  <mergeCells count="2">
    <mergeCell ref="Q27:R27"/>
    <mergeCell ref="Q28:R28"/>
  </mergeCells>
  <phoneticPr fontId="26" type="noConversion"/>
  <pageMargins left="0.64" right="0.22" top="0.59" bottom="0.28000000000000003" header="0.4921259845" footer="0.26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workbookViewId="0">
      <selection activeCell="M2" sqref="M2"/>
    </sheetView>
  </sheetViews>
  <sheetFormatPr defaultRowHeight="12.75" x14ac:dyDescent="0.2"/>
  <cols>
    <col min="1" max="1" width="3.5703125" style="188" bestFit="1" customWidth="1"/>
    <col min="2" max="2" width="6.28515625" style="823" customWidth="1"/>
    <col min="3" max="3" width="20.140625" style="188" customWidth="1"/>
    <col min="4" max="5" width="6.140625" style="188" customWidth="1"/>
    <col min="6" max="6" width="4.140625" style="188" customWidth="1"/>
    <col min="7" max="7" width="1.28515625" style="188" customWidth="1"/>
    <col min="8" max="8" width="3.5703125" style="188" customWidth="1"/>
    <col min="9" max="9" width="7.28515625" style="188" customWidth="1"/>
    <col min="10" max="10" width="20.140625" style="188" customWidth="1"/>
    <col min="11" max="11" width="5.7109375" style="189" customWidth="1"/>
    <col min="12" max="12" width="5.7109375" style="188" customWidth="1"/>
    <col min="13" max="13" width="4.85546875" style="188" bestFit="1" customWidth="1"/>
    <col min="14" max="14" width="5.85546875" style="188" customWidth="1"/>
    <col min="15" max="15" width="5.85546875" style="188" bestFit="1" customWidth="1"/>
    <col min="16" max="16" width="5.85546875" style="188" customWidth="1"/>
    <col min="17" max="18" width="9.140625" style="188"/>
    <col min="19" max="19" width="32.28515625" style="188" bestFit="1" customWidth="1"/>
    <col min="20" max="22" width="9.140625" style="188"/>
    <col min="23" max="23" width="15.7109375" style="188" bestFit="1" customWidth="1"/>
    <col min="24" max="24" width="9.140625" style="188"/>
    <col min="25" max="25" width="34.85546875" style="188" bestFit="1" customWidth="1"/>
    <col min="26" max="16384" width="9.140625" style="188"/>
  </cols>
  <sheetData>
    <row r="1" spans="1:17" s="186" customFormat="1" x14ac:dyDescent="0.2">
      <c r="A1" s="186" t="s">
        <v>56</v>
      </c>
      <c r="B1" s="818"/>
      <c r="K1" s="187"/>
      <c r="L1" s="187"/>
    </row>
    <row r="2" spans="1:17" s="186" customFormat="1" x14ac:dyDescent="0.2">
      <c r="A2" s="186" t="s">
        <v>813</v>
      </c>
      <c r="B2" s="818"/>
      <c r="C2" s="186" t="str">
        <f>Stat.!B1</f>
        <v>2017/2018</v>
      </c>
      <c r="K2" s="187"/>
      <c r="L2" s="187"/>
      <c r="M2" s="383"/>
    </row>
    <row r="3" spans="1:17" s="186" customFormat="1" x14ac:dyDescent="0.2">
      <c r="A3" s="186" t="s">
        <v>102</v>
      </c>
      <c r="B3" s="818"/>
      <c r="D3" s="186" t="s">
        <v>814</v>
      </c>
      <c r="E3" s="186" t="s">
        <v>811</v>
      </c>
      <c r="K3" s="187"/>
      <c r="L3" s="187"/>
    </row>
    <row r="4" spans="1:17" s="278" customFormat="1" ht="11.25" hidden="1" x14ac:dyDescent="0.2">
      <c r="B4" s="282"/>
      <c r="D4" s="278" t="s">
        <v>103</v>
      </c>
      <c r="F4" s="278" t="s">
        <v>104</v>
      </c>
      <c r="H4" s="278" t="s">
        <v>105</v>
      </c>
      <c r="K4" s="279"/>
      <c r="L4" s="279"/>
    </row>
    <row r="5" spans="1:17" s="278" customFormat="1" ht="11.25" hidden="1" x14ac:dyDescent="0.2">
      <c r="A5" s="268" t="s">
        <v>62</v>
      </c>
      <c r="B5" s="366" t="s">
        <v>891</v>
      </c>
      <c r="C5" s="100" t="str">
        <f>rozpis!B1</f>
        <v xml:space="preserve">Malšice - Třebětice </v>
      </c>
      <c r="D5" s="497">
        <v>2</v>
      </c>
      <c r="E5" s="497">
        <v>2</v>
      </c>
      <c r="F5" s="497">
        <v>1</v>
      </c>
      <c r="G5" s="497"/>
      <c r="H5" s="498">
        <v>1</v>
      </c>
      <c r="I5" s="367" t="s">
        <v>217</v>
      </c>
      <c r="J5" s="367" t="s">
        <v>1045</v>
      </c>
      <c r="K5" s="279">
        <f>E5</f>
        <v>2</v>
      </c>
      <c r="L5" s="279">
        <f>D5</f>
        <v>2</v>
      </c>
      <c r="M5" s="892" t="s">
        <v>7</v>
      </c>
      <c r="O5" s="351"/>
      <c r="P5" s="352"/>
      <c r="Q5" s="351"/>
    </row>
    <row r="6" spans="1:17" s="278" customFormat="1" ht="11.25" hidden="1" x14ac:dyDescent="0.2">
      <c r="A6" s="366" t="s">
        <v>63</v>
      </c>
      <c r="B6" s="366" t="s">
        <v>896</v>
      </c>
      <c r="C6" s="100" t="str">
        <f>rozpis!B2</f>
        <v>Třebětice - Jistebnice</v>
      </c>
      <c r="D6" s="279">
        <v>3</v>
      </c>
      <c r="E6" s="279">
        <v>1</v>
      </c>
      <c r="F6" s="279">
        <v>3</v>
      </c>
      <c r="G6" s="279"/>
      <c r="H6" s="278">
        <v>0</v>
      </c>
      <c r="I6" s="367" t="s">
        <v>228</v>
      </c>
      <c r="J6" s="278" t="str">
        <f>J5</f>
        <v>Podzim 2017</v>
      </c>
      <c r="K6" s="279">
        <f>D6</f>
        <v>3</v>
      </c>
      <c r="L6" s="279">
        <f>E6</f>
        <v>1</v>
      </c>
      <c r="M6" s="892" t="s">
        <v>7</v>
      </c>
      <c r="O6" s="351"/>
      <c r="P6" s="352"/>
      <c r="Q6" s="351"/>
    </row>
    <row r="7" spans="1:17" s="278" customFormat="1" ht="11.25" hidden="1" x14ac:dyDescent="0.2">
      <c r="A7" s="268" t="s">
        <v>64</v>
      </c>
      <c r="B7" s="366" t="s">
        <v>897</v>
      </c>
      <c r="C7" s="100" t="str">
        <f>rozpis!B3</f>
        <v xml:space="preserve">Třeboň"B - Třebětice </v>
      </c>
      <c r="D7" s="279">
        <v>0</v>
      </c>
      <c r="E7" s="279">
        <v>5</v>
      </c>
      <c r="F7" s="279">
        <v>3</v>
      </c>
      <c r="G7" s="279"/>
      <c r="H7" s="278">
        <v>3</v>
      </c>
      <c r="I7" s="367" t="s">
        <v>243</v>
      </c>
      <c r="J7" s="278" t="str">
        <f t="shared" ref="J7:J17" si="0">J6</f>
        <v>Podzim 2017</v>
      </c>
      <c r="K7" s="279">
        <f>E7</f>
        <v>5</v>
      </c>
      <c r="L7" s="279">
        <f>D7</f>
        <v>0</v>
      </c>
      <c r="M7" s="282" t="s">
        <v>7</v>
      </c>
      <c r="O7" s="351"/>
      <c r="P7" s="352"/>
      <c r="Q7" s="351"/>
    </row>
    <row r="8" spans="1:17" s="278" customFormat="1" ht="11.25" hidden="1" x14ac:dyDescent="0.2">
      <c r="A8" s="366" t="s">
        <v>66</v>
      </c>
      <c r="B8" s="366" t="s">
        <v>910</v>
      </c>
      <c r="C8" s="100" t="str">
        <f>rozpis!B4</f>
        <v xml:space="preserve">Třebětice - Lomnice </v>
      </c>
      <c r="D8" s="279">
        <v>3</v>
      </c>
      <c r="E8" s="279">
        <v>1</v>
      </c>
      <c r="F8" s="279">
        <v>3</v>
      </c>
      <c r="G8" s="279"/>
      <c r="H8" s="278">
        <v>0</v>
      </c>
      <c r="I8" s="367" t="s">
        <v>248</v>
      </c>
      <c r="J8" s="278" t="str">
        <f t="shared" si="0"/>
        <v>Podzim 2017</v>
      </c>
      <c r="K8" s="279">
        <f>D8</f>
        <v>3</v>
      </c>
      <c r="L8" s="279">
        <f t="shared" ref="L8:L9" si="1">E8</f>
        <v>1</v>
      </c>
      <c r="M8" s="282" t="s">
        <v>7</v>
      </c>
      <c r="N8" s="594"/>
      <c r="P8" s="352"/>
      <c r="Q8" s="351"/>
    </row>
    <row r="9" spans="1:17" s="278" customFormat="1" ht="11.25" hidden="1" x14ac:dyDescent="0.2">
      <c r="A9" s="268" t="s">
        <v>67</v>
      </c>
      <c r="B9" s="366" t="s">
        <v>900</v>
      </c>
      <c r="C9" s="100" t="str">
        <f>rozpis!B5</f>
        <v>Třebětice - N. Bystřice</v>
      </c>
      <c r="D9" s="279">
        <v>6</v>
      </c>
      <c r="E9" s="279">
        <v>1</v>
      </c>
      <c r="F9" s="279">
        <v>3</v>
      </c>
      <c r="G9" s="279"/>
      <c r="H9" s="278">
        <v>0</v>
      </c>
      <c r="I9" s="367" t="s">
        <v>260</v>
      </c>
      <c r="J9" s="278" t="str">
        <f t="shared" si="0"/>
        <v>Podzim 2017</v>
      </c>
      <c r="K9" s="279">
        <f>D9</f>
        <v>6</v>
      </c>
      <c r="L9" s="279">
        <f t="shared" si="1"/>
        <v>1</v>
      </c>
      <c r="M9" s="282" t="s">
        <v>7</v>
      </c>
      <c r="N9" s="351"/>
      <c r="P9" s="352"/>
      <c r="Q9" s="351"/>
    </row>
    <row r="10" spans="1:17" s="278" customFormat="1" ht="11.25" hidden="1" x14ac:dyDescent="0.2">
      <c r="A10" s="366" t="s">
        <v>68</v>
      </c>
      <c r="B10" s="366" t="s">
        <v>901</v>
      </c>
      <c r="C10" s="100" t="str">
        <f>rozpis!B6</f>
        <v>Řepeč-Opařany-Třebětice</v>
      </c>
      <c r="D10" s="688">
        <v>2</v>
      </c>
      <c r="E10" s="688">
        <v>4</v>
      </c>
      <c r="F10" s="688">
        <v>3</v>
      </c>
      <c r="G10" s="688"/>
      <c r="H10" s="367">
        <v>3</v>
      </c>
      <c r="I10" s="367" t="s">
        <v>268</v>
      </c>
      <c r="J10" s="278" t="str">
        <f t="shared" si="0"/>
        <v>Podzim 2017</v>
      </c>
      <c r="K10" s="279">
        <f>E10</f>
        <v>4</v>
      </c>
      <c r="L10" s="279">
        <f>D10</f>
        <v>2</v>
      </c>
      <c r="M10" s="282" t="s">
        <v>7</v>
      </c>
      <c r="N10" s="351"/>
      <c r="P10" s="352"/>
      <c r="Q10" s="351"/>
    </row>
    <row r="11" spans="1:17" s="278" customFormat="1" ht="11.25" hidden="1" x14ac:dyDescent="0.2">
      <c r="A11" s="268" t="s">
        <v>69</v>
      </c>
      <c r="B11" s="366" t="s">
        <v>902</v>
      </c>
      <c r="C11" s="100" t="str">
        <f>rozpis!B7</f>
        <v>Třebětice - Ml. Vožice</v>
      </c>
      <c r="D11" s="279">
        <v>4</v>
      </c>
      <c r="E11" s="279">
        <v>0</v>
      </c>
      <c r="F11" s="279">
        <v>3</v>
      </c>
      <c r="G11" s="279"/>
      <c r="H11" s="278">
        <v>0</v>
      </c>
      <c r="I11" s="367" t="s">
        <v>278</v>
      </c>
      <c r="J11" s="278" t="str">
        <f t="shared" si="0"/>
        <v>Podzim 2017</v>
      </c>
      <c r="K11" s="279">
        <f t="shared" ref="K11:K12" si="2">D11</f>
        <v>4</v>
      </c>
      <c r="L11" s="279">
        <f>E11</f>
        <v>0</v>
      </c>
      <c r="M11" s="282" t="s">
        <v>7</v>
      </c>
      <c r="N11" s="351"/>
      <c r="P11" s="352"/>
      <c r="Q11" s="351"/>
    </row>
    <row r="12" spans="1:17" s="278" customFormat="1" ht="11.25" hidden="1" x14ac:dyDescent="0.2">
      <c r="A12" s="366" t="s">
        <v>70</v>
      </c>
      <c r="B12" s="366" t="s">
        <v>903</v>
      </c>
      <c r="C12" s="100" t="str">
        <f>rozpis!B8</f>
        <v xml:space="preserve">Třebětice - Lišov </v>
      </c>
      <c r="D12" s="279">
        <v>1</v>
      </c>
      <c r="E12" s="279">
        <v>3</v>
      </c>
      <c r="F12" s="279">
        <v>0</v>
      </c>
      <c r="G12" s="279"/>
      <c r="H12" s="278">
        <v>-3</v>
      </c>
      <c r="I12" s="367" t="s">
        <v>288</v>
      </c>
      <c r="J12" s="278" t="str">
        <f t="shared" si="0"/>
        <v>Podzim 2017</v>
      </c>
      <c r="K12" s="279">
        <f t="shared" si="2"/>
        <v>1</v>
      </c>
      <c r="L12" s="279">
        <f>E12</f>
        <v>3</v>
      </c>
      <c r="M12" s="282" t="s">
        <v>7</v>
      </c>
      <c r="N12" s="594"/>
      <c r="P12" s="352"/>
      <c r="Q12" s="351"/>
    </row>
    <row r="13" spans="1:17" s="278" customFormat="1" ht="11.25" hidden="1" x14ac:dyDescent="0.2">
      <c r="A13" s="268" t="s">
        <v>71</v>
      </c>
      <c r="B13" s="366" t="s">
        <v>904</v>
      </c>
      <c r="C13" s="100" t="str">
        <f>rozpis!B9</f>
        <v>Rat. Hory - Třebětice</v>
      </c>
      <c r="D13" s="279">
        <v>0</v>
      </c>
      <c r="E13" s="279">
        <v>3</v>
      </c>
      <c r="F13" s="279">
        <v>3</v>
      </c>
      <c r="G13" s="279"/>
      <c r="H13" s="278">
        <v>3</v>
      </c>
      <c r="I13" s="367" t="s">
        <v>296</v>
      </c>
      <c r="J13" s="278" t="str">
        <f t="shared" si="0"/>
        <v>Podzim 2017</v>
      </c>
      <c r="K13" s="279">
        <f>E13</f>
        <v>3</v>
      </c>
      <c r="L13" s="279">
        <f>D13</f>
        <v>0</v>
      </c>
      <c r="M13" s="282" t="s">
        <v>7</v>
      </c>
      <c r="O13" s="351"/>
      <c r="P13" s="352"/>
      <c r="Q13" s="351"/>
    </row>
    <row r="14" spans="1:17" s="278" customFormat="1" ht="11.25" hidden="1" x14ac:dyDescent="0.2">
      <c r="A14" s="366" t="s">
        <v>72</v>
      </c>
      <c r="B14" s="366" t="s">
        <v>906</v>
      </c>
      <c r="C14" s="100" t="str">
        <f>rozpis!B10</f>
        <v>Třebětice - Chotoviny</v>
      </c>
      <c r="D14" s="279">
        <v>6</v>
      </c>
      <c r="E14" s="279">
        <v>3</v>
      </c>
      <c r="F14" s="279">
        <v>3</v>
      </c>
      <c r="G14" s="279"/>
      <c r="H14" s="278">
        <v>0</v>
      </c>
      <c r="I14" s="367" t="s">
        <v>309</v>
      </c>
      <c r="J14" s="278" t="str">
        <f t="shared" si="0"/>
        <v>Podzim 2017</v>
      </c>
      <c r="K14" s="279">
        <f>D14</f>
        <v>6</v>
      </c>
      <c r="L14" s="279">
        <f>E14</f>
        <v>3</v>
      </c>
      <c r="M14" s="282" t="s">
        <v>7</v>
      </c>
      <c r="O14" s="351"/>
      <c r="P14" s="352"/>
      <c r="Q14" s="351"/>
    </row>
    <row r="15" spans="1:17" s="278" customFormat="1" ht="11.25" hidden="1" x14ac:dyDescent="0.2">
      <c r="A15" s="366" t="s">
        <v>73</v>
      </c>
      <c r="B15" s="366" t="s">
        <v>907</v>
      </c>
      <c r="C15" s="100" t="str">
        <f>rozpis!B11</f>
        <v>Slavonice - Třebětice</v>
      </c>
      <c r="D15" s="279">
        <v>0</v>
      </c>
      <c r="E15" s="279">
        <v>4</v>
      </c>
      <c r="F15" s="279">
        <v>3</v>
      </c>
      <c r="G15" s="279"/>
      <c r="H15" s="278">
        <v>3</v>
      </c>
      <c r="I15" s="367" t="s">
        <v>314</v>
      </c>
      <c r="J15" s="278" t="str">
        <f t="shared" si="0"/>
        <v>Podzim 2017</v>
      </c>
      <c r="K15" s="279">
        <f>E15</f>
        <v>4</v>
      </c>
      <c r="L15" s="279">
        <f>D15</f>
        <v>0</v>
      </c>
      <c r="M15" s="282" t="s">
        <v>7</v>
      </c>
      <c r="O15" s="351"/>
      <c r="P15" s="352"/>
      <c r="Q15" s="351"/>
    </row>
    <row r="16" spans="1:17" s="278" customFormat="1" ht="11.25" hidden="1" x14ac:dyDescent="0.2">
      <c r="A16" s="366" t="s">
        <v>74</v>
      </c>
      <c r="B16" s="366" t="s">
        <v>908</v>
      </c>
      <c r="C16" s="100" t="str">
        <f>rozpis!B12</f>
        <v>Třebětice - D. Bukovsko</v>
      </c>
      <c r="D16" s="279">
        <v>0</v>
      </c>
      <c r="E16" s="279">
        <v>0</v>
      </c>
      <c r="F16" s="279">
        <v>1</v>
      </c>
      <c r="G16" s="279"/>
      <c r="H16" s="278">
        <v>-2</v>
      </c>
      <c r="I16" s="367" t="s">
        <v>330</v>
      </c>
      <c r="J16" s="278" t="str">
        <f t="shared" si="0"/>
        <v>Podzim 2017</v>
      </c>
      <c r="K16" s="279">
        <f>D16</f>
        <v>0</v>
      </c>
      <c r="L16" s="279">
        <f>E16</f>
        <v>0</v>
      </c>
      <c r="M16" s="282" t="s">
        <v>7</v>
      </c>
      <c r="O16" s="351"/>
      <c r="P16" s="352"/>
      <c r="Q16" s="351"/>
    </row>
    <row r="17" spans="1:17" s="278" customFormat="1" ht="11.25" hidden="1" x14ac:dyDescent="0.2">
      <c r="A17" s="366" t="s">
        <v>75</v>
      </c>
      <c r="B17" s="366" t="s">
        <v>909</v>
      </c>
      <c r="C17" s="100" t="str">
        <f>rozpis!B13</f>
        <v>K. Řečice - Třebětice</v>
      </c>
      <c r="D17" s="855">
        <v>3</v>
      </c>
      <c r="E17" s="855">
        <v>3</v>
      </c>
      <c r="F17" s="855">
        <v>1</v>
      </c>
      <c r="G17" s="855"/>
      <c r="H17" s="856">
        <v>1</v>
      </c>
      <c r="I17" s="367" t="s">
        <v>199</v>
      </c>
      <c r="J17" s="278" t="str">
        <f t="shared" si="0"/>
        <v>Podzim 2017</v>
      </c>
      <c r="K17" s="279">
        <f>E17</f>
        <v>3</v>
      </c>
      <c r="L17" s="279">
        <f>D17</f>
        <v>3</v>
      </c>
      <c r="M17" s="282" t="s">
        <v>7</v>
      </c>
      <c r="N17" s="785"/>
      <c r="O17" s="786"/>
      <c r="P17" s="787"/>
      <c r="Q17" s="786"/>
    </row>
    <row r="18" spans="1:17" s="290" customFormat="1" ht="11.25" hidden="1" x14ac:dyDescent="0.2">
      <c r="A18" s="288"/>
      <c r="B18" s="366"/>
      <c r="C18" s="289"/>
      <c r="E18" s="291"/>
      <c r="F18" s="291"/>
      <c r="G18" s="291"/>
      <c r="K18" s="795">
        <f>SUM(K5:K17)</f>
        <v>44</v>
      </c>
      <c r="L18" s="795">
        <f>SUM(L5:L17)</f>
        <v>16</v>
      </c>
      <c r="M18" s="796" t="s">
        <v>7</v>
      </c>
      <c r="N18" s="797" t="s">
        <v>106</v>
      </c>
      <c r="O18" s="288"/>
      <c r="P18" s="288"/>
      <c r="Q18" s="289"/>
    </row>
    <row r="19" spans="1:17" s="278" customFormat="1" ht="11.25" hidden="1" x14ac:dyDescent="0.2">
      <c r="A19" s="588" t="s">
        <v>76</v>
      </c>
      <c r="B19" s="913" t="s">
        <v>1780</v>
      </c>
      <c r="C19" s="914" t="s">
        <v>1781</v>
      </c>
      <c r="D19" s="915">
        <v>1</v>
      </c>
      <c r="E19" s="916">
        <v>1</v>
      </c>
      <c r="F19" s="916">
        <v>1</v>
      </c>
      <c r="G19" s="789"/>
      <c r="H19" s="788">
        <v>1</v>
      </c>
      <c r="I19" s="788" t="s">
        <v>450</v>
      </c>
      <c r="J19" s="589" t="s">
        <v>1046</v>
      </c>
      <c r="K19" s="590">
        <f>E19</f>
        <v>1</v>
      </c>
      <c r="L19" s="590">
        <f>D19</f>
        <v>1</v>
      </c>
      <c r="M19" s="282" t="s">
        <v>7</v>
      </c>
      <c r="O19" s="537"/>
      <c r="P19" s="280"/>
      <c r="Q19" s="281"/>
    </row>
    <row r="20" spans="1:17" s="278" customFormat="1" ht="11.25" hidden="1" x14ac:dyDescent="0.2">
      <c r="A20" s="588" t="s">
        <v>108</v>
      </c>
      <c r="B20" s="913" t="s">
        <v>1784</v>
      </c>
      <c r="C20" s="914" t="s">
        <v>1782</v>
      </c>
      <c r="D20" s="917">
        <v>0</v>
      </c>
      <c r="E20" s="917">
        <v>3</v>
      </c>
      <c r="F20" s="917">
        <v>0</v>
      </c>
      <c r="G20" s="590"/>
      <c r="H20" s="589">
        <v>-3</v>
      </c>
      <c r="I20" s="788" t="s">
        <v>461</v>
      </c>
      <c r="J20" s="589" t="str">
        <f>J19</f>
        <v>Jaro 2018</v>
      </c>
      <c r="K20" s="590">
        <f>D20</f>
        <v>0</v>
      </c>
      <c r="L20" s="590">
        <f>E20</f>
        <v>3</v>
      </c>
      <c r="M20" s="282" t="s">
        <v>7</v>
      </c>
    </row>
    <row r="21" spans="1:17" s="278" customFormat="1" ht="11.25" hidden="1" x14ac:dyDescent="0.2">
      <c r="A21" s="588" t="s">
        <v>109</v>
      </c>
      <c r="B21" s="913" t="s">
        <v>1785</v>
      </c>
      <c r="C21" s="914" t="s">
        <v>1783</v>
      </c>
      <c r="D21" s="917">
        <v>0</v>
      </c>
      <c r="E21" s="917">
        <v>3</v>
      </c>
      <c r="F21" s="917">
        <v>3</v>
      </c>
      <c r="G21" s="590"/>
      <c r="H21" s="589">
        <v>3</v>
      </c>
      <c r="I21" s="788" t="s">
        <v>355</v>
      </c>
      <c r="J21" s="589" t="str">
        <f t="shared" ref="J21:J31" si="3">J20</f>
        <v>Jaro 2018</v>
      </c>
      <c r="K21" s="590">
        <f>E21</f>
        <v>3</v>
      </c>
      <c r="L21" s="590">
        <f>D21</f>
        <v>0</v>
      </c>
      <c r="M21" s="282" t="s">
        <v>7</v>
      </c>
    </row>
    <row r="22" spans="1:17" s="278" customFormat="1" ht="11.25" hidden="1" x14ac:dyDescent="0.2">
      <c r="A22" s="588" t="s">
        <v>110</v>
      </c>
      <c r="B22" s="913" t="s">
        <v>1787</v>
      </c>
      <c r="C22" s="914" t="s">
        <v>1786</v>
      </c>
      <c r="D22" s="917">
        <v>2</v>
      </c>
      <c r="E22" s="917">
        <v>6</v>
      </c>
      <c r="F22" s="917">
        <v>0</v>
      </c>
      <c r="G22" s="590"/>
      <c r="H22" s="589">
        <v>-3</v>
      </c>
      <c r="I22" s="788" t="s">
        <v>484</v>
      </c>
      <c r="J22" s="589" t="str">
        <f t="shared" si="3"/>
        <v>Jaro 2018</v>
      </c>
      <c r="K22" s="590">
        <f>D22</f>
        <v>2</v>
      </c>
      <c r="L22" s="590">
        <f>E22</f>
        <v>6</v>
      </c>
      <c r="M22" s="282" t="s">
        <v>7</v>
      </c>
      <c r="O22" s="367"/>
    </row>
    <row r="23" spans="1:17" s="278" customFormat="1" ht="11.25" hidden="1" x14ac:dyDescent="0.2">
      <c r="A23" s="588" t="s">
        <v>111</v>
      </c>
      <c r="B23" s="913" t="s">
        <v>1788</v>
      </c>
      <c r="C23" s="914" t="s">
        <v>1714</v>
      </c>
      <c r="D23" s="917">
        <v>0</v>
      </c>
      <c r="E23" s="917">
        <v>0</v>
      </c>
      <c r="F23" s="917">
        <v>1</v>
      </c>
      <c r="G23" s="590"/>
      <c r="H23" s="589">
        <v>1</v>
      </c>
      <c r="I23" s="788" t="s">
        <v>495</v>
      </c>
      <c r="J23" s="589" t="str">
        <f t="shared" si="3"/>
        <v>Jaro 2018</v>
      </c>
      <c r="K23" s="590">
        <f>E23</f>
        <v>0</v>
      </c>
      <c r="L23" s="590">
        <f>D23</f>
        <v>0</v>
      </c>
      <c r="M23" s="282" t="s">
        <v>7</v>
      </c>
    </row>
    <row r="24" spans="1:17" s="278" customFormat="1" ht="11.25" hidden="1" x14ac:dyDescent="0.2">
      <c r="A24" s="588" t="s">
        <v>112</v>
      </c>
      <c r="B24" s="913" t="s">
        <v>1789</v>
      </c>
      <c r="C24" s="914" t="s">
        <v>1765</v>
      </c>
      <c r="D24" s="917">
        <v>2</v>
      </c>
      <c r="E24" s="917">
        <v>2</v>
      </c>
      <c r="F24" s="917">
        <v>1</v>
      </c>
      <c r="G24" s="590"/>
      <c r="H24" s="589">
        <v>1</v>
      </c>
      <c r="I24" s="788" t="s">
        <v>504</v>
      </c>
      <c r="J24" s="589" t="str">
        <f t="shared" si="3"/>
        <v>Jaro 2018</v>
      </c>
      <c r="K24" s="590">
        <f t="shared" ref="K24" si="4">E24</f>
        <v>2</v>
      </c>
      <c r="L24" s="590">
        <f t="shared" ref="L24" si="5">D24</f>
        <v>2</v>
      </c>
      <c r="M24" s="282" t="s">
        <v>7</v>
      </c>
    </row>
    <row r="25" spans="1:17" s="278" customFormat="1" ht="11.25" hidden="1" x14ac:dyDescent="0.2">
      <c r="A25" s="591" t="s">
        <v>113</v>
      </c>
      <c r="B25" s="913" t="s">
        <v>1822</v>
      </c>
      <c r="C25" s="914" t="s">
        <v>1823</v>
      </c>
      <c r="D25" s="918">
        <v>3</v>
      </c>
      <c r="E25" s="918">
        <v>1</v>
      </c>
      <c r="F25" s="918">
        <v>3</v>
      </c>
      <c r="G25" s="592"/>
      <c r="H25" s="593">
        <v>0</v>
      </c>
      <c r="I25" s="788" t="s">
        <v>508</v>
      </c>
      <c r="J25" s="589" t="str">
        <f t="shared" si="3"/>
        <v>Jaro 2018</v>
      </c>
      <c r="K25" s="590">
        <f>D25</f>
        <v>3</v>
      </c>
      <c r="L25" s="590">
        <f>E25</f>
        <v>1</v>
      </c>
      <c r="M25" s="282" t="s">
        <v>7</v>
      </c>
      <c r="N25" s="290"/>
    </row>
    <row r="26" spans="1:17" s="278" customFormat="1" ht="11.25" hidden="1" x14ac:dyDescent="0.2">
      <c r="A26" s="588" t="s">
        <v>114</v>
      </c>
      <c r="B26" s="913" t="s">
        <v>1853</v>
      </c>
      <c r="C26" s="914" t="s">
        <v>1854</v>
      </c>
      <c r="D26" s="917">
        <v>4</v>
      </c>
      <c r="E26" s="917">
        <v>0</v>
      </c>
      <c r="F26" s="917">
        <v>0</v>
      </c>
      <c r="G26" s="590"/>
      <c r="H26" s="589">
        <v>0</v>
      </c>
      <c r="I26" s="788" t="s">
        <v>515</v>
      </c>
      <c r="J26" s="589" t="str">
        <f t="shared" si="3"/>
        <v>Jaro 2018</v>
      </c>
      <c r="K26" s="590">
        <f t="shared" ref="K26" si="6">E26</f>
        <v>0</v>
      </c>
      <c r="L26" s="590">
        <f t="shared" ref="L26" si="7">D26</f>
        <v>4</v>
      </c>
      <c r="M26" s="282" t="s">
        <v>7</v>
      </c>
      <c r="N26" s="367"/>
    </row>
    <row r="27" spans="1:17" s="278" customFormat="1" ht="11.25" hidden="1" x14ac:dyDescent="0.2">
      <c r="A27" s="588" t="s">
        <v>115</v>
      </c>
      <c r="B27" s="913" t="s">
        <v>1884</v>
      </c>
      <c r="C27" s="914" t="s">
        <v>1883</v>
      </c>
      <c r="D27" s="917">
        <v>7</v>
      </c>
      <c r="E27" s="917">
        <v>0</v>
      </c>
      <c r="F27" s="917">
        <v>3</v>
      </c>
      <c r="G27" s="590"/>
      <c r="H27" s="589">
        <v>0</v>
      </c>
      <c r="I27" s="788" t="s">
        <v>521</v>
      </c>
      <c r="J27" s="589" t="str">
        <f t="shared" si="3"/>
        <v>Jaro 2018</v>
      </c>
      <c r="K27" s="590">
        <f t="shared" ref="K27" si="8">D27</f>
        <v>7</v>
      </c>
      <c r="L27" s="590">
        <f t="shared" ref="L27" si="9">E27</f>
        <v>0</v>
      </c>
      <c r="M27" s="282" t="s">
        <v>7</v>
      </c>
      <c r="N27" s="290"/>
    </row>
    <row r="28" spans="1:17" s="278" customFormat="1" ht="11.25" hidden="1" x14ac:dyDescent="0.2">
      <c r="A28" s="588" t="s">
        <v>116</v>
      </c>
      <c r="B28" s="913" t="s">
        <v>1892</v>
      </c>
      <c r="C28" s="914" t="s">
        <v>1893</v>
      </c>
      <c r="D28" s="917">
        <v>3</v>
      </c>
      <c r="E28" s="917">
        <v>0</v>
      </c>
      <c r="F28" s="917">
        <v>0</v>
      </c>
      <c r="G28" s="590"/>
      <c r="H28" s="589">
        <v>0</v>
      </c>
      <c r="I28" s="788" t="s">
        <v>530</v>
      </c>
      <c r="J28" s="589" t="str">
        <f t="shared" si="3"/>
        <v>Jaro 2018</v>
      </c>
      <c r="K28" s="590">
        <f t="shared" ref="K28" si="10">E28</f>
        <v>0</v>
      </c>
      <c r="L28" s="590">
        <f t="shared" ref="L28" si="11">D28</f>
        <v>3</v>
      </c>
      <c r="M28" s="282" t="s">
        <v>7</v>
      </c>
    </row>
    <row r="29" spans="1:17" s="278" customFormat="1" ht="11.25" hidden="1" x14ac:dyDescent="0.2">
      <c r="A29" s="588" t="s">
        <v>117</v>
      </c>
      <c r="B29" s="913" t="s">
        <v>2000</v>
      </c>
      <c r="C29" s="914" t="s">
        <v>2002</v>
      </c>
      <c r="D29" s="917">
        <v>3</v>
      </c>
      <c r="E29" s="917">
        <v>4</v>
      </c>
      <c r="F29" s="917">
        <v>0</v>
      </c>
      <c r="G29" s="590"/>
      <c r="H29" s="589">
        <v>-3</v>
      </c>
      <c r="I29" s="788" t="s">
        <v>538</v>
      </c>
      <c r="J29" s="589" t="str">
        <f t="shared" si="3"/>
        <v>Jaro 2018</v>
      </c>
      <c r="K29" s="590">
        <f t="shared" ref="K29" si="12">D29</f>
        <v>3</v>
      </c>
      <c r="L29" s="590">
        <f t="shared" ref="L29" si="13">E29</f>
        <v>4</v>
      </c>
      <c r="M29" s="282" t="s">
        <v>7</v>
      </c>
    </row>
    <row r="30" spans="1:17" s="278" customFormat="1" ht="11.25" hidden="1" x14ac:dyDescent="0.2">
      <c r="A30" s="588" t="s">
        <v>118</v>
      </c>
      <c r="B30" s="913" t="s">
        <v>2001</v>
      </c>
      <c r="C30" s="914" t="s">
        <v>2003</v>
      </c>
      <c r="D30" s="917">
        <v>4</v>
      </c>
      <c r="E30" s="917">
        <v>0</v>
      </c>
      <c r="F30" s="917">
        <v>0</v>
      </c>
      <c r="G30" s="590"/>
      <c r="H30" s="589">
        <v>0</v>
      </c>
      <c r="I30" s="788" t="s">
        <v>374</v>
      </c>
      <c r="J30" s="589" t="str">
        <f t="shared" si="3"/>
        <v>Jaro 2018</v>
      </c>
      <c r="K30" s="590">
        <f t="shared" ref="K30" si="14">E30</f>
        <v>0</v>
      </c>
      <c r="L30" s="590">
        <f t="shared" ref="L30" si="15">D30</f>
        <v>4</v>
      </c>
      <c r="M30" s="282" t="s">
        <v>7</v>
      </c>
    </row>
    <row r="31" spans="1:17" s="278" customFormat="1" ht="11.25" hidden="1" x14ac:dyDescent="0.2">
      <c r="A31" s="588" t="s">
        <v>552</v>
      </c>
      <c r="B31" s="913" t="s">
        <v>2004</v>
      </c>
      <c r="C31" s="914" t="s">
        <v>2005</v>
      </c>
      <c r="D31" s="917">
        <v>3</v>
      </c>
      <c r="E31" s="917">
        <v>7</v>
      </c>
      <c r="F31" s="917">
        <v>0</v>
      </c>
      <c r="G31" s="590"/>
      <c r="H31" s="589">
        <v>-3</v>
      </c>
      <c r="I31" s="788" t="s">
        <v>386</v>
      </c>
      <c r="J31" s="589" t="str">
        <f t="shared" si="3"/>
        <v>Jaro 2018</v>
      </c>
      <c r="K31" s="590">
        <f t="shared" ref="K31:L31" si="16">D31</f>
        <v>3</v>
      </c>
      <c r="L31" s="590">
        <f t="shared" si="16"/>
        <v>7</v>
      </c>
      <c r="M31" s="282" t="s">
        <v>7</v>
      </c>
    </row>
    <row r="32" spans="1:17" s="290" customFormat="1" ht="11.25" hidden="1" x14ac:dyDescent="0.2">
      <c r="B32" s="819"/>
      <c r="D32" s="291"/>
      <c r="E32" s="291"/>
      <c r="F32" s="291"/>
      <c r="G32" s="291"/>
      <c r="K32" s="793">
        <f>SUM(K19:K31)</f>
        <v>24</v>
      </c>
      <c r="L32" s="793">
        <f>SUM(L19:L31)</f>
        <v>35</v>
      </c>
      <c r="M32" s="796" t="s">
        <v>7</v>
      </c>
      <c r="N32" s="794" t="s">
        <v>119</v>
      </c>
    </row>
    <row r="33" spans="1:14" s="290" customFormat="1" ht="11.25" hidden="1" x14ac:dyDescent="0.2">
      <c r="B33" s="819"/>
      <c r="D33" s="292"/>
      <c r="K33" s="790">
        <f>K18+K32</f>
        <v>68</v>
      </c>
      <c r="L33" s="790">
        <f>L18+L32</f>
        <v>51</v>
      </c>
      <c r="M33" s="791" t="s">
        <v>7</v>
      </c>
      <c r="N33" s="792" t="s">
        <v>40</v>
      </c>
    </row>
    <row r="34" spans="1:14" s="278" customFormat="1" ht="12" thickBot="1" x14ac:dyDescent="0.25">
      <c r="B34" s="819">
        <v>2017</v>
      </c>
      <c r="D34" s="283"/>
      <c r="I34" s="290">
        <v>2018</v>
      </c>
      <c r="K34" s="279"/>
      <c r="L34" s="279"/>
      <c r="M34" s="282"/>
    </row>
    <row r="35" spans="1:14" ht="13.5" thickBot="1" x14ac:dyDescent="0.25">
      <c r="A35" s="190" t="s">
        <v>101</v>
      </c>
      <c r="B35" s="191" t="s">
        <v>120</v>
      </c>
      <c r="C35" s="191" t="s">
        <v>121</v>
      </c>
      <c r="D35" s="192" t="s">
        <v>122</v>
      </c>
      <c r="E35" s="191" t="s">
        <v>104</v>
      </c>
      <c r="F35" s="191" t="s">
        <v>105</v>
      </c>
      <c r="G35" s="191"/>
      <c r="H35" s="191" t="s">
        <v>101</v>
      </c>
      <c r="I35" s="191" t="s">
        <v>120</v>
      </c>
      <c r="J35" s="191" t="s">
        <v>121</v>
      </c>
      <c r="K35" s="192" t="s">
        <v>122</v>
      </c>
      <c r="L35" s="191" t="s">
        <v>104</v>
      </c>
      <c r="M35" s="193" t="s">
        <v>105</v>
      </c>
      <c r="N35" s="575" t="s">
        <v>799</v>
      </c>
    </row>
    <row r="36" spans="1:14" ht="13.5" thickTop="1" x14ac:dyDescent="0.2">
      <c r="A36" s="503" t="s">
        <v>63</v>
      </c>
      <c r="B36" s="505" t="str">
        <f>rozpis!C1</f>
        <v>19. 8.</v>
      </c>
      <c r="C36" s="500" t="str">
        <f>rozpis!B1</f>
        <v xml:space="preserve">Malšice - Třebětice </v>
      </c>
      <c r="D36" s="504" t="str">
        <f>CONCATENATE(D5,":",E5)</f>
        <v>2:2</v>
      </c>
      <c r="E36" s="501">
        <f>IF(F5="","",F5)</f>
        <v>1</v>
      </c>
      <c r="F36" s="505">
        <f>IF(H5="","",H5)</f>
        <v>1</v>
      </c>
      <c r="G36" s="500"/>
      <c r="H36" s="500" t="str">
        <f t="shared" ref="H36:H48" si="17">A19</f>
        <v>14.</v>
      </c>
      <c r="I36" s="817" t="str">
        <f>B5</f>
        <v xml:space="preserve"> 14. 8. </v>
      </c>
      <c r="J36" s="817" t="str">
        <f t="shared" ref="J36:J48" si="18">C19</f>
        <v>M.Vožice - Třebětice</v>
      </c>
      <c r="K36" s="825" t="str">
        <f>IF(D19="","",CONCATENATE(D19,M19,E19))</f>
        <v>1:1</v>
      </c>
      <c r="L36" s="826">
        <f>IF(F19="","",F19)</f>
        <v>1</v>
      </c>
      <c r="M36" s="827">
        <f>IF(H19="","",H19)</f>
        <v>1</v>
      </c>
      <c r="N36" s="391">
        <f>IF(F19="","",L36-E36)</f>
        <v>0</v>
      </c>
    </row>
    <row r="37" spans="1:14" x14ac:dyDescent="0.2">
      <c r="A37" s="890" t="s">
        <v>64</v>
      </c>
      <c r="B37" s="820" t="str">
        <f>rozpis!C2</f>
        <v>27. 8.</v>
      </c>
      <c r="C37" s="195" t="str">
        <f>rozpis!B2</f>
        <v>Třebětice - Jistebnice</v>
      </c>
      <c r="D37" s="504" t="str">
        <f t="shared" ref="D37:D48" si="19">CONCATENATE(D6,":",E6)</f>
        <v>3:1</v>
      </c>
      <c r="E37" s="196">
        <f t="shared" ref="E37" si="20">IF(F6="","",F6)</f>
        <v>3</v>
      </c>
      <c r="F37" s="196">
        <f>IF(H6="","",H6)</f>
        <v>0</v>
      </c>
      <c r="G37" s="195"/>
      <c r="H37" s="195" t="str">
        <f t="shared" si="17"/>
        <v>15.</v>
      </c>
      <c r="I37" s="708" t="s">
        <v>987</v>
      </c>
      <c r="J37" s="709" t="str">
        <f t="shared" si="18"/>
        <v>Třebětice - Malšice</v>
      </c>
      <c r="K37" s="710" t="str">
        <f>IF(D20="","",CONCATENATE(D20,M20,E20))</f>
        <v>0:3</v>
      </c>
      <c r="L37" s="711">
        <f>IF(F20="","",F20)</f>
        <v>0</v>
      </c>
      <c r="M37" s="712">
        <f t="shared" ref="M37:M48" si="21">IF(H20="","",H20)</f>
        <v>-3</v>
      </c>
      <c r="N37" s="391">
        <f t="shared" ref="N37:N48" si="22">IF(F20="","",L37-E37)</f>
        <v>-3</v>
      </c>
    </row>
    <row r="38" spans="1:14" x14ac:dyDescent="0.2">
      <c r="A38" s="890" t="s">
        <v>66</v>
      </c>
      <c r="B38" s="820" t="str">
        <f>rozpis!C3</f>
        <v xml:space="preserve"> 3. 9. </v>
      </c>
      <c r="C38" s="195" t="str">
        <f>rozpis!B3</f>
        <v xml:space="preserve">Třeboň"B - Třebětice </v>
      </c>
      <c r="D38" s="504" t="str">
        <f t="shared" si="19"/>
        <v>0:5</v>
      </c>
      <c r="E38" s="196">
        <f t="shared" ref="E38" si="23">IF(F7="","",F7)</f>
        <v>3</v>
      </c>
      <c r="F38" s="196">
        <f t="shared" ref="F38:F48" si="24">IF(H7="","",H7)</f>
        <v>3</v>
      </c>
      <c r="G38" s="195"/>
      <c r="H38" s="195" t="str">
        <f t="shared" si="17"/>
        <v>16.</v>
      </c>
      <c r="I38" s="708" t="s">
        <v>872</v>
      </c>
      <c r="J38" s="709" t="str">
        <f t="shared" si="18"/>
        <v>Jistebnice - Třebětice</v>
      </c>
      <c r="K38" s="710" t="str">
        <f t="shared" ref="K38:K48" si="25">IF(D21="","",CONCATENATE(D21,M21,E21))</f>
        <v>0:3</v>
      </c>
      <c r="L38" s="711">
        <f t="shared" ref="L38:L48" si="26">IF(F21="","",F21)</f>
        <v>3</v>
      </c>
      <c r="M38" s="712">
        <f t="shared" si="21"/>
        <v>3</v>
      </c>
      <c r="N38" s="391">
        <f t="shared" si="22"/>
        <v>0</v>
      </c>
    </row>
    <row r="39" spans="1:14" x14ac:dyDescent="0.2">
      <c r="A39" s="890" t="s">
        <v>67</v>
      </c>
      <c r="B39" s="820" t="str">
        <f>rozpis!C4</f>
        <v>10. 9.</v>
      </c>
      <c r="C39" s="195" t="str">
        <f>rozpis!B4</f>
        <v xml:space="preserve">Třebětice - Lomnice </v>
      </c>
      <c r="D39" s="504" t="str">
        <f t="shared" si="19"/>
        <v>3:1</v>
      </c>
      <c r="E39" s="196">
        <f t="shared" ref="E39" si="27">IF(F8="","",F8)</f>
        <v>3</v>
      </c>
      <c r="F39" s="196">
        <f t="shared" si="24"/>
        <v>0</v>
      </c>
      <c r="G39" s="195"/>
      <c r="H39" s="195" t="str">
        <f t="shared" si="17"/>
        <v>17.</v>
      </c>
      <c r="I39" s="708" t="s">
        <v>873</v>
      </c>
      <c r="J39" s="709" t="str">
        <f t="shared" si="18"/>
        <v>Třebětice - Třeboň"B</v>
      </c>
      <c r="K39" s="710" t="str">
        <f t="shared" si="25"/>
        <v>2:6</v>
      </c>
      <c r="L39" s="711">
        <f t="shared" si="26"/>
        <v>0</v>
      </c>
      <c r="M39" s="712">
        <f t="shared" si="21"/>
        <v>-3</v>
      </c>
      <c r="N39" s="391">
        <f t="shared" si="22"/>
        <v>-3</v>
      </c>
    </row>
    <row r="40" spans="1:14" x14ac:dyDescent="0.2">
      <c r="A40" s="194" t="str">
        <f t="shared" ref="A40:A46" si="28">A9</f>
        <v>5.</v>
      </c>
      <c r="B40" s="820" t="str">
        <f>rozpis!C5</f>
        <v>17. 9.</v>
      </c>
      <c r="C40" s="195" t="str">
        <f>rozpis!B5</f>
        <v>Třebětice - N. Bystřice</v>
      </c>
      <c r="D40" s="504" t="str">
        <f t="shared" si="19"/>
        <v>6:1</v>
      </c>
      <c r="E40" s="196">
        <f t="shared" ref="E40" si="29">IF(F9="","",F9)</f>
        <v>3</v>
      </c>
      <c r="F40" s="196">
        <f t="shared" si="24"/>
        <v>0</v>
      </c>
      <c r="G40" s="195"/>
      <c r="H40" s="195" t="str">
        <f t="shared" si="17"/>
        <v>18.</v>
      </c>
      <c r="I40" s="708" t="s">
        <v>874</v>
      </c>
      <c r="J40" s="709" t="str">
        <f t="shared" si="18"/>
        <v>Lomnice - Třebětice</v>
      </c>
      <c r="K40" s="710" t="str">
        <f t="shared" si="25"/>
        <v>0:0</v>
      </c>
      <c r="L40" s="711">
        <f t="shared" si="26"/>
        <v>1</v>
      </c>
      <c r="M40" s="712">
        <f t="shared" si="21"/>
        <v>1</v>
      </c>
      <c r="N40" s="391">
        <f t="shared" si="22"/>
        <v>-2</v>
      </c>
    </row>
    <row r="41" spans="1:14" x14ac:dyDescent="0.2">
      <c r="A41" s="194" t="str">
        <f t="shared" si="28"/>
        <v>6.</v>
      </c>
      <c r="B41" s="820" t="str">
        <f>rozpis!C6</f>
        <v>23. 9.</v>
      </c>
      <c r="C41" s="195" t="str">
        <f>rozpis!B6</f>
        <v>Řepeč-Opařany-Třebětice</v>
      </c>
      <c r="D41" s="504" t="str">
        <f t="shared" si="19"/>
        <v>2:4</v>
      </c>
      <c r="E41" s="196">
        <f t="shared" ref="E41" si="30">IF(F10="","",F10)</f>
        <v>3</v>
      </c>
      <c r="F41" s="196">
        <f t="shared" si="24"/>
        <v>3</v>
      </c>
      <c r="G41" s="195"/>
      <c r="H41" s="195" t="str">
        <f t="shared" si="17"/>
        <v>19.</v>
      </c>
      <c r="I41" s="708" t="s">
        <v>875</v>
      </c>
      <c r="J41" s="709" t="str">
        <f t="shared" si="18"/>
        <v>N. Bystřice - Třebětice</v>
      </c>
      <c r="K41" s="710" t="str">
        <f t="shared" si="25"/>
        <v>2:2</v>
      </c>
      <c r="L41" s="711">
        <f t="shared" si="26"/>
        <v>1</v>
      </c>
      <c r="M41" s="712">
        <f t="shared" si="21"/>
        <v>1</v>
      </c>
      <c r="N41" s="391">
        <f t="shared" si="22"/>
        <v>-2</v>
      </c>
    </row>
    <row r="42" spans="1:14" x14ac:dyDescent="0.2">
      <c r="A42" s="891" t="s">
        <v>62</v>
      </c>
      <c r="B42" s="820" t="str">
        <f>rozpis!C7</f>
        <v xml:space="preserve"> 28. 9.</v>
      </c>
      <c r="C42" s="195" t="str">
        <f>rozpis!B7</f>
        <v>Třebětice - Ml. Vožice</v>
      </c>
      <c r="D42" s="504" t="str">
        <f t="shared" si="19"/>
        <v>4:0</v>
      </c>
      <c r="E42" s="196">
        <f t="shared" ref="E42" si="31">IF(F11="","",F11)</f>
        <v>3</v>
      </c>
      <c r="F42" s="196">
        <f t="shared" si="24"/>
        <v>0</v>
      </c>
      <c r="G42" s="195"/>
      <c r="H42" s="195" t="str">
        <f t="shared" si="17"/>
        <v>20.</v>
      </c>
      <c r="I42" s="708" t="s">
        <v>876</v>
      </c>
      <c r="J42" s="709" t="str">
        <f t="shared" si="18"/>
        <v>Třebětice-Řepeč-Opařany</v>
      </c>
      <c r="K42" s="710" t="str">
        <f t="shared" si="25"/>
        <v>3:1</v>
      </c>
      <c r="L42" s="711">
        <f t="shared" si="26"/>
        <v>3</v>
      </c>
      <c r="M42" s="712">
        <f t="shared" si="21"/>
        <v>0</v>
      </c>
      <c r="N42" s="391">
        <f t="shared" si="22"/>
        <v>0</v>
      </c>
    </row>
    <row r="43" spans="1:14" x14ac:dyDescent="0.2">
      <c r="A43" s="194" t="str">
        <f t="shared" si="28"/>
        <v>8.</v>
      </c>
      <c r="B43" s="820" t="str">
        <f>rozpis!C8</f>
        <v>1. 10.</v>
      </c>
      <c r="C43" s="195" t="str">
        <f>rozpis!B8</f>
        <v xml:space="preserve">Třebětice - Lišov </v>
      </c>
      <c r="D43" s="504" t="str">
        <f t="shared" si="19"/>
        <v>1:3</v>
      </c>
      <c r="E43" s="196">
        <f t="shared" ref="E43" si="32">IF(F12="","",F12)</f>
        <v>0</v>
      </c>
      <c r="F43" s="196">
        <f t="shared" si="24"/>
        <v>-3</v>
      </c>
      <c r="G43" s="195"/>
      <c r="H43" s="195" t="str">
        <f t="shared" si="17"/>
        <v>21.</v>
      </c>
      <c r="I43" s="708" t="s">
        <v>877</v>
      </c>
      <c r="J43" s="709" t="str">
        <f t="shared" si="18"/>
        <v>Lišov -Třebětice</v>
      </c>
      <c r="K43" s="710" t="str">
        <f t="shared" si="25"/>
        <v>4:0</v>
      </c>
      <c r="L43" s="711">
        <f t="shared" si="26"/>
        <v>0</v>
      </c>
      <c r="M43" s="712">
        <f t="shared" si="21"/>
        <v>0</v>
      </c>
      <c r="N43" s="391">
        <f t="shared" si="22"/>
        <v>0</v>
      </c>
    </row>
    <row r="44" spans="1:14" x14ac:dyDescent="0.2">
      <c r="A44" s="194" t="str">
        <f t="shared" si="28"/>
        <v>9.</v>
      </c>
      <c r="B44" s="820" t="str">
        <f>rozpis!C9</f>
        <v>7. 10.</v>
      </c>
      <c r="C44" s="195" t="str">
        <f>rozpis!B9</f>
        <v>Rat. Hory - Třebětice</v>
      </c>
      <c r="D44" s="504" t="str">
        <f t="shared" si="19"/>
        <v>0:3</v>
      </c>
      <c r="E44" s="196">
        <f t="shared" ref="E44" si="33">IF(F13="","",F13)</f>
        <v>3</v>
      </c>
      <c r="F44" s="196">
        <f t="shared" si="24"/>
        <v>3</v>
      </c>
      <c r="G44" s="195"/>
      <c r="H44" s="195" t="str">
        <f t="shared" si="17"/>
        <v>22.</v>
      </c>
      <c r="I44" s="708" t="s">
        <v>878</v>
      </c>
      <c r="J44" s="709" t="str">
        <f t="shared" si="18"/>
        <v xml:space="preserve">Třebětice-Rat. Hory </v>
      </c>
      <c r="K44" s="710" t="str">
        <f t="shared" si="25"/>
        <v>7:0</v>
      </c>
      <c r="L44" s="711">
        <f t="shared" si="26"/>
        <v>3</v>
      </c>
      <c r="M44" s="712">
        <f t="shared" si="21"/>
        <v>0</v>
      </c>
      <c r="N44" s="391">
        <f t="shared" si="22"/>
        <v>0</v>
      </c>
    </row>
    <row r="45" spans="1:14" x14ac:dyDescent="0.2">
      <c r="A45" s="194" t="str">
        <f t="shared" si="28"/>
        <v>10.</v>
      </c>
      <c r="B45" s="820" t="str">
        <f>rozpis!C10</f>
        <v>15. 10.</v>
      </c>
      <c r="C45" s="195" t="str">
        <f>rozpis!B10</f>
        <v>Třebětice - Chotoviny</v>
      </c>
      <c r="D45" s="504" t="str">
        <f t="shared" si="19"/>
        <v>6:3</v>
      </c>
      <c r="E45" s="196">
        <f t="shared" ref="E45" si="34">IF(F14="","",F14)</f>
        <v>3</v>
      </c>
      <c r="F45" s="196">
        <f t="shared" si="24"/>
        <v>0</v>
      </c>
      <c r="G45" s="195"/>
      <c r="H45" s="195" t="str">
        <f t="shared" si="17"/>
        <v>23.</v>
      </c>
      <c r="I45" s="708" t="s">
        <v>879</v>
      </c>
      <c r="J45" s="709" t="str">
        <f t="shared" si="18"/>
        <v>Chotoviny-Třebětice</v>
      </c>
      <c r="K45" s="710" t="str">
        <f t="shared" si="25"/>
        <v>3:0</v>
      </c>
      <c r="L45" s="711">
        <f t="shared" si="26"/>
        <v>0</v>
      </c>
      <c r="M45" s="712">
        <f t="shared" si="21"/>
        <v>0</v>
      </c>
      <c r="N45" s="391">
        <f t="shared" si="22"/>
        <v>-3</v>
      </c>
    </row>
    <row r="46" spans="1:14" x14ac:dyDescent="0.2">
      <c r="A46" s="194" t="str">
        <f t="shared" si="28"/>
        <v>11.</v>
      </c>
      <c r="B46" s="820" t="str">
        <f>rozpis!C11</f>
        <v>21. 10.</v>
      </c>
      <c r="C46" s="195" t="str">
        <f>rozpis!B11</f>
        <v>Slavonice - Třebětice</v>
      </c>
      <c r="D46" s="504" t="str">
        <f t="shared" si="19"/>
        <v>0:4</v>
      </c>
      <c r="E46" s="196">
        <f t="shared" ref="E46" si="35">IF(F15="","",F15)</f>
        <v>3</v>
      </c>
      <c r="F46" s="196">
        <f t="shared" si="24"/>
        <v>3</v>
      </c>
      <c r="G46" s="195"/>
      <c r="H46" s="195" t="str">
        <f t="shared" si="17"/>
        <v>24.</v>
      </c>
      <c r="I46" s="708" t="s">
        <v>880</v>
      </c>
      <c r="J46" s="709" t="str">
        <f t="shared" si="18"/>
        <v xml:space="preserve">Třebětice-Slavonice </v>
      </c>
      <c r="K46" s="710" t="str">
        <f t="shared" si="25"/>
        <v>3:4</v>
      </c>
      <c r="L46" s="711">
        <f t="shared" si="26"/>
        <v>0</v>
      </c>
      <c r="M46" s="712">
        <f t="shared" si="21"/>
        <v>-3</v>
      </c>
      <c r="N46" s="391">
        <f t="shared" si="22"/>
        <v>-3</v>
      </c>
    </row>
    <row r="47" spans="1:14" x14ac:dyDescent="0.2">
      <c r="A47" s="194" t="str">
        <f t="shared" ref="A47:A48" si="36">A16</f>
        <v>12.</v>
      </c>
      <c r="B47" s="820" t="str">
        <f>rozpis!C12</f>
        <v>29. 10.</v>
      </c>
      <c r="C47" s="195" t="str">
        <f>rozpis!B12</f>
        <v>Třebětice - D. Bukovsko</v>
      </c>
      <c r="D47" s="504" t="str">
        <f t="shared" si="19"/>
        <v>0:0</v>
      </c>
      <c r="E47" s="196">
        <f t="shared" ref="E47" si="37">IF(F16="","",F16)</f>
        <v>1</v>
      </c>
      <c r="F47" s="196">
        <f t="shared" si="24"/>
        <v>-2</v>
      </c>
      <c r="G47" s="195"/>
      <c r="H47" s="195" t="str">
        <f t="shared" si="17"/>
        <v>25.</v>
      </c>
      <c r="I47" s="708" t="s">
        <v>881</v>
      </c>
      <c r="J47" s="709" t="str">
        <f t="shared" si="18"/>
        <v>D. Bukovsko-Třebětice</v>
      </c>
      <c r="K47" s="710" t="str">
        <f t="shared" si="25"/>
        <v>4:0</v>
      </c>
      <c r="L47" s="711">
        <f t="shared" si="26"/>
        <v>0</v>
      </c>
      <c r="M47" s="712">
        <f t="shared" si="21"/>
        <v>0</v>
      </c>
      <c r="N47" s="391">
        <f t="shared" si="22"/>
        <v>-1</v>
      </c>
    </row>
    <row r="48" spans="1:14" x14ac:dyDescent="0.2">
      <c r="A48" s="194" t="str">
        <f t="shared" si="36"/>
        <v>13.</v>
      </c>
      <c r="B48" s="820" t="str">
        <f>rozpis!C13</f>
        <v>4. 11.</v>
      </c>
      <c r="C48" s="195" t="str">
        <f>rozpis!B13</f>
        <v>K. Řečice - Třebětice</v>
      </c>
      <c r="D48" s="504" t="str">
        <f t="shared" si="19"/>
        <v>3:3</v>
      </c>
      <c r="E48" s="824">
        <f t="shared" ref="E48" si="38">IF(F17="","",F17)</f>
        <v>1</v>
      </c>
      <c r="F48" s="824">
        <f t="shared" si="24"/>
        <v>1</v>
      </c>
      <c r="G48" s="502"/>
      <c r="H48" s="195" t="str">
        <f t="shared" si="17"/>
        <v>26.</v>
      </c>
      <c r="I48" s="708" t="s">
        <v>882</v>
      </c>
      <c r="J48" s="709" t="str">
        <f t="shared" si="18"/>
        <v>Třebětice-K. Řečice</v>
      </c>
      <c r="K48" s="710" t="str">
        <f t="shared" si="25"/>
        <v>3:7</v>
      </c>
      <c r="L48" s="711">
        <f t="shared" si="26"/>
        <v>0</v>
      </c>
      <c r="M48" s="712">
        <f t="shared" si="21"/>
        <v>-3</v>
      </c>
      <c r="N48" s="391">
        <f t="shared" si="22"/>
        <v>-1</v>
      </c>
    </row>
    <row r="49" spans="1:14" s="186" customFormat="1" x14ac:dyDescent="0.2">
      <c r="A49" s="197"/>
      <c r="B49" s="821"/>
      <c r="C49" s="199" t="str">
        <f>J5</f>
        <v>Podzim 2017</v>
      </c>
      <c r="D49" s="200" t="str">
        <f>CONCATENATE(K18,M18,L18)</f>
        <v>44:16</v>
      </c>
      <c r="E49" s="368">
        <f>SUM(E36:E48)</f>
        <v>30</v>
      </c>
      <c r="F49" s="368">
        <f>SUM(F36:F48)</f>
        <v>9</v>
      </c>
      <c r="G49" s="198"/>
      <c r="H49" s="201"/>
      <c r="I49" s="201"/>
      <c r="J49" s="201" t="str">
        <f>J20</f>
        <v>Jaro 2018</v>
      </c>
      <c r="K49" s="202" t="str">
        <f>CONCATENATE(K32,M32,L32)</f>
        <v>24:35</v>
      </c>
      <c r="L49" s="203">
        <f>SUM(L36:L48)</f>
        <v>12</v>
      </c>
      <c r="M49" s="204">
        <f>SUM(M36:M48)</f>
        <v>-6</v>
      </c>
      <c r="N49" s="391"/>
    </row>
    <row r="50" spans="1:14" s="186" customFormat="1" ht="13.5" thickBot="1" x14ac:dyDescent="0.25">
      <c r="A50" s="205"/>
      <c r="B50" s="822"/>
      <c r="C50" s="206" t="str">
        <f>C2</f>
        <v>2017/2018</v>
      </c>
      <c r="D50" s="206"/>
      <c r="E50" s="206"/>
      <c r="F50" s="206"/>
      <c r="G50" s="206"/>
      <c r="H50" s="206"/>
      <c r="I50" s="206"/>
      <c r="J50" s="207"/>
      <c r="K50" s="208" t="str">
        <f>CONCATENATE(K33,M33,L33)</f>
        <v>68:51</v>
      </c>
      <c r="L50" s="209">
        <f>E49+L49</f>
        <v>42</v>
      </c>
      <c r="M50" s="210">
        <f>F49+M49</f>
        <v>3</v>
      </c>
      <c r="N50" s="392"/>
    </row>
    <row r="52" spans="1:14" x14ac:dyDescent="0.2">
      <c r="A52" s="828"/>
      <c r="B52" s="829"/>
      <c r="C52" s="828"/>
      <c r="H52" s="284"/>
      <c r="I52" s="284"/>
      <c r="J52" s="284"/>
    </row>
    <row r="53" spans="1:14" x14ac:dyDescent="0.2">
      <c r="A53" s="830"/>
      <c r="B53" s="831"/>
      <c r="C53" s="830"/>
    </row>
  </sheetData>
  <phoneticPr fontId="26" type="noConversion"/>
  <pageMargins left="0.89" right="0.24" top="0.984251969" bottom="0.984251969" header="0.4921259845" footer="0.4921259845"/>
  <pageSetup paperSize="9" scale="14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10"/>
  <sheetViews>
    <sheetView topLeftCell="A16" workbookViewId="0">
      <selection activeCell="H17" sqref="B4:H17"/>
    </sheetView>
  </sheetViews>
  <sheetFormatPr defaultRowHeight="12.75" x14ac:dyDescent="0.2"/>
  <cols>
    <col min="1" max="1" width="7.7109375" style="331" customWidth="1"/>
    <col min="2" max="2" width="22.42578125" style="41" customWidth="1"/>
    <col min="3" max="6" width="6.42578125" style="90" customWidth="1"/>
    <col min="7" max="7" width="8" style="90" customWidth="1"/>
    <col min="8" max="8" width="7.7109375" style="41" customWidth="1"/>
    <col min="9" max="9" width="7.7109375" style="735" customWidth="1"/>
    <col min="10" max="10" width="8" style="246" customWidth="1"/>
    <col min="11" max="11" width="10.140625" style="90" customWidth="1"/>
    <col min="12" max="12" width="5.140625" style="29" customWidth="1"/>
    <col min="13" max="13" width="28.7109375" style="29" customWidth="1"/>
    <col min="14" max="14" width="6" style="29" customWidth="1"/>
    <col min="15" max="17" width="4.140625" style="29" customWidth="1"/>
    <col min="18" max="18" width="4.5703125" style="29" customWidth="1"/>
    <col min="19" max="19" width="4.140625" style="29" customWidth="1"/>
    <col min="20" max="20" width="4.28515625" style="29" customWidth="1"/>
    <col min="21" max="21" width="4.85546875" style="29" customWidth="1"/>
    <col min="22" max="23" width="4.85546875" style="42" customWidth="1"/>
    <col min="24" max="24" width="3.140625" style="29" customWidth="1"/>
    <col min="25" max="25" width="9.42578125" style="29" customWidth="1"/>
    <col min="26" max="26" width="4.140625" style="29" customWidth="1"/>
    <col min="27" max="28" width="5.140625" style="29" customWidth="1"/>
    <col min="29" max="29" width="3.28515625" style="29" customWidth="1"/>
    <col min="30" max="30" width="4.85546875" style="29" customWidth="1"/>
    <col min="31" max="31" width="3.28515625" style="29" customWidth="1"/>
    <col min="32" max="32" width="3.85546875" style="29" customWidth="1"/>
    <col min="33" max="33" width="4.85546875" style="29" customWidth="1"/>
    <col min="34" max="35" width="2.7109375" style="29" customWidth="1"/>
    <col min="36" max="36" width="4.42578125" style="29" customWidth="1"/>
    <col min="37" max="37" width="5.140625" style="29" customWidth="1"/>
    <col min="38" max="38" width="6.5703125" style="90" customWidth="1"/>
    <col min="39" max="39" width="4.7109375" style="29" customWidth="1"/>
    <col min="40" max="41" width="9.140625" style="322" customWidth="1"/>
    <col min="42" max="42" width="9.140625" style="643" customWidth="1"/>
    <col min="43" max="44" width="9.140625" style="644" customWidth="1"/>
    <col min="45" max="51" width="9.140625" style="90" customWidth="1"/>
    <col min="52" max="16384" width="9.140625" style="90"/>
  </cols>
  <sheetData>
    <row r="1" spans="1:49" s="154" customFormat="1" x14ac:dyDescent="0.2">
      <c r="A1" s="701" t="s">
        <v>852</v>
      </c>
      <c r="B1" s="702"/>
      <c r="C1" s="702"/>
      <c r="D1" s="702"/>
      <c r="E1" s="702"/>
      <c r="F1" s="702"/>
      <c r="G1" s="702"/>
      <c r="H1" s="703"/>
      <c r="I1" s="736"/>
      <c r="J1" s="155"/>
      <c r="L1" s="29"/>
      <c r="M1" s="29"/>
      <c r="N1" s="29"/>
      <c r="O1" s="29"/>
      <c r="P1" s="29"/>
      <c r="Q1" s="29"/>
      <c r="R1" s="29"/>
      <c r="S1" s="29"/>
      <c r="T1" s="29"/>
      <c r="U1" s="29"/>
      <c r="V1" s="42"/>
      <c r="W1" s="42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M1" s="29"/>
      <c r="AN1" s="322"/>
      <c r="AO1" s="322"/>
      <c r="AP1" s="643"/>
      <c r="AQ1" s="644"/>
      <c r="AR1" s="644"/>
    </row>
    <row r="2" spans="1:49" s="40" customFormat="1" ht="13.5" thickBot="1" x14ac:dyDescent="0.25">
      <c r="A2" s="664" t="s">
        <v>811</v>
      </c>
      <c r="B2" s="664" t="str">
        <f>Stat.!B2</f>
        <v>Podzim 2017</v>
      </c>
      <c r="H2" s="41"/>
      <c r="I2" s="735"/>
      <c r="J2" s="155"/>
      <c r="L2" s="29"/>
      <c r="M2" s="97"/>
      <c r="N2" s="29"/>
      <c r="O2" s="29"/>
      <c r="P2" s="29"/>
      <c r="Q2" s="29"/>
      <c r="R2" s="29"/>
      <c r="S2" s="29"/>
      <c r="T2" s="29"/>
      <c r="U2" s="29"/>
      <c r="V2" s="42"/>
      <c r="W2" s="42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M2" s="29"/>
      <c r="AN2" s="322"/>
      <c r="AO2" s="322"/>
      <c r="AP2" s="643"/>
      <c r="AQ2" s="644"/>
      <c r="AR2" s="644"/>
    </row>
    <row r="3" spans="1:49" s="154" customFormat="1" ht="13.5" thickBot="1" x14ac:dyDescent="0.25">
      <c r="A3" s="667" t="s">
        <v>856</v>
      </c>
      <c r="B3" s="663" t="s">
        <v>1371</v>
      </c>
      <c r="C3" s="663" t="s">
        <v>127</v>
      </c>
      <c r="D3" s="663" t="s">
        <v>37</v>
      </c>
      <c r="E3" s="663">
        <v>0</v>
      </c>
      <c r="F3" s="663" t="s">
        <v>128</v>
      </c>
      <c r="G3" s="663" t="s">
        <v>79</v>
      </c>
      <c r="H3" s="834" t="s">
        <v>8</v>
      </c>
      <c r="I3" s="832"/>
      <c r="J3" s="266"/>
      <c r="L3" s="29"/>
      <c r="M3" s="29" t="str">
        <f>B2</f>
        <v>Podzim 2017</v>
      </c>
      <c r="N3" s="29"/>
      <c r="O3" s="29"/>
      <c r="P3" s="29"/>
      <c r="Q3" s="29"/>
      <c r="R3" s="29"/>
      <c r="S3" s="29"/>
      <c r="T3" s="29"/>
      <c r="U3" s="29"/>
      <c r="V3" s="42"/>
      <c r="W3" s="42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M3" s="29"/>
      <c r="AN3" s="322"/>
      <c r="AO3" s="322" t="s">
        <v>7</v>
      </c>
      <c r="AP3" s="643"/>
      <c r="AQ3" s="644"/>
      <c r="AR3" s="644"/>
      <c r="AS3" s="388"/>
    </row>
    <row r="4" spans="1:49" s="156" customFormat="1" ht="13.5" thickTop="1" x14ac:dyDescent="0.2">
      <c r="A4" s="628" t="s">
        <v>62</v>
      </c>
      <c r="B4" s="696" t="s">
        <v>405</v>
      </c>
      <c r="C4" s="697">
        <v>13</v>
      </c>
      <c r="D4" s="697">
        <v>12</v>
      </c>
      <c r="E4" s="697">
        <v>0</v>
      </c>
      <c r="F4" s="697">
        <v>1</v>
      </c>
      <c r="G4" s="697" t="s">
        <v>1617</v>
      </c>
      <c r="H4" s="835">
        <v>36</v>
      </c>
      <c r="I4" s="832"/>
      <c r="J4" s="236"/>
      <c r="L4" s="245" t="s">
        <v>62</v>
      </c>
      <c r="M4" s="369" t="str">
        <f>B4</f>
        <v>Lišov</v>
      </c>
      <c r="N4" s="240">
        <f>C4</f>
        <v>13</v>
      </c>
      <c r="O4" s="240">
        <f>D4</f>
        <v>12</v>
      </c>
      <c r="P4" s="240">
        <f t="shared" ref="P4:Q4" si="0">E4</f>
        <v>0</v>
      </c>
      <c r="Q4" s="240">
        <f t="shared" si="0"/>
        <v>1</v>
      </c>
      <c r="R4" s="858" t="s">
        <v>972</v>
      </c>
      <c r="S4" s="245">
        <f>H4</f>
        <v>36</v>
      </c>
      <c r="T4" s="245">
        <f>I4</f>
        <v>0</v>
      </c>
      <c r="U4" s="29">
        <v>7</v>
      </c>
      <c r="V4" s="42">
        <v>51</v>
      </c>
      <c r="W4" s="42">
        <v>14</v>
      </c>
      <c r="X4" s="29"/>
      <c r="Y4" s="29"/>
      <c r="Z4" s="29">
        <v>1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M4" s="29"/>
      <c r="AN4" s="322"/>
      <c r="AO4" s="322"/>
      <c r="AP4" s="645"/>
      <c r="AQ4" s="645"/>
      <c r="AR4" s="645"/>
    </row>
    <row r="5" spans="1:49" s="156" customFormat="1" x14ac:dyDescent="0.2">
      <c r="A5" s="629" t="s">
        <v>63</v>
      </c>
      <c r="B5" s="369" t="s">
        <v>131</v>
      </c>
      <c r="C5" s="698">
        <v>13</v>
      </c>
      <c r="D5" s="698">
        <v>9</v>
      </c>
      <c r="E5" s="698">
        <v>3</v>
      </c>
      <c r="F5" s="698">
        <v>1</v>
      </c>
      <c r="G5" s="698" t="s">
        <v>1618</v>
      </c>
      <c r="H5" s="836">
        <v>30</v>
      </c>
      <c r="I5" s="832"/>
      <c r="J5" s="236"/>
      <c r="L5" s="245" t="s">
        <v>63</v>
      </c>
      <c r="M5" s="369" t="str">
        <f t="shared" ref="M5:M17" si="1">B5</f>
        <v>Třebětice</v>
      </c>
      <c r="N5" s="240">
        <f t="shared" ref="N5:N17" si="2">C5</f>
        <v>13</v>
      </c>
      <c r="O5" s="240">
        <f t="shared" ref="O5:O17" si="3">D5</f>
        <v>9</v>
      </c>
      <c r="P5" s="240">
        <f t="shared" ref="P5:P17" si="4">E5</f>
        <v>3</v>
      </c>
      <c r="Q5" s="240">
        <f t="shared" ref="Q5:Q17" si="5">F5</f>
        <v>1</v>
      </c>
      <c r="R5" s="858" t="s">
        <v>973</v>
      </c>
      <c r="S5" s="245">
        <f t="shared" ref="S5:S17" si="6">H5</f>
        <v>30</v>
      </c>
      <c r="T5" s="245">
        <f t="shared" ref="T5:T17" si="7">I5</f>
        <v>0</v>
      </c>
      <c r="U5" s="29">
        <v>8</v>
      </c>
      <c r="V5" s="42">
        <v>44</v>
      </c>
      <c r="W5" s="42">
        <v>16</v>
      </c>
      <c r="X5" s="29"/>
      <c r="Y5" s="29"/>
      <c r="Z5" s="29">
        <v>2</v>
      </c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M5" s="29"/>
      <c r="AN5" s="322"/>
      <c r="AO5" s="322"/>
      <c r="AP5" s="645"/>
      <c r="AQ5" s="645"/>
      <c r="AR5" s="645"/>
    </row>
    <row r="6" spans="1:49" s="156" customFormat="1" x14ac:dyDescent="0.2">
      <c r="A6" s="629" t="s">
        <v>64</v>
      </c>
      <c r="B6" s="369" t="s">
        <v>922</v>
      </c>
      <c r="C6" s="698">
        <v>13</v>
      </c>
      <c r="D6" s="698">
        <v>7</v>
      </c>
      <c r="E6" s="698">
        <v>3</v>
      </c>
      <c r="F6" s="698">
        <v>3</v>
      </c>
      <c r="G6" s="698" t="s">
        <v>1619</v>
      </c>
      <c r="H6" s="836">
        <v>24</v>
      </c>
      <c r="I6" s="832"/>
      <c r="J6" s="236"/>
      <c r="L6" s="245" t="s">
        <v>64</v>
      </c>
      <c r="M6" s="369" t="str">
        <f t="shared" si="1"/>
        <v>Ml. Vožice</v>
      </c>
      <c r="N6" s="240">
        <f t="shared" si="2"/>
        <v>13</v>
      </c>
      <c r="O6" s="240">
        <f t="shared" si="3"/>
        <v>7</v>
      </c>
      <c r="P6" s="240">
        <f t="shared" si="4"/>
        <v>3</v>
      </c>
      <c r="Q6" s="240">
        <f t="shared" si="5"/>
        <v>3</v>
      </c>
      <c r="R6" s="858" t="s">
        <v>974</v>
      </c>
      <c r="S6" s="245">
        <f t="shared" si="6"/>
        <v>24</v>
      </c>
      <c r="T6" s="245">
        <f t="shared" si="7"/>
        <v>0</v>
      </c>
      <c r="U6" s="29">
        <v>9</v>
      </c>
      <c r="V6" s="42">
        <v>30</v>
      </c>
      <c r="W6" s="42">
        <v>18</v>
      </c>
      <c r="X6" s="29"/>
      <c r="Y6" s="29"/>
      <c r="Z6" s="29">
        <v>3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M6" s="29"/>
      <c r="AN6" s="322"/>
      <c r="AO6" s="322"/>
      <c r="AP6" s="645"/>
      <c r="AQ6" s="645"/>
      <c r="AR6" s="645"/>
    </row>
    <row r="7" spans="1:49" s="156" customFormat="1" x14ac:dyDescent="0.2">
      <c r="A7" s="629" t="s">
        <v>66</v>
      </c>
      <c r="B7" s="369" t="s">
        <v>129</v>
      </c>
      <c r="C7" s="698">
        <v>13</v>
      </c>
      <c r="D7" s="698">
        <v>7</v>
      </c>
      <c r="E7" s="698">
        <v>2</v>
      </c>
      <c r="F7" s="698">
        <v>4</v>
      </c>
      <c r="G7" s="698" t="s">
        <v>1620</v>
      </c>
      <c r="H7" s="836">
        <v>23</v>
      </c>
      <c r="I7" s="832"/>
      <c r="J7" s="236"/>
      <c r="L7" s="245" t="s">
        <v>66</v>
      </c>
      <c r="M7" s="369" t="str">
        <f t="shared" si="1"/>
        <v>Lomnice</v>
      </c>
      <c r="N7" s="240">
        <f t="shared" si="2"/>
        <v>13</v>
      </c>
      <c r="O7" s="240">
        <f t="shared" si="3"/>
        <v>7</v>
      </c>
      <c r="P7" s="240">
        <f t="shared" si="4"/>
        <v>2</v>
      </c>
      <c r="Q7" s="240">
        <f t="shared" si="5"/>
        <v>4</v>
      </c>
      <c r="R7" s="858" t="s">
        <v>975</v>
      </c>
      <c r="S7" s="245">
        <f t="shared" si="6"/>
        <v>23</v>
      </c>
      <c r="T7" s="245">
        <f t="shared" si="7"/>
        <v>0</v>
      </c>
      <c r="U7" s="29">
        <v>10</v>
      </c>
      <c r="V7" s="42">
        <v>25</v>
      </c>
      <c r="W7" s="42">
        <v>20</v>
      </c>
      <c r="X7" s="29"/>
      <c r="Y7" s="29"/>
      <c r="Z7" s="29">
        <v>4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M7" s="29"/>
      <c r="AN7" s="322"/>
      <c r="AO7" s="322"/>
      <c r="AP7" s="645"/>
      <c r="AQ7" s="645"/>
      <c r="AR7" s="645"/>
    </row>
    <row r="8" spans="1:49" s="156" customFormat="1" x14ac:dyDescent="0.2">
      <c r="A8" s="629" t="s">
        <v>67</v>
      </c>
      <c r="B8" s="369" t="s">
        <v>130</v>
      </c>
      <c r="C8" s="698">
        <v>13</v>
      </c>
      <c r="D8" s="698">
        <v>7</v>
      </c>
      <c r="E8" s="698">
        <v>1</v>
      </c>
      <c r="F8" s="698">
        <v>5</v>
      </c>
      <c r="G8" s="937" t="s">
        <v>2052</v>
      </c>
      <c r="H8" s="836">
        <v>22</v>
      </c>
      <c r="I8" s="833"/>
      <c r="J8" s="236"/>
      <c r="L8" s="245" t="s">
        <v>67</v>
      </c>
      <c r="M8" s="369" t="str">
        <f t="shared" si="1"/>
        <v>Slavonice</v>
      </c>
      <c r="N8" s="240">
        <f t="shared" si="2"/>
        <v>13</v>
      </c>
      <c r="O8" s="240">
        <f t="shared" si="3"/>
        <v>7</v>
      </c>
      <c r="P8" s="240">
        <f t="shared" si="4"/>
        <v>1</v>
      </c>
      <c r="Q8" s="240">
        <f t="shared" si="5"/>
        <v>5</v>
      </c>
      <c r="R8" s="858" t="s">
        <v>976</v>
      </c>
      <c r="S8" s="245">
        <f t="shared" si="6"/>
        <v>22</v>
      </c>
      <c r="T8" s="245">
        <f t="shared" si="7"/>
        <v>0</v>
      </c>
      <c r="U8" s="29">
        <v>11</v>
      </c>
      <c r="V8" s="42">
        <v>19</v>
      </c>
      <c r="W8" s="42">
        <v>19</v>
      </c>
      <c r="X8" s="29"/>
      <c r="Y8" s="29"/>
      <c r="Z8" s="29">
        <v>5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M8" s="29"/>
      <c r="AN8" s="322"/>
      <c r="AO8" s="322"/>
      <c r="AP8" s="645"/>
      <c r="AQ8" s="645"/>
      <c r="AR8" s="645"/>
    </row>
    <row r="9" spans="1:49" s="156" customFormat="1" x14ac:dyDescent="0.2">
      <c r="A9" s="629" t="s">
        <v>68</v>
      </c>
      <c r="B9" s="369" t="s">
        <v>211</v>
      </c>
      <c r="C9" s="698">
        <v>13</v>
      </c>
      <c r="D9" s="698">
        <v>6</v>
      </c>
      <c r="E9" s="698">
        <v>3</v>
      </c>
      <c r="F9" s="698">
        <v>4</v>
      </c>
      <c r="G9" s="698" t="s">
        <v>1621</v>
      </c>
      <c r="H9" s="836">
        <v>21</v>
      </c>
      <c r="I9" s="832"/>
      <c r="J9" s="236"/>
      <c r="L9" s="245" t="s">
        <v>68</v>
      </c>
      <c r="M9" s="369" t="str">
        <f t="shared" si="1"/>
        <v>Chotoviny</v>
      </c>
      <c r="N9" s="240">
        <f t="shared" si="2"/>
        <v>13</v>
      </c>
      <c r="O9" s="240">
        <f t="shared" si="3"/>
        <v>6</v>
      </c>
      <c r="P9" s="240">
        <f t="shared" si="4"/>
        <v>3</v>
      </c>
      <c r="Q9" s="240">
        <f t="shared" si="5"/>
        <v>4</v>
      </c>
      <c r="R9" s="858" t="s">
        <v>977</v>
      </c>
      <c r="S9" s="245">
        <f t="shared" si="6"/>
        <v>21</v>
      </c>
      <c r="T9" s="245">
        <f t="shared" si="7"/>
        <v>0</v>
      </c>
      <c r="U9" s="29">
        <v>12</v>
      </c>
      <c r="V9" s="42">
        <v>24</v>
      </c>
      <c r="W9" s="42">
        <v>18</v>
      </c>
      <c r="X9" s="29"/>
      <c r="Y9" s="29"/>
      <c r="Z9" s="29">
        <v>6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M9" s="29"/>
      <c r="AN9" s="322"/>
      <c r="AO9" s="322"/>
      <c r="AP9" s="645"/>
      <c r="AQ9" s="645"/>
      <c r="AR9" s="645"/>
    </row>
    <row r="10" spans="1:49" s="156" customFormat="1" x14ac:dyDescent="0.2">
      <c r="A10" s="629" t="s">
        <v>69</v>
      </c>
      <c r="B10" s="369" t="s">
        <v>843</v>
      </c>
      <c r="C10" s="698">
        <v>13</v>
      </c>
      <c r="D10" s="698">
        <v>7</v>
      </c>
      <c r="E10" s="698">
        <v>0</v>
      </c>
      <c r="F10" s="698">
        <v>6</v>
      </c>
      <c r="G10" s="936">
        <v>0.8965277777777777</v>
      </c>
      <c r="H10" s="836">
        <v>21</v>
      </c>
      <c r="I10" s="832"/>
      <c r="J10" s="236"/>
      <c r="L10" s="245" t="s">
        <v>69</v>
      </c>
      <c r="M10" s="369" t="str">
        <f t="shared" si="1"/>
        <v>N. Bystřice</v>
      </c>
      <c r="N10" s="240">
        <f t="shared" si="2"/>
        <v>13</v>
      </c>
      <c r="O10" s="240">
        <f t="shared" si="3"/>
        <v>7</v>
      </c>
      <c r="P10" s="240">
        <f t="shared" si="4"/>
        <v>0</v>
      </c>
      <c r="Q10" s="240">
        <f t="shared" si="5"/>
        <v>6</v>
      </c>
      <c r="R10" s="858" t="s">
        <v>978</v>
      </c>
      <c r="S10" s="245">
        <f t="shared" si="6"/>
        <v>21</v>
      </c>
      <c r="T10" s="245">
        <f t="shared" si="7"/>
        <v>0</v>
      </c>
      <c r="U10" s="29">
        <v>13</v>
      </c>
      <c r="V10" s="42">
        <v>16</v>
      </c>
      <c r="W10" s="42">
        <v>26</v>
      </c>
      <c r="X10" s="29"/>
      <c r="Y10" s="29"/>
      <c r="Z10" s="29">
        <v>7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M10" s="29"/>
      <c r="AN10" s="322"/>
      <c r="AO10" s="322"/>
      <c r="AP10" s="645"/>
      <c r="AQ10" s="645"/>
      <c r="AR10" s="645"/>
    </row>
    <row r="11" spans="1:49" s="156" customFormat="1" x14ac:dyDescent="0.2">
      <c r="A11" s="629" t="s">
        <v>70</v>
      </c>
      <c r="B11" s="369" t="s">
        <v>920</v>
      </c>
      <c r="C11" s="698">
        <v>13</v>
      </c>
      <c r="D11" s="698">
        <v>4</v>
      </c>
      <c r="E11" s="698">
        <v>3</v>
      </c>
      <c r="F11" s="698">
        <v>6</v>
      </c>
      <c r="G11" s="698" t="s">
        <v>1622</v>
      </c>
      <c r="H11" s="836">
        <v>15</v>
      </c>
      <c r="I11" s="832"/>
      <c r="J11" s="236"/>
      <c r="L11" s="222" t="s">
        <v>70</v>
      </c>
      <c r="M11" s="369" t="str">
        <f t="shared" si="1"/>
        <v>Třeboň"B</v>
      </c>
      <c r="N11" s="240">
        <f t="shared" si="2"/>
        <v>13</v>
      </c>
      <c r="O11" s="240">
        <f t="shared" si="3"/>
        <v>4</v>
      </c>
      <c r="P11" s="240">
        <f t="shared" si="4"/>
        <v>3</v>
      </c>
      <c r="Q11" s="240">
        <f t="shared" si="5"/>
        <v>6</v>
      </c>
      <c r="R11" s="848" t="s">
        <v>979</v>
      </c>
      <c r="S11" s="245">
        <f t="shared" si="6"/>
        <v>15</v>
      </c>
      <c r="T11" s="245">
        <f t="shared" si="7"/>
        <v>0</v>
      </c>
      <c r="U11" s="29">
        <v>14</v>
      </c>
      <c r="V11" s="42">
        <v>26</v>
      </c>
      <c r="W11" s="42">
        <v>37</v>
      </c>
      <c r="X11" s="29"/>
      <c r="Y11" s="29"/>
      <c r="Z11" s="29">
        <v>8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M11" s="29"/>
      <c r="AN11" s="322"/>
      <c r="AO11" s="322"/>
      <c r="AP11" s="645"/>
      <c r="AQ11" s="645"/>
      <c r="AR11" s="645"/>
    </row>
    <row r="12" spans="1:49" s="246" customFormat="1" x14ac:dyDescent="0.2">
      <c r="A12" s="629" t="s">
        <v>71</v>
      </c>
      <c r="B12" s="369" t="s">
        <v>846</v>
      </c>
      <c r="C12" s="698">
        <v>13</v>
      </c>
      <c r="D12" s="698">
        <v>3</v>
      </c>
      <c r="E12" s="698">
        <v>5</v>
      </c>
      <c r="F12" s="698">
        <v>5</v>
      </c>
      <c r="G12" s="698" t="s">
        <v>439</v>
      </c>
      <c r="H12" s="836">
        <v>14</v>
      </c>
      <c r="I12" s="832"/>
      <c r="J12" s="236"/>
      <c r="L12" s="245" t="s">
        <v>71</v>
      </c>
      <c r="M12" s="369" t="str">
        <f t="shared" si="1"/>
        <v>K. Řečice</v>
      </c>
      <c r="N12" s="240">
        <f t="shared" si="2"/>
        <v>13</v>
      </c>
      <c r="O12" s="240">
        <f t="shared" si="3"/>
        <v>3</v>
      </c>
      <c r="P12" s="240">
        <f t="shared" si="4"/>
        <v>5</v>
      </c>
      <c r="Q12" s="240">
        <f t="shared" si="5"/>
        <v>5</v>
      </c>
      <c r="R12" s="858" t="s">
        <v>980</v>
      </c>
      <c r="S12" s="245">
        <f t="shared" si="6"/>
        <v>14</v>
      </c>
      <c r="T12" s="245">
        <f t="shared" si="7"/>
        <v>0</v>
      </c>
      <c r="U12" s="29">
        <v>15</v>
      </c>
      <c r="V12" s="42">
        <v>25</v>
      </c>
      <c r="W12" s="42">
        <v>26</v>
      </c>
      <c r="X12" s="120"/>
      <c r="Y12" s="120"/>
      <c r="Z12" s="29">
        <v>9</v>
      </c>
      <c r="AA12" s="120"/>
      <c r="AB12" s="120"/>
      <c r="AC12" s="120"/>
      <c r="AD12" s="29"/>
      <c r="AE12" s="120"/>
      <c r="AF12" s="120"/>
      <c r="AG12" s="120"/>
      <c r="AH12" s="120"/>
      <c r="AI12" s="120"/>
      <c r="AJ12" s="120"/>
      <c r="AK12" s="120"/>
      <c r="AM12" s="120"/>
      <c r="AN12" s="323"/>
      <c r="AO12" s="323"/>
      <c r="AP12" s="645"/>
      <c r="AQ12" s="645"/>
      <c r="AR12" s="645"/>
      <c r="AS12" s="156"/>
      <c r="AT12" s="156"/>
      <c r="AU12" s="156"/>
      <c r="AV12" s="156"/>
      <c r="AW12" s="156"/>
    </row>
    <row r="13" spans="1:49" s="246" customFormat="1" x14ac:dyDescent="0.2">
      <c r="A13" s="629" t="s">
        <v>72</v>
      </c>
      <c r="B13" s="369" t="s">
        <v>925</v>
      </c>
      <c r="C13" s="698">
        <v>13</v>
      </c>
      <c r="D13" s="698">
        <v>4</v>
      </c>
      <c r="E13" s="698">
        <v>1</v>
      </c>
      <c r="F13" s="698">
        <v>8</v>
      </c>
      <c r="G13" s="698" t="s">
        <v>1623</v>
      </c>
      <c r="H13" s="836">
        <v>13</v>
      </c>
      <c r="I13" s="832"/>
      <c r="J13" s="236"/>
      <c r="L13" s="245" t="s">
        <v>72</v>
      </c>
      <c r="M13" s="369" t="str">
        <f t="shared" si="1"/>
        <v>Rat. Hory</v>
      </c>
      <c r="N13" s="240">
        <f t="shared" si="2"/>
        <v>13</v>
      </c>
      <c r="O13" s="240">
        <f t="shared" si="3"/>
        <v>4</v>
      </c>
      <c r="P13" s="240">
        <f t="shared" si="4"/>
        <v>1</v>
      </c>
      <c r="Q13" s="240">
        <f t="shared" si="5"/>
        <v>8</v>
      </c>
      <c r="R13" s="858" t="s">
        <v>981</v>
      </c>
      <c r="S13" s="245">
        <f t="shared" si="6"/>
        <v>13</v>
      </c>
      <c r="T13" s="245">
        <f t="shared" si="7"/>
        <v>0</v>
      </c>
      <c r="U13" s="29">
        <v>16</v>
      </c>
      <c r="V13" s="42">
        <v>16</v>
      </c>
      <c r="W13" s="42">
        <v>29</v>
      </c>
      <c r="X13" s="120"/>
      <c r="Y13" s="120"/>
      <c r="Z13" s="29">
        <v>10</v>
      </c>
      <c r="AA13" s="120"/>
      <c r="AB13" s="120"/>
      <c r="AC13" s="120"/>
      <c r="AD13" s="29"/>
      <c r="AE13" s="120"/>
      <c r="AF13" s="120"/>
      <c r="AG13" s="120"/>
      <c r="AH13" s="120"/>
      <c r="AI13" s="120"/>
      <c r="AJ13" s="120"/>
      <c r="AK13" s="120"/>
      <c r="AM13" s="120"/>
      <c r="AN13" s="323"/>
      <c r="AO13" s="323"/>
      <c r="AP13" s="645"/>
      <c r="AQ13" s="645"/>
      <c r="AR13" s="645"/>
      <c r="AS13" s="156"/>
      <c r="AT13" s="156"/>
      <c r="AU13" s="156"/>
      <c r="AV13" s="156"/>
      <c r="AW13" s="156"/>
    </row>
    <row r="14" spans="1:49" s="246" customFormat="1" x14ac:dyDescent="0.2">
      <c r="A14" s="629" t="s">
        <v>73</v>
      </c>
      <c r="B14" s="369" t="s">
        <v>924</v>
      </c>
      <c r="C14" s="698">
        <v>13</v>
      </c>
      <c r="D14" s="698">
        <v>4</v>
      </c>
      <c r="E14" s="698">
        <v>0</v>
      </c>
      <c r="F14" s="698">
        <v>9</v>
      </c>
      <c r="G14" s="698" t="s">
        <v>1624</v>
      </c>
      <c r="H14" s="836">
        <v>12</v>
      </c>
      <c r="I14" s="832"/>
      <c r="J14" s="236"/>
      <c r="L14" s="245" t="s">
        <v>73</v>
      </c>
      <c r="M14" s="369" t="str">
        <f t="shared" si="1"/>
        <v>Řepeč-Opařany</v>
      </c>
      <c r="N14" s="240">
        <f t="shared" si="2"/>
        <v>13</v>
      </c>
      <c r="O14" s="240">
        <f t="shared" si="3"/>
        <v>4</v>
      </c>
      <c r="P14" s="240">
        <f t="shared" si="4"/>
        <v>0</v>
      </c>
      <c r="Q14" s="240">
        <f t="shared" si="5"/>
        <v>9</v>
      </c>
      <c r="R14" s="858" t="s">
        <v>982</v>
      </c>
      <c r="S14" s="245">
        <f t="shared" si="6"/>
        <v>12</v>
      </c>
      <c r="T14" s="245">
        <f t="shared" si="7"/>
        <v>0</v>
      </c>
      <c r="U14" s="29">
        <v>17</v>
      </c>
      <c r="V14" s="42">
        <v>17</v>
      </c>
      <c r="W14" s="42">
        <v>38</v>
      </c>
      <c r="X14" s="120"/>
      <c r="Y14" s="120"/>
      <c r="Z14" s="29">
        <v>11</v>
      </c>
      <c r="AA14" s="120"/>
      <c r="AB14" s="120"/>
      <c r="AC14" s="120"/>
      <c r="AD14" s="29"/>
      <c r="AE14" s="120"/>
      <c r="AF14" s="120"/>
      <c r="AG14" s="120"/>
      <c r="AH14" s="120"/>
      <c r="AI14" s="120"/>
      <c r="AJ14" s="120"/>
      <c r="AK14" s="120"/>
      <c r="AM14" s="120"/>
      <c r="AN14" s="323"/>
      <c r="AO14" s="323"/>
      <c r="AP14" s="645"/>
      <c r="AQ14" s="645"/>
      <c r="AR14" s="645"/>
      <c r="AS14" s="156"/>
      <c r="AT14" s="156"/>
      <c r="AU14" s="156"/>
      <c r="AV14" s="156"/>
      <c r="AW14" s="156"/>
    </row>
    <row r="15" spans="1:49" s="156" customFormat="1" x14ac:dyDescent="0.2">
      <c r="A15" s="629" t="s">
        <v>74</v>
      </c>
      <c r="B15" s="369" t="s">
        <v>848</v>
      </c>
      <c r="C15" s="698">
        <v>13</v>
      </c>
      <c r="D15" s="698">
        <v>3</v>
      </c>
      <c r="E15" s="698">
        <v>2</v>
      </c>
      <c r="F15" s="698">
        <v>8</v>
      </c>
      <c r="G15" s="698" t="s">
        <v>1625</v>
      </c>
      <c r="H15" s="836">
        <v>11</v>
      </c>
      <c r="I15" s="832"/>
      <c r="J15" s="236"/>
      <c r="L15" s="245" t="s">
        <v>74</v>
      </c>
      <c r="M15" s="369" t="str">
        <f t="shared" si="1"/>
        <v>D. Bukovsko</v>
      </c>
      <c r="N15" s="240">
        <f t="shared" si="2"/>
        <v>13</v>
      </c>
      <c r="O15" s="240">
        <f t="shared" si="3"/>
        <v>3</v>
      </c>
      <c r="P15" s="240">
        <f t="shared" si="4"/>
        <v>2</v>
      </c>
      <c r="Q15" s="240">
        <f t="shared" si="5"/>
        <v>8</v>
      </c>
      <c r="R15" s="858" t="s">
        <v>983</v>
      </c>
      <c r="S15" s="245">
        <f t="shared" si="6"/>
        <v>11</v>
      </c>
      <c r="T15" s="245">
        <f t="shared" si="7"/>
        <v>0</v>
      </c>
      <c r="U15" s="29">
        <v>18</v>
      </c>
      <c r="V15" s="42">
        <v>16</v>
      </c>
      <c r="W15" s="42">
        <v>25</v>
      </c>
      <c r="X15" s="29"/>
      <c r="Y15" s="29"/>
      <c r="Z15" s="29">
        <v>12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M15" s="29"/>
      <c r="AN15" s="322"/>
      <c r="AO15" s="322"/>
      <c r="AP15" s="645"/>
      <c r="AQ15" s="645"/>
      <c r="AR15" s="645"/>
    </row>
    <row r="16" spans="1:49" s="156" customFormat="1" x14ac:dyDescent="0.2">
      <c r="A16" s="629" t="s">
        <v>75</v>
      </c>
      <c r="B16" s="369" t="s">
        <v>207</v>
      </c>
      <c r="C16" s="698">
        <v>13</v>
      </c>
      <c r="D16" s="698">
        <v>3</v>
      </c>
      <c r="E16" s="698">
        <v>1</v>
      </c>
      <c r="F16" s="698">
        <v>9</v>
      </c>
      <c r="G16" s="698" t="s">
        <v>1626</v>
      </c>
      <c r="H16" s="836">
        <v>10</v>
      </c>
      <c r="I16" s="832"/>
      <c r="J16" s="236"/>
      <c r="L16" s="245" t="s">
        <v>75</v>
      </c>
      <c r="M16" s="369" t="str">
        <f t="shared" si="1"/>
        <v>Jistebnice</v>
      </c>
      <c r="N16" s="240">
        <f t="shared" si="2"/>
        <v>13</v>
      </c>
      <c r="O16" s="240">
        <f t="shared" si="3"/>
        <v>3</v>
      </c>
      <c r="P16" s="240">
        <f t="shared" si="4"/>
        <v>1</v>
      </c>
      <c r="Q16" s="240">
        <f t="shared" si="5"/>
        <v>9</v>
      </c>
      <c r="R16" s="858" t="s">
        <v>984</v>
      </c>
      <c r="S16" s="245">
        <f t="shared" si="6"/>
        <v>10</v>
      </c>
      <c r="T16" s="245">
        <f t="shared" si="7"/>
        <v>0</v>
      </c>
      <c r="U16" s="29">
        <v>19</v>
      </c>
      <c r="V16" s="42">
        <v>14</v>
      </c>
      <c r="W16" s="42">
        <v>29</v>
      </c>
      <c r="X16" s="29"/>
      <c r="Y16" s="29"/>
      <c r="Z16" s="29">
        <v>13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M16" s="29"/>
      <c r="AN16" s="322"/>
      <c r="AO16" s="322"/>
      <c r="AP16" s="645"/>
      <c r="AQ16" s="645"/>
      <c r="AR16" s="645"/>
    </row>
    <row r="17" spans="1:44" s="156" customFormat="1" ht="13.5" thickBot="1" x14ac:dyDescent="0.25">
      <c r="A17" s="630" t="s">
        <v>76</v>
      </c>
      <c r="B17" s="699" t="s">
        <v>213</v>
      </c>
      <c r="C17" s="700">
        <v>13</v>
      </c>
      <c r="D17" s="700">
        <v>2</v>
      </c>
      <c r="E17" s="700">
        <v>2</v>
      </c>
      <c r="F17" s="700">
        <v>9</v>
      </c>
      <c r="G17" s="700" t="s">
        <v>1627</v>
      </c>
      <c r="H17" s="837">
        <v>8</v>
      </c>
      <c r="I17" s="832"/>
      <c r="J17" s="236"/>
      <c r="L17" s="245" t="s">
        <v>76</v>
      </c>
      <c r="M17" s="369" t="str">
        <f t="shared" si="1"/>
        <v>Malšice</v>
      </c>
      <c r="N17" s="240">
        <f t="shared" si="2"/>
        <v>13</v>
      </c>
      <c r="O17" s="240">
        <f t="shared" si="3"/>
        <v>2</v>
      </c>
      <c r="P17" s="240">
        <f t="shared" si="4"/>
        <v>2</v>
      </c>
      <c r="Q17" s="240">
        <f t="shared" si="5"/>
        <v>9</v>
      </c>
      <c r="R17" s="858" t="s">
        <v>985</v>
      </c>
      <c r="S17" s="245">
        <f t="shared" si="6"/>
        <v>8</v>
      </c>
      <c r="T17" s="245">
        <f t="shared" si="7"/>
        <v>0</v>
      </c>
      <c r="U17" s="29">
        <v>20</v>
      </c>
      <c r="V17" s="42">
        <v>24</v>
      </c>
      <c r="W17" s="42">
        <v>32</v>
      </c>
      <c r="X17" s="29"/>
      <c r="Y17" s="29"/>
      <c r="Z17" s="29">
        <v>14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M17" s="29"/>
      <c r="AN17" s="322"/>
      <c r="AO17" s="322"/>
      <c r="AP17" s="645"/>
      <c r="AQ17" s="645"/>
      <c r="AR17" s="645"/>
    </row>
    <row r="18" spans="1:44" s="156" customFormat="1" x14ac:dyDescent="0.2">
      <c r="A18" s="164"/>
      <c r="B18" s="446"/>
      <c r="C18" s="447"/>
      <c r="D18" s="165"/>
      <c r="E18" s="165"/>
      <c r="F18" s="165"/>
      <c r="G18" s="166"/>
      <c r="H18" s="631"/>
      <c r="I18" s="737"/>
      <c r="J18" s="157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2"/>
      <c r="W18" s="42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M18" s="29"/>
      <c r="AN18" s="322"/>
      <c r="AO18" s="322"/>
      <c r="AP18" s="643"/>
      <c r="AQ18" s="644"/>
      <c r="AR18" s="644"/>
    </row>
    <row r="19" spans="1:44" s="41" customFormat="1" ht="13.5" thickBot="1" x14ac:dyDescent="0.25">
      <c r="A19" s="665" t="s">
        <v>811</v>
      </c>
      <c r="B19" s="665" t="s">
        <v>1046</v>
      </c>
      <c r="C19" s="158"/>
      <c r="D19" s="158"/>
      <c r="E19" s="158"/>
      <c r="F19" s="158"/>
      <c r="G19" s="158"/>
      <c r="H19" s="158"/>
      <c r="I19" s="738"/>
      <c r="J19" s="236"/>
      <c r="L19" s="97"/>
      <c r="M19" s="97" t="s">
        <v>141</v>
      </c>
      <c r="N19" s="97"/>
      <c r="O19" s="97"/>
      <c r="P19" s="97"/>
      <c r="Q19" s="97"/>
      <c r="R19" s="97"/>
      <c r="S19" s="97"/>
      <c r="T19" s="97"/>
      <c r="U19" s="97"/>
      <c r="V19" s="258"/>
      <c r="W19" s="258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M19" s="97"/>
      <c r="AN19" s="324"/>
      <c r="AO19" s="324"/>
      <c r="AP19" s="646"/>
      <c r="AQ19" s="647"/>
      <c r="AR19" s="647"/>
    </row>
    <row r="20" spans="1:44" s="154" customFormat="1" ht="13.5" thickBot="1" x14ac:dyDescent="0.25">
      <c r="A20" s="666" t="s">
        <v>856</v>
      </c>
      <c r="B20" s="662" t="s">
        <v>1371</v>
      </c>
      <c r="C20" s="662" t="s">
        <v>127</v>
      </c>
      <c r="D20" s="662" t="s">
        <v>37</v>
      </c>
      <c r="E20" s="662">
        <v>0</v>
      </c>
      <c r="F20" s="662" t="s">
        <v>128</v>
      </c>
      <c r="G20" s="662" t="s">
        <v>79</v>
      </c>
      <c r="H20" s="722" t="s">
        <v>8</v>
      </c>
      <c r="I20" s="739"/>
      <c r="J20" s="386"/>
      <c r="L20" s="29"/>
      <c r="M20" s="123" t="str">
        <f>B19</f>
        <v>Jaro 2018</v>
      </c>
      <c r="N20" s="29"/>
      <c r="O20" s="29"/>
      <c r="P20" s="29"/>
      <c r="Q20" s="29"/>
      <c r="R20" s="29"/>
      <c r="S20" s="29"/>
      <c r="T20" s="29"/>
      <c r="U20" s="29"/>
      <c r="V20" s="42"/>
      <c r="W20" s="42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M20" s="29"/>
      <c r="AN20" s="322"/>
      <c r="AO20" s="322"/>
      <c r="AP20" s="643"/>
      <c r="AQ20" s="644"/>
      <c r="AR20" s="644"/>
    </row>
    <row r="21" spans="1:44" s="399" customFormat="1" ht="13.5" thickTop="1" x14ac:dyDescent="0.2">
      <c r="A21" s="509">
        <v>1</v>
      </c>
      <c r="B21" s="811" t="s">
        <v>405</v>
      </c>
      <c r="C21" s="211">
        <v>13</v>
      </c>
      <c r="D21" s="211">
        <v>10</v>
      </c>
      <c r="E21" s="211">
        <v>2</v>
      </c>
      <c r="F21" s="211">
        <v>1</v>
      </c>
      <c r="G21" s="940" t="s">
        <v>1535</v>
      </c>
      <c r="H21" s="812">
        <v>32</v>
      </c>
      <c r="I21" s="740"/>
      <c r="J21" s="385"/>
      <c r="K21" s="120"/>
      <c r="L21" s="506">
        <v>101</v>
      </c>
      <c r="M21" s="220" t="str">
        <f>B4</f>
        <v>Lišov</v>
      </c>
      <c r="N21" s="507">
        <f>N40-N4</f>
        <v>13</v>
      </c>
      <c r="O21" s="507">
        <f t="shared" ref="N21:Q34" si="8">O40-O4</f>
        <v>10</v>
      </c>
      <c r="P21" s="507">
        <f t="shared" si="8"/>
        <v>2</v>
      </c>
      <c r="Q21" s="507">
        <f t="shared" si="8"/>
        <v>1</v>
      </c>
      <c r="R21" s="508" t="str">
        <f>CONCATENATE(V21,X21,W21)</f>
        <v>37:13</v>
      </c>
      <c r="S21" s="507">
        <f t="shared" ref="S21:S34" si="9">S40-S4</f>
        <v>32</v>
      </c>
      <c r="T21" s="507">
        <f>(T40)-(T4)</f>
        <v>0</v>
      </c>
      <c r="U21" s="29">
        <f>V21-W21</f>
        <v>24</v>
      </c>
      <c r="V21" s="92">
        <f t="shared" ref="V21:W21" si="10">V40-V4</f>
        <v>37</v>
      </c>
      <c r="W21" s="92">
        <f t="shared" si="10"/>
        <v>13</v>
      </c>
      <c r="X21" s="120" t="s">
        <v>7</v>
      </c>
      <c r="Y21" s="120" t="s">
        <v>143</v>
      </c>
      <c r="Z21" s="120">
        <v>1</v>
      </c>
      <c r="AA21" s="120">
        <f>VLOOKUP(B21,$M$4:$Z$17,14,0)</f>
        <v>1</v>
      </c>
      <c r="AB21" s="120">
        <f>AA21-Z21</f>
        <v>0</v>
      </c>
      <c r="AC21" s="120"/>
      <c r="AD21" s="120"/>
      <c r="AE21" s="120"/>
      <c r="AF21" s="120"/>
      <c r="AG21" s="120"/>
      <c r="AH21" s="120"/>
      <c r="AI21" s="120"/>
      <c r="AJ21" s="120"/>
      <c r="AK21" s="120"/>
      <c r="AM21" s="120"/>
      <c r="AN21" s="323"/>
      <c r="AO21" s="323"/>
      <c r="AP21" s="648"/>
      <c r="AQ21" s="649"/>
      <c r="AR21" s="649"/>
    </row>
    <row r="22" spans="1:44" s="154" customFormat="1" x14ac:dyDescent="0.2">
      <c r="A22" s="160">
        <v>2</v>
      </c>
      <c r="B22" s="813" t="s">
        <v>129</v>
      </c>
      <c r="C22" s="256">
        <v>13</v>
      </c>
      <c r="D22" s="256">
        <v>8</v>
      </c>
      <c r="E22" s="256">
        <v>4</v>
      </c>
      <c r="F22" s="256">
        <v>1</v>
      </c>
      <c r="G22" s="940" t="s">
        <v>2048</v>
      </c>
      <c r="H22" s="814">
        <v>28</v>
      </c>
      <c r="I22" s="740"/>
      <c r="J22" s="385"/>
      <c r="K22" s="29"/>
      <c r="L22" s="261">
        <v>102</v>
      </c>
      <c r="M22" s="220" t="str">
        <f>B5</f>
        <v>Třebětice</v>
      </c>
      <c r="N22" s="262">
        <f>N41-N5</f>
        <v>13</v>
      </c>
      <c r="O22" s="262">
        <f t="shared" si="8"/>
        <v>3</v>
      </c>
      <c r="P22" s="262">
        <f t="shared" si="8"/>
        <v>5</v>
      </c>
      <c r="Q22" s="262">
        <f t="shared" si="8"/>
        <v>5</v>
      </c>
      <c r="R22" s="251" t="str">
        <f>CONCATENATE(V22,X22,W22)</f>
        <v>12:27</v>
      </c>
      <c r="S22" s="262">
        <f t="shared" si="9"/>
        <v>14</v>
      </c>
      <c r="T22" s="507">
        <f t="shared" ref="T22:T34" si="11">(T41)-(T5)</f>
        <v>0</v>
      </c>
      <c r="U22" s="29">
        <f t="shared" ref="U22:U34" si="12">V22-W22</f>
        <v>-15</v>
      </c>
      <c r="V22" s="92">
        <f t="shared" ref="V22:W22" si="13">V41-V5</f>
        <v>12</v>
      </c>
      <c r="W22" s="92">
        <f t="shared" si="13"/>
        <v>27</v>
      </c>
      <c r="X22" s="29" t="s">
        <v>7</v>
      </c>
      <c r="Y22" s="29"/>
      <c r="Z22" s="29">
        <v>2</v>
      </c>
      <c r="AA22" s="29">
        <f t="shared" ref="AA22:AA34" si="14">VLOOKUP(B22,$M$4:$Z$17,14,0)</f>
        <v>4</v>
      </c>
      <c r="AB22" s="29">
        <f t="shared" ref="AB22:AB34" si="15">AA22-Z22</f>
        <v>2</v>
      </c>
      <c r="AC22" s="29"/>
      <c r="AD22" s="29"/>
      <c r="AE22" s="29"/>
      <c r="AF22" s="29"/>
      <c r="AG22" s="29"/>
      <c r="AH22" s="29"/>
      <c r="AI22" s="29"/>
      <c r="AJ22" s="29"/>
      <c r="AK22" s="29"/>
      <c r="AM22" s="29"/>
      <c r="AN22" s="322"/>
      <c r="AO22" s="322"/>
      <c r="AP22" s="643"/>
      <c r="AQ22" s="644"/>
      <c r="AR22" s="644"/>
    </row>
    <row r="23" spans="1:44" s="154" customFormat="1" x14ac:dyDescent="0.2">
      <c r="A23" s="160">
        <v>3</v>
      </c>
      <c r="B23" s="813" t="s">
        <v>211</v>
      </c>
      <c r="C23" s="256">
        <v>13</v>
      </c>
      <c r="D23" s="256">
        <v>7</v>
      </c>
      <c r="E23" s="256">
        <v>6</v>
      </c>
      <c r="F23" s="256">
        <v>0</v>
      </c>
      <c r="G23" s="940" t="s">
        <v>2049</v>
      </c>
      <c r="H23" s="814">
        <v>27</v>
      </c>
      <c r="I23" s="740"/>
      <c r="J23" s="385"/>
      <c r="K23" s="29"/>
      <c r="L23" s="261">
        <v>103</v>
      </c>
      <c r="M23" s="220" t="str">
        <f t="shared" ref="M23:M34" si="16">B6</f>
        <v>Ml. Vožice</v>
      </c>
      <c r="N23" s="262">
        <f t="shared" si="8"/>
        <v>13</v>
      </c>
      <c r="O23" s="262">
        <f t="shared" si="8"/>
        <v>5</v>
      </c>
      <c r="P23" s="262">
        <f t="shared" si="8"/>
        <v>3</v>
      </c>
      <c r="Q23" s="262">
        <f t="shared" si="8"/>
        <v>5</v>
      </c>
      <c r="R23" s="251" t="str">
        <f t="shared" ref="R23:R34" si="17">CONCATENATE(V23,X23,W23)</f>
        <v>21:18</v>
      </c>
      <c r="S23" s="262">
        <f t="shared" si="9"/>
        <v>18</v>
      </c>
      <c r="T23" s="507">
        <f t="shared" si="11"/>
        <v>0</v>
      </c>
      <c r="U23" s="29">
        <f t="shared" si="12"/>
        <v>3</v>
      </c>
      <c r="V23" s="92">
        <f t="shared" ref="V23:W23" si="18">V42-V6</f>
        <v>21</v>
      </c>
      <c r="W23" s="92">
        <f t="shared" si="18"/>
        <v>18</v>
      </c>
      <c r="X23" s="29" t="s">
        <v>7</v>
      </c>
      <c r="Y23" s="29"/>
      <c r="Z23" s="29">
        <v>3</v>
      </c>
      <c r="AA23" s="29">
        <f t="shared" si="14"/>
        <v>6</v>
      </c>
      <c r="AB23" s="29">
        <f t="shared" si="15"/>
        <v>3</v>
      </c>
      <c r="AC23" s="29"/>
      <c r="AD23" s="29"/>
      <c r="AE23" s="29"/>
      <c r="AF23" s="29"/>
      <c r="AG23" s="29"/>
      <c r="AH23" s="29"/>
      <c r="AI23" s="29"/>
      <c r="AJ23" s="29"/>
      <c r="AK23" s="29"/>
      <c r="AM23" s="29"/>
      <c r="AN23" s="322"/>
      <c r="AO23" s="322"/>
      <c r="AP23" s="643"/>
      <c r="AQ23" s="644"/>
      <c r="AR23" s="644"/>
    </row>
    <row r="24" spans="1:44" s="154" customFormat="1" x14ac:dyDescent="0.2">
      <c r="A24" s="160">
        <v>4</v>
      </c>
      <c r="B24" s="813" t="s">
        <v>130</v>
      </c>
      <c r="C24" s="256">
        <v>13</v>
      </c>
      <c r="D24" s="256">
        <v>9</v>
      </c>
      <c r="E24" s="256">
        <v>0</v>
      </c>
      <c r="F24" s="256">
        <v>4</v>
      </c>
      <c r="G24" s="940" t="s">
        <v>2053</v>
      </c>
      <c r="H24" s="814">
        <v>27</v>
      </c>
      <c r="I24" s="740"/>
      <c r="J24" s="385"/>
      <c r="K24" s="29"/>
      <c r="L24" s="261">
        <v>104</v>
      </c>
      <c r="M24" s="220" t="str">
        <f t="shared" si="16"/>
        <v>Lomnice</v>
      </c>
      <c r="N24" s="262">
        <f t="shared" si="8"/>
        <v>13</v>
      </c>
      <c r="O24" s="262">
        <f t="shared" si="8"/>
        <v>8</v>
      </c>
      <c r="P24" s="262">
        <f t="shared" si="8"/>
        <v>4</v>
      </c>
      <c r="Q24" s="262">
        <f t="shared" si="8"/>
        <v>1</v>
      </c>
      <c r="R24" s="251" t="str">
        <f t="shared" si="17"/>
        <v>26:6</v>
      </c>
      <c r="S24" s="262">
        <f t="shared" si="9"/>
        <v>28</v>
      </c>
      <c r="T24" s="507">
        <f t="shared" si="11"/>
        <v>0</v>
      </c>
      <c r="U24" s="29">
        <f t="shared" si="12"/>
        <v>20</v>
      </c>
      <c r="V24" s="92">
        <f t="shared" ref="V24:W24" si="19">V43-V7</f>
        <v>26</v>
      </c>
      <c r="W24" s="92">
        <f t="shared" si="19"/>
        <v>6</v>
      </c>
      <c r="X24" s="29" t="s">
        <v>7</v>
      </c>
      <c r="Y24" s="29"/>
      <c r="Z24" s="29">
        <v>4</v>
      </c>
      <c r="AA24" s="29">
        <f t="shared" si="14"/>
        <v>5</v>
      </c>
      <c r="AB24" s="29">
        <f t="shared" si="15"/>
        <v>1</v>
      </c>
      <c r="AC24" s="29"/>
      <c r="AD24" s="29"/>
      <c r="AE24" s="29"/>
      <c r="AF24" s="29"/>
      <c r="AG24" s="29"/>
      <c r="AH24" s="29"/>
      <c r="AI24" s="29"/>
      <c r="AJ24" s="29"/>
      <c r="AK24" s="29"/>
      <c r="AM24" s="29"/>
      <c r="AN24" s="322"/>
      <c r="AO24" s="322"/>
      <c r="AP24" s="643"/>
      <c r="AQ24" s="644"/>
      <c r="AR24" s="644"/>
    </row>
    <row r="25" spans="1:44" s="154" customFormat="1" x14ac:dyDescent="0.2">
      <c r="A25" s="160">
        <v>5</v>
      </c>
      <c r="B25" s="813" t="s">
        <v>922</v>
      </c>
      <c r="C25" s="256">
        <v>13</v>
      </c>
      <c r="D25" s="256">
        <v>5</v>
      </c>
      <c r="E25" s="256">
        <v>5</v>
      </c>
      <c r="F25" s="256">
        <v>3</v>
      </c>
      <c r="G25" s="940" t="s">
        <v>2050</v>
      </c>
      <c r="H25" s="814">
        <v>20</v>
      </c>
      <c r="I25" s="740"/>
      <c r="J25" s="385"/>
      <c r="K25" s="29"/>
      <c r="L25" s="261">
        <v>105</v>
      </c>
      <c r="M25" s="220" t="str">
        <f t="shared" si="16"/>
        <v>Slavonice</v>
      </c>
      <c r="N25" s="262">
        <f t="shared" si="8"/>
        <v>13</v>
      </c>
      <c r="O25" s="262">
        <f t="shared" si="8"/>
        <v>6</v>
      </c>
      <c r="P25" s="262">
        <f t="shared" si="8"/>
        <v>8</v>
      </c>
      <c r="Q25" s="262">
        <f t="shared" si="8"/>
        <v>-1</v>
      </c>
      <c r="R25" s="251" t="str">
        <f t="shared" si="17"/>
        <v>50:32</v>
      </c>
      <c r="S25" s="262">
        <f t="shared" si="9"/>
        <v>26</v>
      </c>
      <c r="T25" s="507">
        <f>(T44)-(T8)</f>
        <v>0</v>
      </c>
      <c r="U25" s="29">
        <f t="shared" si="12"/>
        <v>18</v>
      </c>
      <c r="V25" s="92">
        <f t="shared" ref="V25:W25" si="20">V44-V8</f>
        <v>50</v>
      </c>
      <c r="W25" s="92">
        <f t="shared" si="20"/>
        <v>32</v>
      </c>
      <c r="X25" s="29" t="s">
        <v>7</v>
      </c>
      <c r="Y25" s="29"/>
      <c r="Z25" s="29">
        <v>5</v>
      </c>
      <c r="AA25" s="29">
        <f t="shared" si="14"/>
        <v>3</v>
      </c>
      <c r="AB25" s="29">
        <f t="shared" si="15"/>
        <v>-2</v>
      </c>
      <c r="AC25" s="29"/>
      <c r="AD25" s="29"/>
      <c r="AE25" s="29"/>
      <c r="AF25" s="29"/>
      <c r="AG25" s="29"/>
      <c r="AH25" s="29"/>
      <c r="AI25" s="29"/>
      <c r="AJ25" s="29"/>
      <c r="AK25" s="29"/>
      <c r="AM25" s="29"/>
      <c r="AN25" s="322"/>
      <c r="AO25" s="322"/>
      <c r="AP25" s="643"/>
      <c r="AQ25" s="644"/>
      <c r="AR25" s="644"/>
    </row>
    <row r="26" spans="1:44" s="154" customFormat="1" x14ac:dyDescent="0.2">
      <c r="A26" s="160">
        <v>6</v>
      </c>
      <c r="B26" s="813" t="s">
        <v>846</v>
      </c>
      <c r="C26" s="256">
        <v>13</v>
      </c>
      <c r="D26" s="256">
        <v>5</v>
      </c>
      <c r="E26" s="256">
        <v>4</v>
      </c>
      <c r="F26" s="256">
        <v>4</v>
      </c>
      <c r="G26" s="939">
        <v>0.69236111111111109</v>
      </c>
      <c r="H26" s="814">
        <v>19</v>
      </c>
      <c r="I26" s="740"/>
      <c r="J26" s="385"/>
      <c r="K26" s="29"/>
      <c r="L26" s="261">
        <v>106</v>
      </c>
      <c r="M26" s="220" t="str">
        <f t="shared" si="16"/>
        <v>Chotoviny</v>
      </c>
      <c r="N26" s="262">
        <f t="shared" si="8"/>
        <v>13</v>
      </c>
      <c r="O26" s="262">
        <f t="shared" si="8"/>
        <v>10</v>
      </c>
      <c r="P26" s="262">
        <f t="shared" si="8"/>
        <v>-2</v>
      </c>
      <c r="Q26" s="262">
        <f t="shared" si="8"/>
        <v>5</v>
      </c>
      <c r="R26" s="251" t="str">
        <f t="shared" si="17"/>
        <v>33:18</v>
      </c>
      <c r="S26" s="262">
        <f t="shared" si="9"/>
        <v>28</v>
      </c>
      <c r="T26" s="507">
        <f t="shared" si="11"/>
        <v>0</v>
      </c>
      <c r="U26" s="29">
        <f t="shared" si="12"/>
        <v>15</v>
      </c>
      <c r="V26" s="92">
        <f t="shared" ref="V26:W26" si="21">V45-V9</f>
        <v>33</v>
      </c>
      <c r="W26" s="92">
        <f t="shared" si="21"/>
        <v>18</v>
      </c>
      <c r="X26" s="29" t="s">
        <v>7</v>
      </c>
      <c r="Y26" s="29"/>
      <c r="Z26" s="29">
        <v>6</v>
      </c>
      <c r="AA26" s="29">
        <f t="shared" si="14"/>
        <v>9</v>
      </c>
      <c r="AB26" s="29">
        <f t="shared" si="15"/>
        <v>3</v>
      </c>
      <c r="AC26" s="29"/>
      <c r="AD26" s="29"/>
      <c r="AE26" s="29"/>
      <c r="AF26" s="29"/>
      <c r="AG26" s="29"/>
      <c r="AH26" s="29"/>
      <c r="AI26" s="29"/>
      <c r="AJ26" s="29"/>
      <c r="AK26" s="29"/>
      <c r="AM26" s="29"/>
      <c r="AN26" s="322"/>
      <c r="AO26" s="322"/>
      <c r="AP26" s="643"/>
      <c r="AQ26" s="644"/>
      <c r="AR26" s="644"/>
    </row>
    <row r="27" spans="1:44" s="154" customFormat="1" x14ac:dyDescent="0.2">
      <c r="A27" s="160">
        <v>7</v>
      </c>
      <c r="B27" s="813" t="s">
        <v>213</v>
      </c>
      <c r="C27" s="256">
        <v>13</v>
      </c>
      <c r="D27" s="256">
        <v>4</v>
      </c>
      <c r="E27" s="256">
        <v>6</v>
      </c>
      <c r="F27" s="256">
        <v>3</v>
      </c>
      <c r="G27" s="939">
        <v>0.77986111111111101</v>
      </c>
      <c r="H27" s="814">
        <v>18</v>
      </c>
      <c r="I27" s="740"/>
      <c r="J27" s="385"/>
      <c r="K27" s="442"/>
      <c r="L27" s="261">
        <v>107</v>
      </c>
      <c r="M27" s="220" t="str">
        <f t="shared" si="16"/>
        <v>N. Bystřice</v>
      </c>
      <c r="N27" s="262">
        <f t="shared" si="8"/>
        <v>13</v>
      </c>
      <c r="O27" s="262">
        <f t="shared" si="8"/>
        <v>0</v>
      </c>
      <c r="P27" s="262">
        <f t="shared" si="8"/>
        <v>7</v>
      </c>
      <c r="Q27" s="262">
        <f t="shared" si="8"/>
        <v>6</v>
      </c>
      <c r="R27" s="251" t="str">
        <f t="shared" si="17"/>
        <v>23:29</v>
      </c>
      <c r="S27" s="262">
        <f t="shared" si="9"/>
        <v>7</v>
      </c>
      <c r="T27" s="507">
        <f t="shared" si="11"/>
        <v>0</v>
      </c>
      <c r="U27" s="29">
        <f t="shared" si="12"/>
        <v>-6</v>
      </c>
      <c r="V27" s="92">
        <f t="shared" ref="V27:W27" si="22">V46-V10</f>
        <v>23</v>
      </c>
      <c r="W27" s="92">
        <f t="shared" si="22"/>
        <v>29</v>
      </c>
      <c r="X27" s="29" t="s">
        <v>7</v>
      </c>
      <c r="Y27" s="29"/>
      <c r="Z27" s="29">
        <v>7</v>
      </c>
      <c r="AA27" s="29">
        <f t="shared" si="14"/>
        <v>14</v>
      </c>
      <c r="AB27" s="29">
        <f t="shared" si="15"/>
        <v>7</v>
      </c>
      <c r="AC27" s="29"/>
      <c r="AD27" s="29"/>
      <c r="AE27" s="29"/>
      <c r="AF27" s="29"/>
      <c r="AG27" s="29"/>
      <c r="AH27" s="29"/>
      <c r="AI27" s="29"/>
      <c r="AJ27" s="29"/>
      <c r="AK27" s="29"/>
      <c r="AM27" s="29"/>
      <c r="AN27" s="322"/>
      <c r="AO27" s="322"/>
      <c r="AP27" s="643"/>
      <c r="AQ27" s="644"/>
      <c r="AR27" s="644"/>
    </row>
    <row r="28" spans="1:44" s="154" customFormat="1" x14ac:dyDescent="0.2">
      <c r="A28" s="160">
        <v>8</v>
      </c>
      <c r="B28" s="813" t="s">
        <v>848</v>
      </c>
      <c r="C28" s="256">
        <v>13</v>
      </c>
      <c r="D28" s="256">
        <v>5</v>
      </c>
      <c r="E28" s="256">
        <v>2</v>
      </c>
      <c r="F28" s="256">
        <v>6</v>
      </c>
      <c r="G28" s="940" t="s">
        <v>2051</v>
      </c>
      <c r="H28" s="814">
        <v>17</v>
      </c>
      <c r="I28" s="740"/>
      <c r="J28" s="385"/>
      <c r="K28" s="29"/>
      <c r="L28" s="261">
        <v>108</v>
      </c>
      <c r="M28" s="220" t="str">
        <f t="shared" si="16"/>
        <v>Třeboň"B</v>
      </c>
      <c r="N28" s="262">
        <f t="shared" si="8"/>
        <v>13</v>
      </c>
      <c r="O28" s="262">
        <f t="shared" si="8"/>
        <v>4</v>
      </c>
      <c r="P28" s="262">
        <f t="shared" si="8"/>
        <v>1</v>
      </c>
      <c r="Q28" s="262">
        <f t="shared" si="8"/>
        <v>8</v>
      </c>
      <c r="R28" s="251" t="str">
        <f t="shared" si="17"/>
        <v>28:11</v>
      </c>
      <c r="S28" s="262">
        <f t="shared" si="9"/>
        <v>13</v>
      </c>
      <c r="T28" s="507">
        <f>(T47)-(T11)</f>
        <v>0</v>
      </c>
      <c r="U28" s="29">
        <f t="shared" si="12"/>
        <v>17</v>
      </c>
      <c r="V28" s="92">
        <f t="shared" ref="V28:W28" si="23">V47-V11</f>
        <v>28</v>
      </c>
      <c r="W28" s="92">
        <f t="shared" si="23"/>
        <v>11</v>
      </c>
      <c r="X28" s="29" t="s">
        <v>7</v>
      </c>
      <c r="Y28" s="29"/>
      <c r="Z28" s="29">
        <v>8</v>
      </c>
      <c r="AA28" s="29">
        <f t="shared" si="14"/>
        <v>12</v>
      </c>
      <c r="AB28" s="29">
        <f t="shared" si="15"/>
        <v>4</v>
      </c>
      <c r="AC28" s="29"/>
      <c r="AD28" s="29"/>
      <c r="AE28" s="29"/>
      <c r="AF28" s="29"/>
      <c r="AG28" s="29"/>
      <c r="AH28" s="29"/>
      <c r="AI28" s="29"/>
      <c r="AJ28" s="29"/>
      <c r="AK28" s="29"/>
      <c r="AM28" s="29"/>
      <c r="AN28" s="322"/>
      <c r="AO28" s="322"/>
      <c r="AP28" s="643"/>
      <c r="AQ28" s="644"/>
      <c r="AR28" s="644"/>
    </row>
    <row r="29" spans="1:44" s="154" customFormat="1" x14ac:dyDescent="0.2">
      <c r="A29" s="160">
        <v>9</v>
      </c>
      <c r="B29" s="813" t="s">
        <v>924</v>
      </c>
      <c r="C29" s="256">
        <v>13</v>
      </c>
      <c r="D29" s="256">
        <v>4</v>
      </c>
      <c r="E29" s="256">
        <v>2</v>
      </c>
      <c r="F29" s="256">
        <v>7</v>
      </c>
      <c r="G29" s="939">
        <v>0.84652777777777777</v>
      </c>
      <c r="H29" s="814">
        <v>14</v>
      </c>
      <c r="I29" s="740"/>
      <c r="J29" s="385"/>
      <c r="K29" s="29"/>
      <c r="L29" s="261">
        <v>109</v>
      </c>
      <c r="M29" s="220" t="str">
        <f t="shared" si="16"/>
        <v>K. Řečice</v>
      </c>
      <c r="N29" s="262">
        <f t="shared" si="8"/>
        <v>13</v>
      </c>
      <c r="O29" s="262">
        <f t="shared" si="8"/>
        <v>5</v>
      </c>
      <c r="P29" s="262">
        <f t="shared" si="8"/>
        <v>4</v>
      </c>
      <c r="Q29" s="262">
        <f t="shared" si="8"/>
        <v>4</v>
      </c>
      <c r="R29" s="251" t="str">
        <f t="shared" si="17"/>
        <v>22:30</v>
      </c>
      <c r="S29" s="262">
        <f t="shared" si="9"/>
        <v>19</v>
      </c>
      <c r="T29" s="507">
        <f t="shared" si="11"/>
        <v>0</v>
      </c>
      <c r="U29" s="29">
        <f t="shared" si="12"/>
        <v>-8</v>
      </c>
      <c r="V29" s="92">
        <f t="shared" ref="V29:W29" si="24">V48-V12</f>
        <v>22</v>
      </c>
      <c r="W29" s="92">
        <f t="shared" si="24"/>
        <v>30</v>
      </c>
      <c r="X29" s="29" t="s">
        <v>7</v>
      </c>
      <c r="Y29" s="29"/>
      <c r="Z29" s="29">
        <v>9</v>
      </c>
      <c r="AA29" s="29">
        <f t="shared" si="14"/>
        <v>11</v>
      </c>
      <c r="AB29" s="29">
        <f t="shared" si="15"/>
        <v>2</v>
      </c>
      <c r="AC29" s="29"/>
      <c r="AD29" s="29"/>
      <c r="AE29" s="29"/>
      <c r="AF29" s="29"/>
      <c r="AG29" s="29"/>
      <c r="AH29" s="29"/>
      <c r="AI29" s="29"/>
      <c r="AJ29" s="29"/>
      <c r="AK29" s="29"/>
      <c r="AM29" s="29"/>
      <c r="AN29" s="322"/>
      <c r="AO29" s="322"/>
      <c r="AP29" s="643"/>
      <c r="AQ29" s="644"/>
      <c r="AR29" s="644"/>
    </row>
    <row r="30" spans="1:44" s="154" customFormat="1" x14ac:dyDescent="0.2">
      <c r="A30" s="160">
        <v>10</v>
      </c>
      <c r="B30" s="813" t="s">
        <v>920</v>
      </c>
      <c r="C30" s="256">
        <v>13</v>
      </c>
      <c r="D30" s="256">
        <v>3</v>
      </c>
      <c r="E30" s="256">
        <v>4</v>
      </c>
      <c r="F30" s="256">
        <v>6</v>
      </c>
      <c r="G30" s="939">
        <v>0.92361111111111116</v>
      </c>
      <c r="H30" s="814">
        <v>13</v>
      </c>
      <c r="I30" s="740"/>
      <c r="J30" s="385"/>
      <c r="K30" s="29"/>
      <c r="L30" s="261">
        <v>110</v>
      </c>
      <c r="M30" s="220" t="str">
        <f t="shared" si="16"/>
        <v>Rat. Hory</v>
      </c>
      <c r="N30" s="262">
        <f t="shared" si="8"/>
        <v>13</v>
      </c>
      <c r="O30" s="262">
        <f t="shared" si="8"/>
        <v>1</v>
      </c>
      <c r="P30" s="262">
        <f t="shared" si="8"/>
        <v>2</v>
      </c>
      <c r="Q30" s="262">
        <f t="shared" si="8"/>
        <v>10</v>
      </c>
      <c r="R30" s="251" t="str">
        <f t="shared" si="17"/>
        <v>19:34</v>
      </c>
      <c r="S30" s="262">
        <f t="shared" si="9"/>
        <v>5</v>
      </c>
      <c r="T30" s="507">
        <f t="shared" si="11"/>
        <v>0</v>
      </c>
      <c r="U30" s="29">
        <f t="shared" si="12"/>
        <v>-15</v>
      </c>
      <c r="V30" s="92">
        <f t="shared" ref="V30:W30" si="25">V49-V13</f>
        <v>19</v>
      </c>
      <c r="W30" s="92">
        <f t="shared" si="25"/>
        <v>34</v>
      </c>
      <c r="X30" s="29" t="s">
        <v>7</v>
      </c>
      <c r="Y30" s="29"/>
      <c r="Z30" s="29">
        <v>10</v>
      </c>
      <c r="AA30" s="29">
        <f t="shared" si="14"/>
        <v>8</v>
      </c>
      <c r="AB30" s="29">
        <f t="shared" si="15"/>
        <v>-2</v>
      </c>
      <c r="AC30" s="29"/>
      <c r="AD30" s="29"/>
      <c r="AE30" s="29"/>
      <c r="AF30" s="29"/>
      <c r="AG30" s="29"/>
      <c r="AH30" s="29"/>
      <c r="AI30" s="29"/>
      <c r="AJ30" s="29"/>
      <c r="AK30" s="29"/>
      <c r="AM30" s="29"/>
      <c r="AN30" s="322"/>
      <c r="AO30" s="322"/>
      <c r="AP30" s="643"/>
      <c r="AQ30" s="644"/>
      <c r="AR30" s="644"/>
    </row>
    <row r="31" spans="1:44" s="154" customFormat="1" x14ac:dyDescent="0.2">
      <c r="A31" s="160">
        <v>11</v>
      </c>
      <c r="B31" s="813" t="s">
        <v>131</v>
      </c>
      <c r="C31" s="256">
        <v>13</v>
      </c>
      <c r="D31" s="256">
        <v>3</v>
      </c>
      <c r="E31" s="256">
        <v>3</v>
      </c>
      <c r="F31" s="256">
        <v>7</v>
      </c>
      <c r="G31" s="939">
        <v>0.60069444444444442</v>
      </c>
      <c r="H31" s="814">
        <v>12</v>
      </c>
      <c r="I31" s="740"/>
      <c r="J31" s="385"/>
      <c r="K31" s="29"/>
      <c r="L31" s="261">
        <v>111</v>
      </c>
      <c r="M31" s="220" t="str">
        <f t="shared" si="16"/>
        <v>Řepeč-Opařany</v>
      </c>
      <c r="N31" s="262">
        <f t="shared" si="8"/>
        <v>13</v>
      </c>
      <c r="O31" s="262">
        <f t="shared" si="8"/>
        <v>2</v>
      </c>
      <c r="P31" s="262">
        <f t="shared" si="8"/>
        <v>8</v>
      </c>
      <c r="Q31" s="262">
        <f t="shared" si="8"/>
        <v>3</v>
      </c>
      <c r="R31" s="251" t="str">
        <f t="shared" si="17"/>
        <v>32:29</v>
      </c>
      <c r="S31" s="262">
        <f t="shared" si="9"/>
        <v>14</v>
      </c>
      <c r="T31" s="507">
        <f t="shared" si="11"/>
        <v>0</v>
      </c>
      <c r="U31" s="29">
        <f t="shared" si="12"/>
        <v>3</v>
      </c>
      <c r="V31" s="92">
        <f t="shared" ref="V31:W31" si="26">V50-V14</f>
        <v>32</v>
      </c>
      <c r="W31" s="92">
        <f t="shared" si="26"/>
        <v>29</v>
      </c>
      <c r="X31" s="29" t="s">
        <v>7</v>
      </c>
      <c r="Y31" s="29"/>
      <c r="Z31" s="29">
        <v>11</v>
      </c>
      <c r="AA31" s="29">
        <f>VLOOKUP(B32,$M$4:$Z$17,14,0)</f>
        <v>7</v>
      </c>
      <c r="AB31" s="29">
        <f t="shared" si="15"/>
        <v>-4</v>
      </c>
      <c r="AC31" s="29"/>
      <c r="AD31" s="29"/>
      <c r="AE31" s="29"/>
      <c r="AF31" s="29"/>
      <c r="AG31" s="29"/>
      <c r="AH31" s="29"/>
      <c r="AI31" s="29"/>
      <c r="AJ31" s="29"/>
      <c r="AK31" s="29"/>
      <c r="AM31" s="29"/>
      <c r="AN31" s="322"/>
      <c r="AO31" s="322"/>
      <c r="AP31" s="643"/>
      <c r="AQ31" s="644"/>
      <c r="AR31" s="644"/>
    </row>
    <row r="32" spans="1:44" s="154" customFormat="1" x14ac:dyDescent="0.2">
      <c r="A32" s="160">
        <v>12</v>
      </c>
      <c r="B32" s="813" t="s">
        <v>843</v>
      </c>
      <c r="C32" s="256">
        <v>13</v>
      </c>
      <c r="D32" s="256">
        <v>2</v>
      </c>
      <c r="E32" s="256">
        <v>4</v>
      </c>
      <c r="F32" s="256">
        <v>7</v>
      </c>
      <c r="G32" s="940" t="s">
        <v>2054</v>
      </c>
      <c r="H32" s="814">
        <v>10</v>
      </c>
      <c r="I32" s="740"/>
      <c r="J32" s="385"/>
      <c r="K32" s="29"/>
      <c r="L32" s="261">
        <v>112</v>
      </c>
      <c r="M32" s="220" t="str">
        <f t="shared" si="16"/>
        <v>D. Bukovsko</v>
      </c>
      <c r="N32" s="262">
        <f t="shared" si="8"/>
        <v>13</v>
      </c>
      <c r="O32" s="262">
        <f t="shared" si="8"/>
        <v>6</v>
      </c>
      <c r="P32" s="262">
        <f t="shared" si="8"/>
        <v>2</v>
      </c>
      <c r="Q32" s="262">
        <f t="shared" si="8"/>
        <v>5</v>
      </c>
      <c r="R32" s="251" t="str">
        <f t="shared" si="17"/>
        <v>27:27</v>
      </c>
      <c r="S32" s="262">
        <f t="shared" si="9"/>
        <v>20</v>
      </c>
      <c r="T32" s="507">
        <f>(T51)-(T15)</f>
        <v>0</v>
      </c>
      <c r="U32" s="29">
        <f t="shared" si="12"/>
        <v>0</v>
      </c>
      <c r="V32" s="92">
        <f t="shared" ref="V32:W32" si="27">V51-V15</f>
        <v>27</v>
      </c>
      <c r="W32" s="92">
        <f t="shared" si="27"/>
        <v>27</v>
      </c>
      <c r="X32" s="29" t="s">
        <v>7</v>
      </c>
      <c r="Y32" s="29"/>
      <c r="Z32" s="29">
        <v>12</v>
      </c>
      <c r="AA32" s="29">
        <f>VLOOKUP(M61,$M$4:$Z$17,14,0)</f>
        <v>2</v>
      </c>
      <c r="AB32" s="29">
        <f t="shared" si="15"/>
        <v>-10</v>
      </c>
      <c r="AC32" s="29"/>
      <c r="AD32" s="29"/>
      <c r="AE32" s="29"/>
      <c r="AF32" s="29"/>
      <c r="AG32" s="29"/>
      <c r="AH32" s="29"/>
      <c r="AI32" s="29"/>
      <c r="AJ32" s="29"/>
      <c r="AK32" s="29"/>
      <c r="AM32" s="29"/>
      <c r="AN32" s="322"/>
      <c r="AO32" s="322"/>
      <c r="AP32" s="643"/>
      <c r="AQ32" s="644"/>
      <c r="AR32" s="644"/>
    </row>
    <row r="33" spans="1:49" s="154" customFormat="1" x14ac:dyDescent="0.2">
      <c r="A33" s="160">
        <v>13</v>
      </c>
      <c r="B33" s="813" t="s">
        <v>207</v>
      </c>
      <c r="C33" s="256">
        <v>13</v>
      </c>
      <c r="D33" s="256">
        <v>1</v>
      </c>
      <c r="E33" s="256">
        <v>4</v>
      </c>
      <c r="F33" s="256">
        <v>8</v>
      </c>
      <c r="G33" s="939">
        <v>0.48125000000000001</v>
      </c>
      <c r="H33" s="814">
        <v>7</v>
      </c>
      <c r="I33" s="740"/>
      <c r="J33" s="385"/>
      <c r="K33" s="29"/>
      <c r="L33" s="261">
        <v>113</v>
      </c>
      <c r="M33" s="220" t="str">
        <f t="shared" si="16"/>
        <v>Jistebnice</v>
      </c>
      <c r="N33" s="262">
        <f t="shared" si="8"/>
        <v>13</v>
      </c>
      <c r="O33" s="262">
        <f t="shared" si="8"/>
        <v>1</v>
      </c>
      <c r="P33" s="262">
        <f t="shared" si="8"/>
        <v>4</v>
      </c>
      <c r="Q33" s="262">
        <f t="shared" si="8"/>
        <v>8</v>
      </c>
      <c r="R33" s="251" t="str">
        <f t="shared" si="17"/>
        <v>11:33</v>
      </c>
      <c r="S33" s="262">
        <f t="shared" si="9"/>
        <v>7</v>
      </c>
      <c r="T33" s="507">
        <f t="shared" si="11"/>
        <v>0</v>
      </c>
      <c r="U33" s="29">
        <f t="shared" si="12"/>
        <v>-22</v>
      </c>
      <c r="V33" s="92">
        <f t="shared" ref="V33:W33" si="28">V52-V16</f>
        <v>11</v>
      </c>
      <c r="W33" s="92">
        <f t="shared" si="28"/>
        <v>33</v>
      </c>
      <c r="X33" s="29" t="s">
        <v>7</v>
      </c>
      <c r="Y33" s="29"/>
      <c r="Z33" s="29">
        <v>13</v>
      </c>
      <c r="AA33" s="29">
        <f t="shared" si="14"/>
        <v>13</v>
      </c>
      <c r="AB33" s="29">
        <f t="shared" si="15"/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M33" s="29"/>
      <c r="AN33" s="322"/>
      <c r="AO33" s="322"/>
      <c r="AP33" s="643"/>
      <c r="AQ33" s="644"/>
      <c r="AR33" s="644"/>
    </row>
    <row r="34" spans="1:49" s="154" customFormat="1" ht="13.5" thickBot="1" x14ac:dyDescent="0.25">
      <c r="A34" s="161">
        <v>14</v>
      </c>
      <c r="B34" s="815" t="s">
        <v>925</v>
      </c>
      <c r="C34" s="348">
        <v>13</v>
      </c>
      <c r="D34" s="348">
        <v>1</v>
      </c>
      <c r="E34" s="348">
        <v>2</v>
      </c>
      <c r="F34" s="348">
        <v>10</v>
      </c>
      <c r="G34" s="938">
        <v>0.7729166666666667</v>
      </c>
      <c r="H34" s="816">
        <v>5</v>
      </c>
      <c r="I34" s="740"/>
      <c r="J34" s="385"/>
      <c r="K34" s="29"/>
      <c r="L34" s="261">
        <v>114</v>
      </c>
      <c r="M34" s="220" t="str">
        <f t="shared" si="16"/>
        <v>Malšice</v>
      </c>
      <c r="N34" s="262">
        <f t="shared" si="8"/>
        <v>13</v>
      </c>
      <c r="O34" s="262">
        <f t="shared" si="8"/>
        <v>6</v>
      </c>
      <c r="P34" s="262">
        <f t="shared" si="8"/>
        <v>0</v>
      </c>
      <c r="Q34" s="262">
        <f t="shared" si="8"/>
        <v>7</v>
      </c>
      <c r="R34" s="251" t="str">
        <f t="shared" si="17"/>
        <v>15:49</v>
      </c>
      <c r="S34" s="262">
        <f t="shared" si="9"/>
        <v>18</v>
      </c>
      <c r="T34" s="507">
        <f t="shared" si="11"/>
        <v>0</v>
      </c>
      <c r="U34" s="29">
        <f t="shared" si="12"/>
        <v>-34</v>
      </c>
      <c r="V34" s="92">
        <f t="shared" ref="V34:W34" si="29">V53-V17</f>
        <v>15</v>
      </c>
      <c r="W34" s="92">
        <f t="shared" si="29"/>
        <v>49</v>
      </c>
      <c r="X34" s="29" t="s">
        <v>7</v>
      </c>
      <c r="Y34" s="29"/>
      <c r="Z34" s="29">
        <v>14</v>
      </c>
      <c r="AA34" s="29">
        <f t="shared" si="14"/>
        <v>10</v>
      </c>
      <c r="AB34" s="29">
        <f t="shared" si="15"/>
        <v>-4</v>
      </c>
      <c r="AC34" s="29"/>
      <c r="AD34" s="29"/>
      <c r="AE34" s="29"/>
      <c r="AF34" s="29"/>
      <c r="AG34" s="29"/>
      <c r="AH34" s="29"/>
      <c r="AI34" s="29"/>
      <c r="AJ34" s="29"/>
      <c r="AK34" s="29"/>
      <c r="AM34" s="29"/>
      <c r="AN34" s="322"/>
      <c r="AO34" s="322"/>
      <c r="AP34" s="643"/>
      <c r="AQ34" s="644"/>
      <c r="AR34" s="644"/>
    </row>
    <row r="35" spans="1:49" s="154" customFormat="1" x14ac:dyDescent="0.2">
      <c r="A35" s="157"/>
      <c r="B35" s="448"/>
      <c r="C35" s="447"/>
      <c r="D35" s="167"/>
      <c r="E35" s="167"/>
      <c r="F35" s="167"/>
      <c r="G35" s="168"/>
      <c r="H35" s="158"/>
      <c r="I35" s="738"/>
      <c r="J35" s="267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42"/>
      <c r="W35" s="42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M35" s="29"/>
      <c r="AN35" s="322"/>
      <c r="AO35" s="322"/>
      <c r="AP35" s="643"/>
      <c r="AQ35" s="644"/>
      <c r="AR35" s="644"/>
    </row>
    <row r="36" spans="1:49" s="154" customFormat="1" x14ac:dyDescent="0.2">
      <c r="A36" s="668"/>
      <c r="B36" s="632"/>
      <c r="C36" s="159"/>
      <c r="D36" s="159"/>
      <c r="E36" s="159"/>
      <c r="F36" s="159"/>
      <c r="G36" s="159"/>
      <c r="H36" s="632"/>
      <c r="I36" s="142"/>
      <c r="J36" s="26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42"/>
      <c r="W36" s="42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M36" s="29"/>
      <c r="AN36" s="322"/>
      <c r="AO36" s="322"/>
      <c r="AP36" s="643"/>
      <c r="AQ36" s="644"/>
      <c r="AR36" s="644"/>
    </row>
    <row r="37" spans="1:49" s="162" customFormat="1" ht="15.75" thickBot="1" x14ac:dyDescent="0.3">
      <c r="A37" s="355" t="str">
        <f>A2</f>
        <v>A3D</v>
      </c>
      <c r="B37" s="661" t="s">
        <v>56</v>
      </c>
      <c r="C37" s="355"/>
      <c r="D37" s="355"/>
      <c r="E37" s="355"/>
      <c r="F37" s="355"/>
      <c r="G37" s="355"/>
      <c r="H37" s="355"/>
      <c r="I37" s="741"/>
      <c r="J37" s="236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59"/>
      <c r="W37" s="259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M37" s="248"/>
      <c r="AN37" s="325"/>
      <c r="AO37" s="325"/>
      <c r="AP37" s="646"/>
      <c r="AQ37" s="647"/>
      <c r="AR37" s="647"/>
    </row>
    <row r="38" spans="1:49" s="163" customFormat="1" ht="15.75" thickBot="1" x14ac:dyDescent="0.3">
      <c r="A38" s="763" t="str">
        <f>A3</f>
        <v>Pořadí</v>
      </c>
      <c r="B38" s="764" t="str">
        <f>B3</f>
        <v>ročník 2017/18</v>
      </c>
      <c r="C38" s="765" t="s">
        <v>127</v>
      </c>
      <c r="D38" s="765" t="s">
        <v>37</v>
      </c>
      <c r="E38" s="765">
        <v>0</v>
      </c>
      <c r="F38" s="765" t="s">
        <v>128</v>
      </c>
      <c r="G38" s="765" t="s">
        <v>79</v>
      </c>
      <c r="H38" s="766" t="s">
        <v>8</v>
      </c>
      <c r="I38" s="742"/>
      <c r="J38" s="236"/>
      <c r="L38" s="249"/>
      <c r="M38" s="248" t="s">
        <v>142</v>
      </c>
      <c r="N38" s="249"/>
      <c r="O38" s="249"/>
      <c r="P38" s="249"/>
      <c r="Q38" s="249"/>
      <c r="R38" s="249"/>
      <c r="S38" s="249"/>
      <c r="T38" s="249"/>
      <c r="U38" s="249"/>
      <c r="V38" s="260"/>
      <c r="W38" s="260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M38" s="249"/>
      <c r="AN38" s="326"/>
      <c r="AO38" s="326"/>
      <c r="AP38" s="643"/>
      <c r="AQ38" s="644"/>
      <c r="AR38" s="644"/>
    </row>
    <row r="39" spans="1:49" s="163" customFormat="1" ht="15.75" thickTop="1" x14ac:dyDescent="0.25">
      <c r="A39" s="625" t="s">
        <v>62</v>
      </c>
      <c r="B39" s="798" t="s">
        <v>1720</v>
      </c>
      <c r="C39" s="896">
        <v>26</v>
      </c>
      <c r="D39" s="896">
        <v>22</v>
      </c>
      <c r="E39" s="896">
        <v>2</v>
      </c>
      <c r="F39" s="896">
        <v>2</v>
      </c>
      <c r="G39" s="925" t="s">
        <v>2025</v>
      </c>
      <c r="H39" s="800">
        <v>68</v>
      </c>
      <c r="I39" s="742"/>
      <c r="J39" s="257"/>
      <c r="L39" s="29"/>
      <c r="M39" s="123" t="s">
        <v>40</v>
      </c>
      <c r="N39" s="29" t="s">
        <v>138</v>
      </c>
      <c r="O39" s="29"/>
      <c r="P39" s="29"/>
      <c r="Q39" s="29"/>
      <c r="R39" s="29"/>
      <c r="S39" s="29"/>
      <c r="T39" s="29"/>
      <c r="U39" s="249"/>
      <c r="V39" s="260"/>
      <c r="W39" s="260"/>
      <c r="X39" s="249"/>
      <c r="Y39" s="249" t="s">
        <v>140</v>
      </c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 t="str">
        <f>LEFT(G39,2)</f>
        <v>88</v>
      </c>
      <c r="AL39" s="247" t="str">
        <f>RIGHT(G39,2)</f>
        <v>27</v>
      </c>
      <c r="AM39" s="249"/>
      <c r="AN39" s="326"/>
      <c r="AO39" s="326"/>
      <c r="AP39" s="650"/>
      <c r="AQ39" s="650"/>
      <c r="AR39" s="650"/>
      <c r="AS39" s="453"/>
      <c r="AT39" s="453"/>
      <c r="AU39" s="453"/>
      <c r="AV39" s="453"/>
      <c r="AW39" s="453"/>
    </row>
    <row r="40" spans="1:49" s="163" customFormat="1" ht="15" x14ac:dyDescent="0.25">
      <c r="A40" s="624" t="s">
        <v>63</v>
      </c>
      <c r="B40" s="801" t="s">
        <v>1724</v>
      </c>
      <c r="C40" s="896">
        <v>26</v>
      </c>
      <c r="D40" s="799">
        <v>15</v>
      </c>
      <c r="E40" s="799">
        <v>6</v>
      </c>
      <c r="F40" s="799">
        <v>5</v>
      </c>
      <c r="G40" s="925" t="s">
        <v>2024</v>
      </c>
      <c r="H40" s="800">
        <v>51</v>
      </c>
      <c r="I40" s="742"/>
      <c r="J40" s="257"/>
      <c r="L40" s="245">
        <v>101</v>
      </c>
      <c r="M40" s="369" t="s">
        <v>405</v>
      </c>
      <c r="N40" s="245">
        <f>Z40</f>
        <v>26</v>
      </c>
      <c r="O40" s="245">
        <f t="shared" ref="O40:S40" si="30">AA40</f>
        <v>22</v>
      </c>
      <c r="P40" s="245">
        <f t="shared" si="30"/>
        <v>2</v>
      </c>
      <c r="Q40" s="245">
        <f t="shared" si="30"/>
        <v>2</v>
      </c>
      <c r="R40" s="245" t="str">
        <f t="shared" si="30"/>
        <v>88:27</v>
      </c>
      <c r="S40" s="245">
        <f t="shared" si="30"/>
        <v>68</v>
      </c>
      <c r="T40" s="245"/>
      <c r="U40" s="839">
        <v>40</v>
      </c>
      <c r="V40" s="245" t="str">
        <f t="shared" ref="V40:W40" si="31">AH40</f>
        <v>88</v>
      </c>
      <c r="W40" s="245" t="str">
        <f t="shared" si="31"/>
        <v>27</v>
      </c>
      <c r="X40" s="245" t="s">
        <v>62</v>
      </c>
      <c r="Y40" s="264" t="str">
        <f>VLOOKUP($B39,$B$39:$H$52,COLUMN(B39)-1,0)</f>
        <v xml:space="preserve">Lišov </v>
      </c>
      <c r="Z40" s="245">
        <f>VLOOKUP($B39,$B$39:$H$52,COLUMN(C39)-1,0)</f>
        <v>26</v>
      </c>
      <c r="AA40" s="245">
        <f t="shared" ref="AA40:AC40" si="32">VLOOKUP($B39,$B$39:$H$52,COLUMN(D39)-1,0)</f>
        <v>22</v>
      </c>
      <c r="AB40" s="245">
        <f t="shared" si="32"/>
        <v>2</v>
      </c>
      <c r="AC40" s="245">
        <f t="shared" si="32"/>
        <v>2</v>
      </c>
      <c r="AD40" s="245" t="str">
        <f>VLOOKUP($B39,$B$39:$H$52,COLUMN(G39)-1,0)</f>
        <v>88:27</v>
      </c>
      <c r="AE40" s="245">
        <f>VLOOKUP($B39,$B$39:$H$52,COLUMN(H39)-1,0)</f>
        <v>68</v>
      </c>
      <c r="AF40" s="245">
        <f t="shared" ref="AF40" si="33">I39</f>
        <v>0</v>
      </c>
      <c r="AG40" s="184"/>
      <c r="AH40" s="249" t="str">
        <f>LEFT(AD40,2)</f>
        <v>88</v>
      </c>
      <c r="AI40" s="247" t="str">
        <f>RIGHT(AD40,2)</f>
        <v>27</v>
      </c>
      <c r="AJ40" s="249"/>
      <c r="AK40" s="249" t="str">
        <f t="shared" ref="AK40:AK52" si="34">LEFT(G40,2)</f>
        <v>51</v>
      </c>
      <c r="AL40" s="247" t="str">
        <f t="shared" ref="AL40:AL52" si="35">RIGHT(G40,2)</f>
        <v>26</v>
      </c>
      <c r="AM40" s="249"/>
      <c r="AN40" s="919"/>
      <c r="AO40" s="245"/>
      <c r="AP40" s="650"/>
      <c r="AQ40" s="650"/>
      <c r="AR40" s="650"/>
      <c r="AS40" s="510"/>
      <c r="AT40" s="453"/>
      <c r="AU40" s="453"/>
      <c r="AV40" s="453"/>
      <c r="AW40" s="453"/>
    </row>
    <row r="41" spans="1:49" s="156" customFormat="1" ht="15" x14ac:dyDescent="0.25">
      <c r="A41" s="624" t="s">
        <v>64</v>
      </c>
      <c r="B41" s="801" t="s">
        <v>130</v>
      </c>
      <c r="C41" s="896">
        <v>26</v>
      </c>
      <c r="D41" s="799">
        <v>16</v>
      </c>
      <c r="E41" s="799">
        <v>1</v>
      </c>
      <c r="F41" s="799">
        <v>9</v>
      </c>
      <c r="G41" s="925" t="s">
        <v>2026</v>
      </c>
      <c r="H41" s="800">
        <v>49</v>
      </c>
      <c r="I41" s="742"/>
      <c r="J41" s="257"/>
      <c r="L41" s="245">
        <v>102</v>
      </c>
      <c r="M41" s="240" t="str">
        <f t="shared" ref="M41:M53" si="36">M5</f>
        <v>Třebětice</v>
      </c>
      <c r="N41" s="245">
        <f>Z44</f>
        <v>26</v>
      </c>
      <c r="O41" s="245">
        <f t="shared" ref="O41:S41" si="37">AA44</f>
        <v>12</v>
      </c>
      <c r="P41" s="245">
        <f t="shared" si="37"/>
        <v>8</v>
      </c>
      <c r="Q41" s="245">
        <f t="shared" si="37"/>
        <v>6</v>
      </c>
      <c r="R41" s="245" t="str">
        <f t="shared" si="37"/>
        <v>51:36</v>
      </c>
      <c r="S41" s="245">
        <f t="shared" si="37"/>
        <v>44</v>
      </c>
      <c r="T41" s="245"/>
      <c r="U41" s="839">
        <v>41</v>
      </c>
      <c r="V41" s="245" t="str">
        <f>AH42</f>
        <v>56</v>
      </c>
      <c r="W41" s="245" t="str">
        <f>AI42</f>
        <v>43</v>
      </c>
      <c r="X41" s="245" t="s">
        <v>63</v>
      </c>
      <c r="Y41" s="264" t="str">
        <f t="shared" ref="Y41:Y53" si="38">VLOOKUP($B40,$B$39:$H$52,COLUMN(B40)-1,0)</f>
        <v xml:space="preserve">Lomnice </v>
      </c>
      <c r="Z41" s="245">
        <f t="shared" ref="Z41:Z53" si="39">VLOOKUP($B40,$B$39:$H$52,COLUMN(C40)-1,0)</f>
        <v>26</v>
      </c>
      <c r="AA41" s="245">
        <f t="shared" ref="AA41:AA53" si="40">VLOOKUP($B40,$B$39:$H$52,COLUMN(D40)-1,0)</f>
        <v>15</v>
      </c>
      <c r="AB41" s="245">
        <f t="shared" ref="AB41:AB53" si="41">VLOOKUP($B40,$B$39:$H$52,COLUMN(E40)-1,0)</f>
        <v>6</v>
      </c>
      <c r="AC41" s="245">
        <f t="shared" ref="AC41:AC53" si="42">VLOOKUP($B40,$B$39:$H$52,COLUMN(F40)-1,0)</f>
        <v>5</v>
      </c>
      <c r="AD41" s="245" t="str">
        <f t="shared" ref="AD41:AD53" si="43">VLOOKUP($B40,$B$39:$H$52,COLUMN(G40)-1,0)</f>
        <v>51.26</v>
      </c>
      <c r="AE41" s="245">
        <f t="shared" ref="AE41:AE53" si="44">VLOOKUP($B40,$B$39:$H$52,COLUMN(H40)-1,0)</f>
        <v>51</v>
      </c>
      <c r="AF41" s="244">
        <f t="shared" ref="AF41:AF53" si="45">I40</f>
        <v>0</v>
      </c>
      <c r="AG41" s="184"/>
      <c r="AH41" s="249" t="str">
        <f t="shared" ref="AH41:AH53" si="46">LEFT(AD41,2)</f>
        <v>51</v>
      </c>
      <c r="AI41" s="247" t="str">
        <f t="shared" ref="AI41:AI53" si="47">RIGHT(AD41,2)</f>
        <v>26</v>
      </c>
      <c r="AJ41" s="29"/>
      <c r="AK41" s="249" t="str">
        <f t="shared" si="34"/>
        <v>56</v>
      </c>
      <c r="AL41" s="247" t="str">
        <f t="shared" si="35"/>
        <v>43</v>
      </c>
      <c r="AM41" s="249"/>
      <c r="AN41" s="919"/>
      <c r="AO41" s="322"/>
      <c r="AP41" s="650"/>
      <c r="AQ41" s="650"/>
      <c r="AR41" s="650"/>
      <c r="AS41" s="453"/>
      <c r="AT41" s="453"/>
      <c r="AU41" s="453"/>
      <c r="AV41" s="453"/>
      <c r="AW41" s="453"/>
    </row>
    <row r="42" spans="1:49" s="156" customFormat="1" ht="15" x14ac:dyDescent="0.25">
      <c r="A42" s="624" t="s">
        <v>66</v>
      </c>
      <c r="B42" s="801" t="s">
        <v>1726</v>
      </c>
      <c r="C42" s="896">
        <v>26</v>
      </c>
      <c r="D42" s="799">
        <v>13</v>
      </c>
      <c r="E42" s="799">
        <v>9</v>
      </c>
      <c r="F42" s="799">
        <v>4</v>
      </c>
      <c r="G42" s="925" t="s">
        <v>2027</v>
      </c>
      <c r="H42" s="800">
        <v>48</v>
      </c>
      <c r="I42" s="742"/>
      <c r="J42" s="257"/>
      <c r="L42" s="245">
        <v>103</v>
      </c>
      <c r="M42" s="240" t="str">
        <f t="shared" si="36"/>
        <v>Ml. Vožice</v>
      </c>
      <c r="N42" s="245">
        <f>Z45</f>
        <v>26</v>
      </c>
      <c r="O42" s="245">
        <f t="shared" ref="O42:S42" si="48">AA45</f>
        <v>12</v>
      </c>
      <c r="P42" s="245">
        <f t="shared" si="48"/>
        <v>6</v>
      </c>
      <c r="Q42" s="245">
        <f t="shared" si="48"/>
        <v>8</v>
      </c>
      <c r="R42" s="245" t="str">
        <f t="shared" si="48"/>
        <v>69:51</v>
      </c>
      <c r="S42" s="245">
        <f t="shared" si="48"/>
        <v>42</v>
      </c>
      <c r="T42" s="245"/>
      <c r="U42" s="839">
        <v>42</v>
      </c>
      <c r="V42" s="245" t="str">
        <f>AH44</f>
        <v>51</v>
      </c>
      <c r="W42" s="245" t="str">
        <f>AI44</f>
        <v>36</v>
      </c>
      <c r="X42" s="245" t="s">
        <v>64</v>
      </c>
      <c r="Y42" s="264" t="str">
        <f t="shared" si="38"/>
        <v>Slavonice</v>
      </c>
      <c r="Z42" s="245">
        <f t="shared" si="39"/>
        <v>26</v>
      </c>
      <c r="AA42" s="245">
        <f t="shared" si="40"/>
        <v>16</v>
      </c>
      <c r="AB42" s="245">
        <f t="shared" si="41"/>
        <v>1</v>
      </c>
      <c r="AC42" s="245">
        <f t="shared" si="42"/>
        <v>9</v>
      </c>
      <c r="AD42" s="245" t="str">
        <f t="shared" si="43"/>
        <v>56:43</v>
      </c>
      <c r="AE42" s="245">
        <f t="shared" si="44"/>
        <v>49</v>
      </c>
      <c r="AF42" s="244">
        <f t="shared" si="45"/>
        <v>0</v>
      </c>
      <c r="AG42" s="184"/>
      <c r="AH42" s="249" t="str">
        <f t="shared" si="46"/>
        <v>56</v>
      </c>
      <c r="AI42" s="247" t="str">
        <f t="shared" si="47"/>
        <v>43</v>
      </c>
      <c r="AJ42" s="29"/>
      <c r="AK42" s="249" t="str">
        <f t="shared" si="34"/>
        <v>57</v>
      </c>
      <c r="AL42" s="247" t="str">
        <f t="shared" si="35"/>
        <v>36</v>
      </c>
      <c r="AM42" s="249"/>
      <c r="AN42" s="919"/>
      <c r="AO42" s="322"/>
      <c r="AP42" s="650"/>
      <c r="AQ42" s="650"/>
      <c r="AR42" s="650"/>
      <c r="AS42" s="453"/>
      <c r="AT42" s="453"/>
      <c r="AU42" s="453"/>
      <c r="AV42" s="453"/>
      <c r="AW42" s="453"/>
    </row>
    <row r="43" spans="1:49" s="156" customFormat="1" ht="15" x14ac:dyDescent="0.25">
      <c r="A43" s="624" t="s">
        <v>67</v>
      </c>
      <c r="B43" s="801" t="s">
        <v>1728</v>
      </c>
      <c r="C43" s="896">
        <v>26</v>
      </c>
      <c r="D43" s="799">
        <v>12</v>
      </c>
      <c r="E43" s="799">
        <v>8</v>
      </c>
      <c r="F43" s="799">
        <v>6</v>
      </c>
      <c r="G43" s="925" t="s">
        <v>2028</v>
      </c>
      <c r="H43" s="800">
        <v>44</v>
      </c>
      <c r="I43" s="742"/>
      <c r="J43" s="257"/>
      <c r="L43" s="245">
        <v>104</v>
      </c>
      <c r="M43" s="240" t="str">
        <f t="shared" si="36"/>
        <v>Lomnice</v>
      </c>
      <c r="N43" s="245">
        <f>Z41</f>
        <v>26</v>
      </c>
      <c r="O43" s="245">
        <f t="shared" ref="O43:S43" si="49">AA41</f>
        <v>15</v>
      </c>
      <c r="P43" s="245">
        <f t="shared" si="49"/>
        <v>6</v>
      </c>
      <c r="Q43" s="245">
        <f t="shared" si="49"/>
        <v>5</v>
      </c>
      <c r="R43" s="245" t="str">
        <f t="shared" si="49"/>
        <v>51.26</v>
      </c>
      <c r="S43" s="245">
        <f t="shared" si="49"/>
        <v>51</v>
      </c>
      <c r="T43" s="245"/>
      <c r="U43" s="839">
        <v>43</v>
      </c>
      <c r="V43" s="245" t="str">
        <f>AH41</f>
        <v>51</v>
      </c>
      <c r="W43" s="245" t="str">
        <f>AI41</f>
        <v>26</v>
      </c>
      <c r="X43" s="245" t="s">
        <v>66</v>
      </c>
      <c r="Y43" s="264" t="str">
        <f t="shared" si="38"/>
        <v xml:space="preserve">Chotoviny </v>
      </c>
      <c r="Z43" s="245">
        <f t="shared" si="39"/>
        <v>26</v>
      </c>
      <c r="AA43" s="245">
        <f t="shared" si="40"/>
        <v>13</v>
      </c>
      <c r="AB43" s="245">
        <f t="shared" si="41"/>
        <v>9</v>
      </c>
      <c r="AC43" s="245">
        <f t="shared" si="42"/>
        <v>4</v>
      </c>
      <c r="AD43" s="245" t="str">
        <f t="shared" si="43"/>
        <v>57:36</v>
      </c>
      <c r="AE43" s="245">
        <f t="shared" si="44"/>
        <v>48</v>
      </c>
      <c r="AF43" s="244">
        <f t="shared" si="45"/>
        <v>0</v>
      </c>
      <c r="AG43" s="184"/>
      <c r="AH43" s="249" t="str">
        <f t="shared" si="46"/>
        <v>57</v>
      </c>
      <c r="AI43" s="247" t="str">
        <f t="shared" si="47"/>
        <v>36</v>
      </c>
      <c r="AJ43" s="29"/>
      <c r="AK43" s="249" t="str">
        <f t="shared" si="34"/>
        <v>51</v>
      </c>
      <c r="AL43" s="247" t="str">
        <f t="shared" si="35"/>
        <v>36</v>
      </c>
      <c r="AM43" s="249"/>
      <c r="AN43" s="919"/>
      <c r="AO43" s="322"/>
      <c r="AP43" s="650"/>
      <c r="AQ43" s="650"/>
      <c r="AR43" s="650"/>
      <c r="AS43" s="453"/>
      <c r="AT43" s="453"/>
      <c r="AU43" s="453"/>
      <c r="AV43" s="453"/>
      <c r="AW43" s="453"/>
    </row>
    <row r="44" spans="1:49" s="156" customFormat="1" ht="15" x14ac:dyDescent="0.25">
      <c r="A44" s="624" t="s">
        <v>68</v>
      </c>
      <c r="B44" s="801" t="s">
        <v>131</v>
      </c>
      <c r="C44" s="896">
        <v>26</v>
      </c>
      <c r="D44" s="799">
        <v>12</v>
      </c>
      <c r="E44" s="799">
        <v>6</v>
      </c>
      <c r="F44" s="799">
        <v>8</v>
      </c>
      <c r="G44" s="925" t="s">
        <v>2029</v>
      </c>
      <c r="H44" s="800">
        <v>42</v>
      </c>
      <c r="I44" s="742"/>
      <c r="J44" s="257"/>
      <c r="L44" s="245">
        <v>105</v>
      </c>
      <c r="M44" s="240" t="str">
        <f t="shared" si="36"/>
        <v>Slavonice</v>
      </c>
      <c r="N44" s="245">
        <f>Z43</f>
        <v>26</v>
      </c>
      <c r="O44" s="245">
        <f t="shared" ref="O44:S44" si="50">AA43</f>
        <v>13</v>
      </c>
      <c r="P44" s="245">
        <f t="shared" si="50"/>
        <v>9</v>
      </c>
      <c r="Q44" s="245">
        <f t="shared" si="50"/>
        <v>4</v>
      </c>
      <c r="R44" s="245" t="str">
        <f t="shared" si="50"/>
        <v>57:36</v>
      </c>
      <c r="S44" s="245">
        <f t="shared" si="50"/>
        <v>48</v>
      </c>
      <c r="T44" s="245"/>
      <c r="U44" s="839">
        <v>44</v>
      </c>
      <c r="V44" s="245" t="str">
        <f t="shared" ref="V44:W44" si="51">AH45</f>
        <v>69</v>
      </c>
      <c r="W44" s="245" t="str">
        <f t="shared" si="51"/>
        <v>51</v>
      </c>
      <c r="X44" s="245" t="s">
        <v>67</v>
      </c>
      <c r="Y44" s="264" t="str">
        <f t="shared" si="38"/>
        <v xml:space="preserve">Ml. Vožice </v>
      </c>
      <c r="Z44" s="245">
        <f t="shared" si="39"/>
        <v>26</v>
      </c>
      <c r="AA44" s="245">
        <f t="shared" si="40"/>
        <v>12</v>
      </c>
      <c r="AB44" s="245">
        <f t="shared" si="41"/>
        <v>8</v>
      </c>
      <c r="AC44" s="245">
        <f t="shared" si="42"/>
        <v>6</v>
      </c>
      <c r="AD44" s="245" t="str">
        <f t="shared" si="43"/>
        <v>51:36</v>
      </c>
      <c r="AE44" s="245">
        <f t="shared" si="44"/>
        <v>44</v>
      </c>
      <c r="AF44" s="244">
        <f t="shared" si="45"/>
        <v>0</v>
      </c>
      <c r="AG44" s="184"/>
      <c r="AH44" s="249" t="str">
        <f t="shared" si="46"/>
        <v>51</v>
      </c>
      <c r="AI44" s="247" t="str">
        <f t="shared" si="47"/>
        <v>36</v>
      </c>
      <c r="AJ44" s="29"/>
      <c r="AK44" s="249" t="str">
        <f t="shared" si="34"/>
        <v>69</v>
      </c>
      <c r="AL44" s="247" t="str">
        <f t="shared" si="35"/>
        <v>51</v>
      </c>
      <c r="AM44" s="249"/>
      <c r="AN44" s="919"/>
      <c r="AO44" s="322"/>
      <c r="AP44" s="650"/>
      <c r="AQ44" s="650"/>
      <c r="AR44" s="650"/>
      <c r="AS44" s="453"/>
      <c r="AT44" s="453"/>
      <c r="AU44" s="453"/>
      <c r="AV44" s="453"/>
      <c r="AW44" s="453"/>
    </row>
    <row r="45" spans="1:49" s="156" customFormat="1" ht="15" x14ac:dyDescent="0.25">
      <c r="A45" s="624" t="s">
        <v>69</v>
      </c>
      <c r="B45" s="801" t="s">
        <v>1736</v>
      </c>
      <c r="C45" s="896">
        <v>26</v>
      </c>
      <c r="D45" s="799">
        <v>8</v>
      </c>
      <c r="E45" s="799">
        <v>9</v>
      </c>
      <c r="F45" s="799">
        <v>9</v>
      </c>
      <c r="G45" s="925" t="s">
        <v>2030</v>
      </c>
      <c r="H45" s="800">
        <v>33</v>
      </c>
      <c r="I45" s="742"/>
      <c r="J45" s="257"/>
      <c r="L45" s="245">
        <v>106</v>
      </c>
      <c r="M45" s="240" t="str">
        <f t="shared" si="36"/>
        <v>Chotoviny</v>
      </c>
      <c r="N45" s="245">
        <f>Z42</f>
        <v>26</v>
      </c>
      <c r="O45" s="245">
        <f t="shared" ref="O45:S45" si="52">AA42</f>
        <v>16</v>
      </c>
      <c r="P45" s="245">
        <f t="shared" si="52"/>
        <v>1</v>
      </c>
      <c r="Q45" s="245">
        <f t="shared" si="52"/>
        <v>9</v>
      </c>
      <c r="R45" s="245" t="str">
        <f t="shared" si="52"/>
        <v>56:43</v>
      </c>
      <c r="S45" s="245">
        <f t="shared" si="52"/>
        <v>49</v>
      </c>
      <c r="T45" s="245"/>
      <c r="U45" s="839">
        <v>45</v>
      </c>
      <c r="V45" s="245" t="str">
        <f>AH43</f>
        <v>57</v>
      </c>
      <c r="W45" s="245" t="str">
        <f>AI43</f>
        <v>36</v>
      </c>
      <c r="X45" s="245" t="s">
        <v>68</v>
      </c>
      <c r="Y45" s="264" t="str">
        <f t="shared" si="38"/>
        <v>Třebětice</v>
      </c>
      <c r="Z45" s="245">
        <f t="shared" si="39"/>
        <v>26</v>
      </c>
      <c r="AA45" s="245">
        <f t="shared" si="40"/>
        <v>12</v>
      </c>
      <c r="AB45" s="245">
        <f t="shared" si="41"/>
        <v>6</v>
      </c>
      <c r="AC45" s="245">
        <f t="shared" si="42"/>
        <v>8</v>
      </c>
      <c r="AD45" s="245" t="str">
        <f t="shared" si="43"/>
        <v>69:51</v>
      </c>
      <c r="AE45" s="245">
        <f t="shared" si="44"/>
        <v>42</v>
      </c>
      <c r="AF45" s="244">
        <f t="shared" si="45"/>
        <v>0</v>
      </c>
      <c r="AG45" s="184"/>
      <c r="AH45" s="249" t="str">
        <f t="shared" si="46"/>
        <v>69</v>
      </c>
      <c r="AI45" s="247" t="str">
        <f t="shared" si="47"/>
        <v>51</v>
      </c>
      <c r="AJ45" s="29"/>
      <c r="AK45" s="249" t="str">
        <f t="shared" si="34"/>
        <v>54</v>
      </c>
      <c r="AL45" s="247" t="str">
        <f t="shared" si="35"/>
        <v>48</v>
      </c>
      <c r="AM45" s="249"/>
      <c r="AN45" s="919"/>
      <c r="AO45" s="322"/>
      <c r="AP45" s="650"/>
      <c r="AQ45" s="650"/>
      <c r="AR45" s="650"/>
      <c r="AS45" s="453"/>
      <c r="AT45" s="453"/>
      <c r="AU45" s="453"/>
      <c r="AV45" s="453"/>
      <c r="AW45" s="453"/>
    </row>
    <row r="46" spans="1:49" s="156" customFormat="1" ht="15" x14ac:dyDescent="0.25">
      <c r="A46" s="624" t="s">
        <v>70</v>
      </c>
      <c r="B46" s="801" t="s">
        <v>1732</v>
      </c>
      <c r="C46" s="896">
        <v>26</v>
      </c>
      <c r="D46" s="799">
        <v>9</v>
      </c>
      <c r="E46" s="799">
        <v>4</v>
      </c>
      <c r="F46" s="799">
        <v>13</v>
      </c>
      <c r="G46" s="925" t="s">
        <v>2031</v>
      </c>
      <c r="H46" s="800">
        <v>31</v>
      </c>
      <c r="I46" s="742"/>
      <c r="J46" s="257"/>
      <c r="L46" s="245">
        <v>107</v>
      </c>
      <c r="M46" s="240" t="str">
        <f t="shared" si="36"/>
        <v>N. Bystřice</v>
      </c>
      <c r="N46" s="245">
        <f>Z49</f>
        <v>26</v>
      </c>
      <c r="O46" s="245">
        <f t="shared" ref="O46:S46" si="53">AA49</f>
        <v>7</v>
      </c>
      <c r="P46" s="245">
        <f t="shared" si="53"/>
        <v>7</v>
      </c>
      <c r="Q46" s="245">
        <f t="shared" si="53"/>
        <v>12</v>
      </c>
      <c r="R46" s="245" t="str">
        <f t="shared" si="53"/>
        <v>49:67</v>
      </c>
      <c r="S46" s="245">
        <f t="shared" si="53"/>
        <v>28</v>
      </c>
      <c r="T46" s="245"/>
      <c r="U46" s="839">
        <v>46</v>
      </c>
      <c r="V46" s="245" t="str">
        <f t="shared" ref="V46:W46" si="54">AH47</f>
        <v>39</v>
      </c>
      <c r="W46" s="245" t="str">
        <f t="shared" si="54"/>
        <v>55</v>
      </c>
      <c r="X46" s="245" t="s">
        <v>69</v>
      </c>
      <c r="Y46" s="264" t="str">
        <f t="shared" si="38"/>
        <v xml:space="preserve">K. Řečice </v>
      </c>
      <c r="Z46" s="245">
        <f t="shared" si="39"/>
        <v>26</v>
      </c>
      <c r="AA46" s="245">
        <f t="shared" si="40"/>
        <v>8</v>
      </c>
      <c r="AB46" s="245">
        <f t="shared" si="41"/>
        <v>9</v>
      </c>
      <c r="AC46" s="245">
        <f t="shared" si="42"/>
        <v>9</v>
      </c>
      <c r="AD46" s="245" t="str">
        <f t="shared" si="43"/>
        <v>54:48</v>
      </c>
      <c r="AE46" s="245">
        <f t="shared" si="44"/>
        <v>33</v>
      </c>
      <c r="AF46" s="244">
        <f t="shared" si="45"/>
        <v>0</v>
      </c>
      <c r="AG46" s="184"/>
      <c r="AH46" s="249" t="str">
        <f t="shared" si="46"/>
        <v>54</v>
      </c>
      <c r="AI46" s="247" t="str">
        <f t="shared" si="47"/>
        <v>48</v>
      </c>
      <c r="AJ46" s="29"/>
      <c r="AK46" s="249" t="str">
        <f t="shared" si="34"/>
        <v>39</v>
      </c>
      <c r="AL46" s="247" t="str">
        <f t="shared" si="35"/>
        <v>55</v>
      </c>
      <c r="AM46" s="249"/>
      <c r="AN46" s="919"/>
      <c r="AO46" s="322"/>
      <c r="AP46" s="650"/>
      <c r="AQ46" s="650"/>
      <c r="AR46" s="650"/>
      <c r="AS46" s="453"/>
      <c r="AT46" s="453"/>
      <c r="AU46" s="453"/>
      <c r="AV46" s="453"/>
      <c r="AW46" s="453"/>
    </row>
    <row r="47" spans="1:49" s="156" customFormat="1" ht="15" x14ac:dyDescent="0.25">
      <c r="A47" s="624" t="s">
        <v>71</v>
      </c>
      <c r="B47" s="801" t="s">
        <v>1740</v>
      </c>
      <c r="C47" s="896">
        <v>26</v>
      </c>
      <c r="D47" s="799">
        <v>8</v>
      </c>
      <c r="E47" s="799">
        <v>4</v>
      </c>
      <c r="F47" s="799">
        <v>14</v>
      </c>
      <c r="G47" s="925" t="s">
        <v>2032</v>
      </c>
      <c r="H47" s="800">
        <v>28</v>
      </c>
      <c r="I47" s="742"/>
      <c r="J47" s="257"/>
      <c r="L47" s="245">
        <v>108</v>
      </c>
      <c r="M47" s="240" t="str">
        <f t="shared" si="36"/>
        <v>Třeboň"B</v>
      </c>
      <c r="N47" s="245">
        <f>Z48</f>
        <v>26</v>
      </c>
      <c r="O47" s="245">
        <f t="shared" ref="O47:S47" si="55">AA48</f>
        <v>8</v>
      </c>
      <c r="P47" s="245">
        <f t="shared" si="55"/>
        <v>4</v>
      </c>
      <c r="Q47" s="245">
        <f t="shared" si="55"/>
        <v>14</v>
      </c>
      <c r="R47" s="245" t="str">
        <f t="shared" si="55"/>
        <v>43:52</v>
      </c>
      <c r="S47" s="245">
        <f t="shared" si="55"/>
        <v>28</v>
      </c>
      <c r="T47" s="245"/>
      <c r="U47" s="839">
        <v>47</v>
      </c>
      <c r="V47" s="245" t="str">
        <f>AH46</f>
        <v>54</v>
      </c>
      <c r="W47" s="245" t="str">
        <f>AI46</f>
        <v>48</v>
      </c>
      <c r="X47" s="245" t="s">
        <v>70</v>
      </c>
      <c r="Y47" s="264" t="str">
        <f t="shared" si="38"/>
        <v xml:space="preserve">N. Bystřice </v>
      </c>
      <c r="Z47" s="245">
        <f t="shared" si="39"/>
        <v>26</v>
      </c>
      <c r="AA47" s="245">
        <f t="shared" si="40"/>
        <v>9</v>
      </c>
      <c r="AB47" s="245">
        <f t="shared" si="41"/>
        <v>4</v>
      </c>
      <c r="AC47" s="245">
        <f t="shared" si="42"/>
        <v>13</v>
      </c>
      <c r="AD47" s="245" t="str">
        <f t="shared" si="43"/>
        <v>39:55</v>
      </c>
      <c r="AE47" s="245">
        <f t="shared" si="44"/>
        <v>31</v>
      </c>
      <c r="AF47" s="244">
        <f t="shared" si="45"/>
        <v>0</v>
      </c>
      <c r="AG47" s="184"/>
      <c r="AH47" s="249" t="str">
        <f t="shared" si="46"/>
        <v>39</v>
      </c>
      <c r="AI47" s="247" t="str">
        <f t="shared" si="47"/>
        <v>55</v>
      </c>
      <c r="AJ47" s="29"/>
      <c r="AK47" s="249" t="str">
        <f t="shared" si="34"/>
        <v>43</v>
      </c>
      <c r="AL47" s="247" t="str">
        <f t="shared" si="35"/>
        <v>52</v>
      </c>
      <c r="AM47" s="249"/>
      <c r="AN47" s="919"/>
      <c r="AO47" s="322"/>
      <c r="AP47" s="650"/>
      <c r="AQ47" s="650"/>
      <c r="AR47" s="650"/>
      <c r="AS47" s="453"/>
      <c r="AT47" s="453"/>
      <c r="AU47" s="453"/>
      <c r="AV47" s="453"/>
      <c r="AW47" s="453"/>
    </row>
    <row r="48" spans="1:49" s="246" customFormat="1" ht="15" x14ac:dyDescent="0.25">
      <c r="A48" s="624" t="s">
        <v>72</v>
      </c>
      <c r="B48" s="801" t="s">
        <v>920</v>
      </c>
      <c r="C48" s="896">
        <v>26</v>
      </c>
      <c r="D48" s="799">
        <v>7</v>
      </c>
      <c r="E48" s="799">
        <v>7</v>
      </c>
      <c r="F48" s="799">
        <v>12</v>
      </c>
      <c r="G48" s="925" t="s">
        <v>2020</v>
      </c>
      <c r="H48" s="800">
        <v>28</v>
      </c>
      <c r="I48" s="742"/>
      <c r="J48" s="257"/>
      <c r="L48" s="245">
        <v>109</v>
      </c>
      <c r="M48" s="240" t="str">
        <f t="shared" si="36"/>
        <v>K. Řečice</v>
      </c>
      <c r="N48" s="245">
        <f>Z46</f>
        <v>26</v>
      </c>
      <c r="O48" s="245">
        <f t="shared" ref="O48:S48" si="56">AA46</f>
        <v>8</v>
      </c>
      <c r="P48" s="245">
        <f t="shared" si="56"/>
        <v>9</v>
      </c>
      <c r="Q48" s="245">
        <f t="shared" si="56"/>
        <v>9</v>
      </c>
      <c r="R48" s="245" t="str">
        <f t="shared" si="56"/>
        <v>54:48</v>
      </c>
      <c r="S48" s="245">
        <f t="shared" si="56"/>
        <v>33</v>
      </c>
      <c r="T48" s="245"/>
      <c r="U48" s="839">
        <v>48</v>
      </c>
      <c r="V48" s="245" t="str">
        <f t="shared" ref="V48:W48" si="57">AH50</f>
        <v>47</v>
      </c>
      <c r="W48" s="245" t="str">
        <f t="shared" si="57"/>
        <v>56</v>
      </c>
      <c r="X48" s="245" t="s">
        <v>71</v>
      </c>
      <c r="Y48" s="264" t="str">
        <f t="shared" si="38"/>
        <v xml:space="preserve">D. Bukovsko </v>
      </c>
      <c r="Z48" s="245">
        <f t="shared" si="39"/>
        <v>26</v>
      </c>
      <c r="AA48" s="245">
        <f t="shared" si="40"/>
        <v>8</v>
      </c>
      <c r="AB48" s="245">
        <f t="shared" si="41"/>
        <v>4</v>
      </c>
      <c r="AC48" s="245">
        <f t="shared" si="42"/>
        <v>14</v>
      </c>
      <c r="AD48" s="245" t="str">
        <f t="shared" si="43"/>
        <v>43:52</v>
      </c>
      <c r="AE48" s="245">
        <f t="shared" si="44"/>
        <v>28</v>
      </c>
      <c r="AF48" s="244">
        <f t="shared" si="45"/>
        <v>0</v>
      </c>
      <c r="AG48" s="184"/>
      <c r="AH48" s="249" t="str">
        <f t="shared" si="46"/>
        <v>43</v>
      </c>
      <c r="AI48" s="247" t="str">
        <f t="shared" si="47"/>
        <v>52</v>
      </c>
      <c r="AJ48" s="120"/>
      <c r="AK48" s="249" t="str">
        <f t="shared" si="34"/>
        <v>49</v>
      </c>
      <c r="AL48" s="247" t="str">
        <f t="shared" si="35"/>
        <v>67</v>
      </c>
      <c r="AM48" s="249"/>
      <c r="AN48" s="920"/>
      <c r="AO48" s="323"/>
      <c r="AP48" s="650"/>
      <c r="AQ48" s="650"/>
      <c r="AR48" s="650"/>
      <c r="AS48" s="453"/>
      <c r="AT48" s="453"/>
      <c r="AU48" s="453"/>
      <c r="AV48" s="453"/>
      <c r="AW48" s="453"/>
    </row>
    <row r="49" spans="1:49" s="399" customFormat="1" ht="15" x14ac:dyDescent="0.25">
      <c r="A49" s="624" t="s">
        <v>73</v>
      </c>
      <c r="B49" s="801" t="s">
        <v>213</v>
      </c>
      <c r="C49" s="896">
        <v>26</v>
      </c>
      <c r="D49" s="799">
        <v>6</v>
      </c>
      <c r="E49" s="799">
        <v>8</v>
      </c>
      <c r="F49" s="799">
        <v>12</v>
      </c>
      <c r="G49" s="925" t="s">
        <v>2033</v>
      </c>
      <c r="H49" s="800">
        <v>26</v>
      </c>
      <c r="I49" s="742"/>
      <c r="J49" s="257"/>
      <c r="L49" s="221">
        <v>110</v>
      </c>
      <c r="M49" s="240" t="str">
        <f t="shared" si="36"/>
        <v>Rat. Hory</v>
      </c>
      <c r="N49" s="245">
        <f>Z52</f>
        <v>26</v>
      </c>
      <c r="O49" s="245">
        <f t="shared" ref="O49:S49" si="58">AA52</f>
        <v>5</v>
      </c>
      <c r="P49" s="245">
        <f t="shared" si="58"/>
        <v>3</v>
      </c>
      <c r="Q49" s="245">
        <f t="shared" si="58"/>
        <v>18</v>
      </c>
      <c r="R49" s="245" t="str">
        <f t="shared" si="58"/>
        <v>39:81</v>
      </c>
      <c r="S49" s="245">
        <f t="shared" si="58"/>
        <v>18</v>
      </c>
      <c r="T49" s="221"/>
      <c r="U49" s="839">
        <v>49</v>
      </c>
      <c r="V49" s="245" t="str">
        <f>AH51</f>
        <v>35</v>
      </c>
      <c r="W49" s="245" t="str">
        <f>AI51</f>
        <v>63</v>
      </c>
      <c r="X49" s="221" t="s">
        <v>72</v>
      </c>
      <c r="Y49" s="264" t="str">
        <f t="shared" si="38"/>
        <v>Třeboň"B</v>
      </c>
      <c r="Z49" s="245">
        <f t="shared" si="39"/>
        <v>26</v>
      </c>
      <c r="AA49" s="245">
        <f t="shared" si="40"/>
        <v>7</v>
      </c>
      <c r="AB49" s="245">
        <f t="shared" si="41"/>
        <v>7</v>
      </c>
      <c r="AC49" s="245">
        <f t="shared" si="42"/>
        <v>12</v>
      </c>
      <c r="AD49" s="245" t="str">
        <f t="shared" si="43"/>
        <v>49:67</v>
      </c>
      <c r="AE49" s="245">
        <f t="shared" si="44"/>
        <v>28</v>
      </c>
      <c r="AF49" s="252">
        <f t="shared" si="45"/>
        <v>0</v>
      </c>
      <c r="AG49" s="184"/>
      <c r="AH49" s="249" t="str">
        <f t="shared" si="46"/>
        <v>49</v>
      </c>
      <c r="AI49" s="247" t="str">
        <f t="shared" si="47"/>
        <v>67</v>
      </c>
      <c r="AJ49" s="120"/>
      <c r="AK49" s="249" t="str">
        <f t="shared" si="34"/>
        <v>47</v>
      </c>
      <c r="AL49" s="247" t="str">
        <f t="shared" si="35"/>
        <v>56</v>
      </c>
      <c r="AM49" s="402"/>
      <c r="AN49" s="920"/>
      <c r="AO49" s="323"/>
      <c r="AP49" s="650"/>
      <c r="AQ49" s="650"/>
      <c r="AR49" s="650"/>
      <c r="AS49" s="453"/>
      <c r="AT49" s="453"/>
      <c r="AU49" s="453"/>
      <c r="AV49" s="453"/>
      <c r="AW49" s="453"/>
    </row>
    <row r="50" spans="1:49" s="156" customFormat="1" ht="15" x14ac:dyDescent="0.25">
      <c r="A50" s="624" t="s">
        <v>74</v>
      </c>
      <c r="B50" s="801" t="s">
        <v>1738</v>
      </c>
      <c r="C50" s="896">
        <v>26</v>
      </c>
      <c r="D50" s="799">
        <v>8</v>
      </c>
      <c r="E50" s="799">
        <v>2</v>
      </c>
      <c r="F50" s="799">
        <v>16</v>
      </c>
      <c r="G50" s="925" t="s">
        <v>2021</v>
      </c>
      <c r="H50" s="800">
        <v>26</v>
      </c>
      <c r="I50" s="742"/>
      <c r="J50" s="257"/>
      <c r="L50" s="245">
        <v>111</v>
      </c>
      <c r="M50" s="240" t="str">
        <f t="shared" si="36"/>
        <v>Řepeč-Opařany</v>
      </c>
      <c r="N50" s="245">
        <f>Z50</f>
        <v>26</v>
      </c>
      <c r="O50" s="245">
        <f t="shared" ref="O50:S50" si="59">AA50</f>
        <v>6</v>
      </c>
      <c r="P50" s="245">
        <f t="shared" si="59"/>
        <v>8</v>
      </c>
      <c r="Q50" s="245">
        <f t="shared" si="59"/>
        <v>12</v>
      </c>
      <c r="R50" s="245" t="str">
        <f t="shared" si="59"/>
        <v>47:56</v>
      </c>
      <c r="S50" s="245">
        <f t="shared" si="59"/>
        <v>26</v>
      </c>
      <c r="T50" s="245"/>
      <c r="U50" s="839">
        <v>50</v>
      </c>
      <c r="V50" s="245" t="str">
        <f t="shared" ref="V50:W50" si="60">AH49</f>
        <v>49</v>
      </c>
      <c r="W50" s="245" t="str">
        <f t="shared" si="60"/>
        <v>67</v>
      </c>
      <c r="X50" s="245" t="s">
        <v>73</v>
      </c>
      <c r="Y50" s="264" t="str">
        <f t="shared" si="38"/>
        <v>Malšice</v>
      </c>
      <c r="Z50" s="245">
        <f t="shared" si="39"/>
        <v>26</v>
      </c>
      <c r="AA50" s="245">
        <f t="shared" si="40"/>
        <v>6</v>
      </c>
      <c r="AB50" s="245">
        <f t="shared" si="41"/>
        <v>8</v>
      </c>
      <c r="AC50" s="245">
        <f t="shared" si="42"/>
        <v>12</v>
      </c>
      <c r="AD50" s="245" t="str">
        <f t="shared" si="43"/>
        <v>47:56</v>
      </c>
      <c r="AE50" s="245">
        <f t="shared" si="44"/>
        <v>26</v>
      </c>
      <c r="AF50" s="244">
        <f t="shared" si="45"/>
        <v>0</v>
      </c>
      <c r="AG50" s="184"/>
      <c r="AH50" s="249" t="str">
        <f t="shared" si="46"/>
        <v>47</v>
      </c>
      <c r="AI50" s="247" t="str">
        <f t="shared" si="47"/>
        <v>56</v>
      </c>
      <c r="AJ50" s="29"/>
      <c r="AK50" s="249" t="str">
        <f t="shared" si="34"/>
        <v>35</v>
      </c>
      <c r="AL50" s="247" t="str">
        <f t="shared" si="35"/>
        <v>63</v>
      </c>
      <c r="AM50" s="249"/>
      <c r="AN50" s="919"/>
      <c r="AO50" s="322"/>
      <c r="AP50" s="650"/>
      <c r="AQ50" s="650"/>
      <c r="AR50" s="650"/>
      <c r="AS50" s="453"/>
      <c r="AT50" s="453"/>
      <c r="AU50" s="453"/>
      <c r="AV50" s="453"/>
      <c r="AW50" s="453"/>
    </row>
    <row r="51" spans="1:49" s="156" customFormat="1" ht="15" x14ac:dyDescent="0.25">
      <c r="A51" s="626" t="s">
        <v>75</v>
      </c>
      <c r="B51" s="801" t="s">
        <v>1742</v>
      </c>
      <c r="C51" s="896">
        <v>26</v>
      </c>
      <c r="D51" s="799">
        <v>5</v>
      </c>
      <c r="E51" s="799">
        <v>3</v>
      </c>
      <c r="F51" s="799">
        <v>18</v>
      </c>
      <c r="G51" s="925" t="s">
        <v>2022</v>
      </c>
      <c r="H51" s="800">
        <v>18</v>
      </c>
      <c r="I51" s="742"/>
      <c r="J51" s="257"/>
      <c r="L51" s="245">
        <v>112</v>
      </c>
      <c r="M51" s="240" t="str">
        <f t="shared" si="36"/>
        <v>D. Bukovsko</v>
      </c>
      <c r="N51" s="245">
        <f>Z47</f>
        <v>26</v>
      </c>
      <c r="O51" s="245">
        <f t="shared" ref="O51:S51" si="61">AA47</f>
        <v>9</v>
      </c>
      <c r="P51" s="245">
        <f t="shared" si="61"/>
        <v>4</v>
      </c>
      <c r="Q51" s="245">
        <f t="shared" si="61"/>
        <v>13</v>
      </c>
      <c r="R51" s="245" t="str">
        <f t="shared" si="61"/>
        <v>39:55</v>
      </c>
      <c r="S51" s="245">
        <f t="shared" si="61"/>
        <v>31</v>
      </c>
      <c r="T51" s="245"/>
      <c r="U51" s="839">
        <v>51</v>
      </c>
      <c r="V51" s="245" t="str">
        <f t="shared" ref="V51:W51" si="62">AH48</f>
        <v>43</v>
      </c>
      <c r="W51" s="245" t="str">
        <f t="shared" si="62"/>
        <v>52</v>
      </c>
      <c r="X51" s="245" t="s">
        <v>74</v>
      </c>
      <c r="Y51" s="264" t="str">
        <f t="shared" si="38"/>
        <v xml:space="preserve">Řepeč-Opařany </v>
      </c>
      <c r="Z51" s="245">
        <f t="shared" si="39"/>
        <v>26</v>
      </c>
      <c r="AA51" s="245">
        <f t="shared" si="40"/>
        <v>8</v>
      </c>
      <c r="AB51" s="245">
        <f t="shared" si="41"/>
        <v>2</v>
      </c>
      <c r="AC51" s="245">
        <f t="shared" si="42"/>
        <v>16</v>
      </c>
      <c r="AD51" s="245" t="str">
        <f t="shared" si="43"/>
        <v>35:63</v>
      </c>
      <c r="AE51" s="245">
        <f t="shared" si="44"/>
        <v>26</v>
      </c>
      <c r="AF51" s="244">
        <f t="shared" si="45"/>
        <v>0</v>
      </c>
      <c r="AG51" s="184"/>
      <c r="AH51" s="249" t="str">
        <f t="shared" si="46"/>
        <v>35</v>
      </c>
      <c r="AI51" s="247" t="str">
        <f t="shared" si="47"/>
        <v>63</v>
      </c>
      <c r="AJ51" s="29"/>
      <c r="AK51" s="249" t="str">
        <f t="shared" si="34"/>
        <v>39</v>
      </c>
      <c r="AL51" s="247" t="str">
        <f t="shared" si="35"/>
        <v>81</v>
      </c>
      <c r="AM51" s="249"/>
      <c r="AN51" s="919"/>
      <c r="AO51" s="322"/>
      <c r="AP51" s="650"/>
      <c r="AQ51" s="650"/>
      <c r="AR51" s="650"/>
      <c r="AS51" s="453"/>
      <c r="AT51" s="453"/>
      <c r="AU51" s="453"/>
      <c r="AV51" s="453"/>
      <c r="AW51" s="453"/>
    </row>
    <row r="52" spans="1:49" s="156" customFormat="1" ht="15.75" thickBot="1" x14ac:dyDescent="0.3">
      <c r="A52" s="627" t="s">
        <v>76</v>
      </c>
      <c r="B52" s="802" t="s">
        <v>1746</v>
      </c>
      <c r="C52" s="896">
        <v>26</v>
      </c>
      <c r="D52" s="803">
        <v>4</v>
      </c>
      <c r="E52" s="803">
        <v>5</v>
      </c>
      <c r="F52" s="803">
        <v>17</v>
      </c>
      <c r="G52" s="926" t="s">
        <v>2023</v>
      </c>
      <c r="H52" s="804">
        <v>17</v>
      </c>
      <c r="I52" s="742"/>
      <c r="J52" s="257"/>
      <c r="L52" s="245">
        <v>113</v>
      </c>
      <c r="M52" s="240" t="str">
        <f t="shared" si="36"/>
        <v>Jistebnice</v>
      </c>
      <c r="N52" s="245">
        <f>Z53</f>
        <v>26</v>
      </c>
      <c r="O52" s="245">
        <f t="shared" ref="O52:S52" si="63">AA53</f>
        <v>4</v>
      </c>
      <c r="P52" s="245">
        <f t="shared" si="63"/>
        <v>5</v>
      </c>
      <c r="Q52" s="245">
        <f t="shared" si="63"/>
        <v>17</v>
      </c>
      <c r="R52" s="245" t="str">
        <f t="shared" si="63"/>
        <v>25:62</v>
      </c>
      <c r="S52" s="245">
        <f t="shared" si="63"/>
        <v>17</v>
      </c>
      <c r="T52" s="245"/>
      <c r="U52" s="839">
        <v>52</v>
      </c>
      <c r="V52" s="245" t="str">
        <f>AH53</f>
        <v>25</v>
      </c>
      <c r="W52" s="245" t="str">
        <f>AI53</f>
        <v>62</v>
      </c>
      <c r="X52" s="245" t="s">
        <v>75</v>
      </c>
      <c r="Y52" s="264" t="str">
        <f t="shared" si="38"/>
        <v xml:space="preserve">Rat. Hory </v>
      </c>
      <c r="Z52" s="245">
        <f t="shared" si="39"/>
        <v>26</v>
      </c>
      <c r="AA52" s="245">
        <f t="shared" si="40"/>
        <v>5</v>
      </c>
      <c r="AB52" s="245">
        <f t="shared" si="41"/>
        <v>3</v>
      </c>
      <c r="AC52" s="245">
        <f t="shared" si="42"/>
        <v>18</v>
      </c>
      <c r="AD52" s="245" t="str">
        <f t="shared" si="43"/>
        <v>39:81</v>
      </c>
      <c r="AE52" s="245">
        <f t="shared" si="44"/>
        <v>18</v>
      </c>
      <c r="AF52" s="244">
        <f t="shared" si="45"/>
        <v>0</v>
      </c>
      <c r="AG52" s="184"/>
      <c r="AH52" s="249" t="str">
        <f t="shared" si="46"/>
        <v>39</v>
      </c>
      <c r="AI52" s="247" t="str">
        <f t="shared" si="47"/>
        <v>81</v>
      </c>
      <c r="AJ52" s="29"/>
      <c r="AK52" s="249" t="str">
        <f t="shared" si="34"/>
        <v>25</v>
      </c>
      <c r="AL52" s="247" t="str">
        <f t="shared" si="35"/>
        <v>62</v>
      </c>
      <c r="AM52" s="249"/>
      <c r="AN52" s="919"/>
      <c r="AO52" s="322"/>
      <c r="AP52" s="650"/>
      <c r="AQ52" s="650"/>
      <c r="AR52" s="650"/>
      <c r="AS52" s="453"/>
      <c r="AT52" s="453"/>
      <c r="AU52" s="453"/>
      <c r="AV52" s="453"/>
      <c r="AW52" s="453"/>
    </row>
    <row r="53" spans="1:49" s="154" customFormat="1" x14ac:dyDescent="0.2">
      <c r="A53" s="349"/>
      <c r="B53" s="170"/>
      <c r="C53" s="263"/>
      <c r="D53" s="263"/>
      <c r="E53" s="263"/>
      <c r="F53" s="263"/>
      <c r="G53" s="349"/>
      <c r="H53" s="170"/>
      <c r="I53" s="142"/>
      <c r="J53" s="267"/>
      <c r="L53" s="245">
        <v>114</v>
      </c>
      <c r="M53" s="240" t="str">
        <f t="shared" si="36"/>
        <v>Malšice</v>
      </c>
      <c r="N53" s="245">
        <f>Z51</f>
        <v>26</v>
      </c>
      <c r="O53" s="245">
        <f t="shared" ref="O53:S53" si="64">AA51</f>
        <v>8</v>
      </c>
      <c r="P53" s="245">
        <f t="shared" si="64"/>
        <v>2</v>
      </c>
      <c r="Q53" s="245">
        <f t="shared" si="64"/>
        <v>16</v>
      </c>
      <c r="R53" s="245" t="str">
        <f t="shared" si="64"/>
        <v>35:63</v>
      </c>
      <c r="S53" s="245">
        <f t="shared" si="64"/>
        <v>26</v>
      </c>
      <c r="T53" s="245"/>
      <c r="U53" s="839">
        <v>53</v>
      </c>
      <c r="V53" s="245" t="str">
        <f>AH52</f>
        <v>39</v>
      </c>
      <c r="W53" s="245" t="str">
        <f>AI52</f>
        <v>81</v>
      </c>
      <c r="X53" s="245" t="s">
        <v>76</v>
      </c>
      <c r="Y53" s="264" t="str">
        <f t="shared" si="38"/>
        <v xml:space="preserve">Jistebnice </v>
      </c>
      <c r="Z53" s="245">
        <f t="shared" si="39"/>
        <v>26</v>
      </c>
      <c r="AA53" s="245">
        <f t="shared" si="40"/>
        <v>4</v>
      </c>
      <c r="AB53" s="245">
        <f t="shared" si="41"/>
        <v>5</v>
      </c>
      <c r="AC53" s="245">
        <f t="shared" si="42"/>
        <v>17</v>
      </c>
      <c r="AD53" s="245" t="str">
        <f t="shared" si="43"/>
        <v>25:62</v>
      </c>
      <c r="AE53" s="245">
        <f t="shared" si="44"/>
        <v>17</v>
      </c>
      <c r="AF53" s="244">
        <f t="shared" si="45"/>
        <v>0</v>
      </c>
      <c r="AG53" s="184"/>
      <c r="AH53" s="249" t="str">
        <f t="shared" si="46"/>
        <v>25</v>
      </c>
      <c r="AI53" s="247" t="str">
        <f t="shared" si="47"/>
        <v>62</v>
      </c>
      <c r="AJ53" s="29"/>
      <c r="AK53" s="29"/>
      <c r="AL53" s="249"/>
      <c r="AM53" s="249"/>
      <c r="AN53" s="919"/>
      <c r="AO53" s="322"/>
      <c r="AP53" s="650"/>
      <c r="AQ53" s="650"/>
      <c r="AR53" s="650"/>
      <c r="AS53" s="453"/>
      <c r="AT53" s="453"/>
      <c r="AU53" s="453"/>
      <c r="AV53" s="453"/>
      <c r="AW53" s="453"/>
    </row>
    <row r="54" spans="1:49" ht="15" x14ac:dyDescent="0.25">
      <c r="A54" s="217"/>
      <c r="B54" s="924"/>
      <c r="C54" s="124"/>
      <c r="D54" s="124"/>
      <c r="E54" s="124"/>
      <c r="F54" s="124"/>
      <c r="G54" s="124"/>
      <c r="H54" s="633"/>
      <c r="I54" s="734"/>
      <c r="J54" s="267"/>
      <c r="AI54" s="250"/>
    </row>
    <row r="55" spans="1:49" ht="15.75" thickBot="1" x14ac:dyDescent="0.3">
      <c r="A55" s="675" t="s">
        <v>125</v>
      </c>
      <c r="B55" s="676"/>
      <c r="C55" s="516"/>
      <c r="D55" s="516"/>
      <c r="E55" s="516"/>
      <c r="F55" s="516"/>
      <c r="G55" s="516"/>
      <c r="H55" s="634"/>
      <c r="I55" s="734"/>
      <c r="J55" s="267"/>
      <c r="M55" s="29">
        <v>1</v>
      </c>
      <c r="N55" s="29">
        <v>2</v>
      </c>
      <c r="O55" s="29">
        <v>3</v>
      </c>
      <c r="P55" s="29">
        <v>4</v>
      </c>
      <c r="Q55" s="29">
        <v>5</v>
      </c>
      <c r="R55" s="29">
        <v>6</v>
      </c>
      <c r="S55" s="29">
        <v>7</v>
      </c>
      <c r="T55" s="29">
        <v>8</v>
      </c>
      <c r="U55" s="29">
        <v>9</v>
      </c>
      <c r="V55" s="29">
        <v>10</v>
      </c>
      <c r="W55" s="29">
        <v>11</v>
      </c>
      <c r="X55" s="29">
        <v>12</v>
      </c>
      <c r="Y55" s="29">
        <v>13</v>
      </c>
      <c r="Z55" s="29">
        <v>14</v>
      </c>
      <c r="AA55" s="29">
        <v>15</v>
      </c>
      <c r="AB55" s="29">
        <v>16</v>
      </c>
      <c r="AC55" s="29">
        <v>17</v>
      </c>
      <c r="AD55" s="29">
        <v>18</v>
      </c>
      <c r="AE55" s="29">
        <v>19</v>
      </c>
      <c r="AF55" s="29">
        <v>20</v>
      </c>
      <c r="AG55" s="29">
        <v>21</v>
      </c>
      <c r="AH55" s="29">
        <v>22</v>
      </c>
      <c r="AI55" s="29">
        <v>23</v>
      </c>
      <c r="AJ55" s="29">
        <v>24</v>
      </c>
      <c r="AK55" s="29">
        <v>25</v>
      </c>
      <c r="AL55" s="29">
        <v>26</v>
      </c>
      <c r="AM55" s="29">
        <v>27</v>
      </c>
    </row>
    <row r="56" spans="1:49" ht="15.75" thickBot="1" x14ac:dyDescent="0.3">
      <c r="A56" s="758" t="str">
        <f>A3</f>
        <v>Pořadí</v>
      </c>
      <c r="B56" s="759" t="s">
        <v>65</v>
      </c>
      <c r="C56" s="760" t="s">
        <v>127</v>
      </c>
      <c r="D56" s="760" t="s">
        <v>37</v>
      </c>
      <c r="E56" s="760">
        <v>0</v>
      </c>
      <c r="F56" s="760" t="s">
        <v>128</v>
      </c>
      <c r="G56" s="761" t="s">
        <v>79</v>
      </c>
      <c r="H56" s="762" t="s">
        <v>8</v>
      </c>
      <c r="I56" s="739"/>
      <c r="J56" s="327"/>
      <c r="K56" s="329"/>
      <c r="L56" s="329"/>
      <c r="M56" s="330"/>
      <c r="N56" s="338"/>
      <c r="O56" s="338"/>
      <c r="P56" s="338"/>
      <c r="Q56" s="90"/>
      <c r="R56" s="90"/>
      <c r="S56" s="90"/>
      <c r="T56" s="90"/>
      <c r="U56" s="90"/>
      <c r="V56" s="331"/>
      <c r="W56" s="331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M56" s="90"/>
      <c r="AN56" s="332"/>
      <c r="AO56" s="332"/>
      <c r="AP56" s="651"/>
    </row>
    <row r="57" spans="1:49" ht="15.75" thickTop="1" x14ac:dyDescent="0.25">
      <c r="A57" s="713" t="s">
        <v>62</v>
      </c>
      <c r="B57" s="767" t="s">
        <v>1720</v>
      </c>
      <c r="C57" s="673">
        <v>13</v>
      </c>
      <c r="D57" s="673">
        <v>12</v>
      </c>
      <c r="E57" s="673">
        <v>1</v>
      </c>
      <c r="F57" s="673">
        <v>0</v>
      </c>
      <c r="G57" s="927" t="s">
        <v>2034</v>
      </c>
      <c r="H57" s="768">
        <v>37</v>
      </c>
      <c r="I57" s="743"/>
      <c r="J57" s="928"/>
      <c r="K57" s="929"/>
      <c r="L57" s="929"/>
      <c r="M57" s="929"/>
      <c r="N57" s="929"/>
      <c r="O57" s="929"/>
      <c r="P57" s="929"/>
      <c r="Q57" s="90"/>
      <c r="R57" s="90"/>
      <c r="S57" s="90"/>
      <c r="T57" s="90"/>
      <c r="U57" s="90"/>
      <c r="V57" s="331"/>
      <c r="W57" s="331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M57" s="90"/>
      <c r="AN57" s="332"/>
      <c r="AO57" s="332"/>
      <c r="AP57" s="651"/>
    </row>
    <row r="58" spans="1:49" ht="15" x14ac:dyDescent="0.25">
      <c r="A58" s="713" t="s">
        <v>63</v>
      </c>
      <c r="B58" s="767" t="s">
        <v>1724</v>
      </c>
      <c r="C58" s="673">
        <v>13</v>
      </c>
      <c r="D58" s="673">
        <v>10</v>
      </c>
      <c r="E58" s="673">
        <v>2</v>
      </c>
      <c r="F58" s="673">
        <v>1</v>
      </c>
      <c r="G58" s="927" t="s">
        <v>2035</v>
      </c>
      <c r="H58" s="768">
        <v>32</v>
      </c>
      <c r="I58" s="743"/>
      <c r="J58" s="928"/>
      <c r="K58" s="929"/>
      <c r="L58" s="929"/>
      <c r="M58" s="929"/>
      <c r="N58" s="929"/>
      <c r="O58" s="929"/>
      <c r="P58" s="929"/>
      <c r="Q58" s="90"/>
      <c r="R58" s="90"/>
      <c r="S58" s="90"/>
      <c r="T58" s="90"/>
      <c r="U58" s="90"/>
      <c r="V58" s="331"/>
      <c r="W58" s="331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M58" s="90"/>
      <c r="AN58" s="332"/>
      <c r="AO58" s="332"/>
      <c r="AP58" s="651"/>
    </row>
    <row r="59" spans="1:49" s="156" customFormat="1" ht="15" x14ac:dyDescent="0.25">
      <c r="A59" s="713" t="s">
        <v>64</v>
      </c>
      <c r="B59" s="767" t="s">
        <v>1728</v>
      </c>
      <c r="C59" s="673">
        <v>13</v>
      </c>
      <c r="D59" s="673">
        <v>8</v>
      </c>
      <c r="E59" s="673">
        <v>5</v>
      </c>
      <c r="F59" s="673">
        <v>0</v>
      </c>
      <c r="G59" s="927" t="s">
        <v>2006</v>
      </c>
      <c r="H59" s="768">
        <v>29</v>
      </c>
      <c r="I59" s="743"/>
      <c r="J59" s="928"/>
      <c r="K59" s="929"/>
      <c r="L59" s="929"/>
      <c r="M59" s="929"/>
      <c r="N59" s="929"/>
      <c r="O59" s="929"/>
      <c r="P59" s="929"/>
      <c r="V59" s="333"/>
      <c r="W59" s="333"/>
      <c r="AN59" s="334"/>
      <c r="AO59" s="334"/>
      <c r="AP59" s="651"/>
      <c r="AQ59" s="644"/>
      <c r="AR59" s="644"/>
    </row>
    <row r="60" spans="1:49" ht="15" x14ac:dyDescent="0.25">
      <c r="A60" s="713" t="s">
        <v>66</v>
      </c>
      <c r="B60" s="767" t="s">
        <v>1726</v>
      </c>
      <c r="C60" s="673">
        <v>13</v>
      </c>
      <c r="D60" s="673">
        <v>8</v>
      </c>
      <c r="E60" s="673">
        <v>3</v>
      </c>
      <c r="F60" s="673">
        <v>2</v>
      </c>
      <c r="G60" s="927" t="s">
        <v>2007</v>
      </c>
      <c r="H60" s="768">
        <v>27</v>
      </c>
      <c r="I60" s="743"/>
      <c r="J60" s="928"/>
      <c r="K60" s="929"/>
      <c r="L60" s="929"/>
      <c r="T60" s="90"/>
      <c r="U60" s="90"/>
      <c r="V60" s="331"/>
      <c r="W60" s="331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M60" s="90"/>
      <c r="AN60" s="332"/>
      <c r="AO60" s="332"/>
      <c r="AP60" s="651"/>
    </row>
    <row r="61" spans="1:49" ht="15" x14ac:dyDescent="0.25">
      <c r="A61" s="713" t="s">
        <v>67</v>
      </c>
      <c r="B61" s="767" t="s">
        <v>1730</v>
      </c>
      <c r="C61" s="673">
        <v>13</v>
      </c>
      <c r="D61" s="673">
        <v>9</v>
      </c>
      <c r="E61" s="673">
        <v>0</v>
      </c>
      <c r="F61" s="673">
        <v>4</v>
      </c>
      <c r="G61" s="927" t="s">
        <v>2008</v>
      </c>
      <c r="H61" s="768">
        <v>27</v>
      </c>
      <c r="I61" s="743"/>
      <c r="J61" s="928"/>
      <c r="K61" s="929"/>
      <c r="L61" s="929"/>
      <c r="M61" s="813" t="s">
        <v>131</v>
      </c>
      <c r="N61" s="256">
        <v>13</v>
      </c>
      <c r="O61" s="256">
        <v>3</v>
      </c>
      <c r="P61" s="256">
        <v>3</v>
      </c>
      <c r="Q61" s="256">
        <v>7</v>
      </c>
      <c r="R61" s="939">
        <v>0.60069444444444442</v>
      </c>
      <c r="S61" s="814">
        <v>12</v>
      </c>
      <c r="T61" s="90"/>
      <c r="U61" s="90"/>
      <c r="V61" s="331"/>
      <c r="W61" s="331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M61" s="90"/>
      <c r="AN61" s="332"/>
      <c r="AO61" s="332"/>
      <c r="AP61" s="651"/>
    </row>
    <row r="62" spans="1:49" ht="15" x14ac:dyDescent="0.25">
      <c r="A62" s="713" t="s">
        <v>68</v>
      </c>
      <c r="B62" s="767" t="s">
        <v>1740</v>
      </c>
      <c r="C62" s="673">
        <v>13</v>
      </c>
      <c r="D62" s="673">
        <v>7</v>
      </c>
      <c r="E62" s="673">
        <v>2</v>
      </c>
      <c r="F62" s="673">
        <v>4</v>
      </c>
      <c r="G62" s="927" t="s">
        <v>2009</v>
      </c>
      <c r="H62" s="768">
        <v>23</v>
      </c>
      <c r="I62" s="743"/>
      <c r="J62" s="928"/>
      <c r="K62" s="929"/>
      <c r="L62" s="929"/>
      <c r="M62" s="929"/>
      <c r="N62" s="929"/>
      <c r="O62" s="929"/>
      <c r="P62" s="929"/>
      <c r="Q62" s="90"/>
      <c r="R62" s="90"/>
      <c r="S62" s="90"/>
      <c r="T62" s="90"/>
      <c r="U62" s="90"/>
      <c r="V62" s="331"/>
      <c r="W62" s="331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M62" s="90"/>
      <c r="AN62" s="332"/>
      <c r="AO62" s="332"/>
      <c r="AP62" s="651"/>
    </row>
    <row r="63" spans="1:49" ht="15" x14ac:dyDescent="0.25">
      <c r="A63" s="713" t="s">
        <v>69</v>
      </c>
      <c r="B63" s="767" t="s">
        <v>1722</v>
      </c>
      <c r="C63" s="673">
        <v>13</v>
      </c>
      <c r="D63" s="673">
        <v>7</v>
      </c>
      <c r="E63" s="673">
        <v>1</v>
      </c>
      <c r="F63" s="673">
        <v>5</v>
      </c>
      <c r="G63" s="927" t="s">
        <v>2036</v>
      </c>
      <c r="H63" s="768">
        <v>22</v>
      </c>
      <c r="I63" s="743"/>
      <c r="J63" s="928"/>
      <c r="K63" s="929"/>
      <c r="L63" s="929"/>
      <c r="M63" s="929"/>
      <c r="N63" s="929"/>
      <c r="O63" s="929"/>
      <c r="P63" s="929"/>
      <c r="Q63" s="90"/>
      <c r="R63" s="90"/>
      <c r="S63" s="90"/>
      <c r="T63" s="90"/>
      <c r="U63" s="90"/>
      <c r="V63" s="331"/>
      <c r="W63" s="331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M63" s="90"/>
      <c r="AN63" s="332"/>
      <c r="AO63" s="332"/>
      <c r="AP63" s="651"/>
    </row>
    <row r="64" spans="1:49" ht="15" x14ac:dyDescent="0.25">
      <c r="A64" s="713" t="s">
        <v>70</v>
      </c>
      <c r="B64" s="767" t="s">
        <v>1736</v>
      </c>
      <c r="C64" s="673">
        <v>13</v>
      </c>
      <c r="D64" s="673">
        <v>5</v>
      </c>
      <c r="E64" s="673">
        <v>5</v>
      </c>
      <c r="F64" s="673">
        <v>3</v>
      </c>
      <c r="G64" s="927" t="s">
        <v>2010</v>
      </c>
      <c r="H64" s="768">
        <v>20</v>
      </c>
      <c r="I64" s="743"/>
      <c r="J64" s="928"/>
      <c r="K64" s="929"/>
      <c r="L64" s="929"/>
      <c r="M64" s="929"/>
      <c r="N64" s="929"/>
      <c r="O64" s="929"/>
      <c r="P64" s="929"/>
      <c r="Q64" s="90"/>
      <c r="R64" s="90"/>
      <c r="S64" s="90"/>
      <c r="T64" s="90"/>
      <c r="U64" s="90"/>
      <c r="V64" s="331"/>
      <c r="W64" s="331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M64" s="90"/>
      <c r="AN64" s="332"/>
      <c r="AO64" s="332"/>
      <c r="AP64" s="651"/>
    </row>
    <row r="65" spans="1:44" ht="15" x14ac:dyDescent="0.25">
      <c r="A65" s="713" t="s">
        <v>71</v>
      </c>
      <c r="B65" s="767" t="s">
        <v>1738</v>
      </c>
      <c r="C65" s="673">
        <v>13</v>
      </c>
      <c r="D65" s="673">
        <v>6</v>
      </c>
      <c r="E65" s="673">
        <v>1</v>
      </c>
      <c r="F65" s="673">
        <v>6</v>
      </c>
      <c r="G65" s="927" t="s">
        <v>2037</v>
      </c>
      <c r="H65" s="768">
        <v>19</v>
      </c>
      <c r="I65" s="743"/>
      <c r="J65" s="928"/>
      <c r="K65" s="929"/>
      <c r="L65" s="929"/>
      <c r="M65" s="929"/>
      <c r="N65" s="929"/>
      <c r="O65" s="929"/>
      <c r="P65" s="929"/>
      <c r="Q65" s="90"/>
      <c r="R65" s="90"/>
      <c r="S65" s="90"/>
      <c r="T65" s="90"/>
      <c r="U65" s="90"/>
      <c r="V65" s="331"/>
      <c r="W65" s="331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M65" s="90"/>
      <c r="AN65" s="332"/>
      <c r="AO65" s="332"/>
      <c r="AP65" s="651"/>
    </row>
    <row r="66" spans="1:44" s="399" customFormat="1" ht="15" x14ac:dyDescent="0.25">
      <c r="A66" s="713" t="s">
        <v>72</v>
      </c>
      <c r="B66" s="767" t="s">
        <v>1732</v>
      </c>
      <c r="C66" s="673">
        <v>13</v>
      </c>
      <c r="D66" s="673">
        <v>5</v>
      </c>
      <c r="E66" s="673">
        <v>3</v>
      </c>
      <c r="F66" s="673">
        <v>5</v>
      </c>
      <c r="G66" s="927" t="s">
        <v>436</v>
      </c>
      <c r="H66" s="768">
        <v>18</v>
      </c>
      <c r="I66" s="743"/>
      <c r="J66" s="928"/>
      <c r="K66" s="929"/>
      <c r="L66" s="929"/>
      <c r="M66" s="929"/>
      <c r="N66" s="929"/>
      <c r="O66" s="929"/>
      <c r="P66" s="929"/>
      <c r="V66" s="400"/>
      <c r="W66" s="400"/>
      <c r="AN66" s="401"/>
      <c r="AO66" s="401"/>
      <c r="AP66" s="652"/>
      <c r="AQ66" s="649"/>
      <c r="AR66" s="649"/>
    </row>
    <row r="67" spans="1:44" s="328" customFormat="1" ht="15" x14ac:dyDescent="0.25">
      <c r="A67" s="713" t="s">
        <v>73</v>
      </c>
      <c r="B67" s="767" t="s">
        <v>1734</v>
      </c>
      <c r="C67" s="673">
        <v>13</v>
      </c>
      <c r="D67" s="673">
        <v>4</v>
      </c>
      <c r="E67" s="673">
        <v>4</v>
      </c>
      <c r="F67" s="673">
        <v>5</v>
      </c>
      <c r="G67" s="927" t="s">
        <v>1627</v>
      </c>
      <c r="H67" s="768">
        <v>16</v>
      </c>
      <c r="I67" s="743"/>
      <c r="J67" s="928"/>
      <c r="K67" s="929"/>
      <c r="L67" s="929"/>
      <c r="M67" s="929"/>
      <c r="N67" s="929"/>
      <c r="O67" s="929"/>
      <c r="P67" s="929"/>
      <c r="V67" s="335"/>
      <c r="W67" s="335"/>
      <c r="AN67" s="336"/>
      <c r="AO67" s="336"/>
      <c r="AP67" s="651"/>
      <c r="AQ67" s="644"/>
      <c r="AR67" s="644"/>
    </row>
    <row r="68" spans="1:44" ht="15" x14ac:dyDescent="0.25">
      <c r="A68" s="713" t="s">
        <v>74</v>
      </c>
      <c r="B68" s="767" t="s">
        <v>1744</v>
      </c>
      <c r="C68" s="673">
        <v>13</v>
      </c>
      <c r="D68" s="673">
        <v>3</v>
      </c>
      <c r="E68" s="673">
        <v>6</v>
      </c>
      <c r="F68" s="673">
        <v>4</v>
      </c>
      <c r="G68" s="927" t="s">
        <v>2011</v>
      </c>
      <c r="H68" s="768">
        <v>15</v>
      </c>
      <c r="I68" s="743"/>
      <c r="J68" s="928"/>
      <c r="K68" s="929"/>
      <c r="L68" s="929"/>
      <c r="M68" s="929"/>
      <c r="N68" s="929"/>
      <c r="O68" s="929"/>
      <c r="P68" s="929"/>
      <c r="Q68" s="90"/>
      <c r="R68" s="90"/>
      <c r="S68" s="90"/>
      <c r="T68" s="90"/>
      <c r="U68" s="90"/>
      <c r="V68" s="331"/>
      <c r="W68" s="331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M68" s="90"/>
      <c r="AN68" s="332"/>
      <c r="AO68" s="332"/>
      <c r="AP68" s="651"/>
    </row>
    <row r="69" spans="1:44" ht="15" x14ac:dyDescent="0.25">
      <c r="A69" s="713" t="s">
        <v>75</v>
      </c>
      <c r="B69" s="767" t="s">
        <v>1742</v>
      </c>
      <c r="C69" s="673">
        <v>13</v>
      </c>
      <c r="D69" s="673">
        <v>3</v>
      </c>
      <c r="E69" s="673">
        <v>1</v>
      </c>
      <c r="F69" s="673">
        <v>9</v>
      </c>
      <c r="G69" s="927" t="s">
        <v>2012</v>
      </c>
      <c r="H69" s="768">
        <v>10</v>
      </c>
      <c r="I69" s="744"/>
      <c r="J69" s="928"/>
      <c r="K69" s="929"/>
      <c r="L69" s="929"/>
      <c r="M69" s="929"/>
      <c r="N69" s="929"/>
      <c r="O69" s="929"/>
      <c r="P69" s="929"/>
      <c r="Q69" s="90"/>
      <c r="R69" s="90"/>
      <c r="S69" s="90"/>
      <c r="T69" s="90"/>
      <c r="U69" s="90"/>
      <c r="V69" s="331"/>
      <c r="W69" s="331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M69" s="90"/>
      <c r="AN69" s="332"/>
      <c r="AO69" s="332"/>
      <c r="AP69" s="651"/>
    </row>
    <row r="70" spans="1:44" ht="15.75" thickBot="1" x14ac:dyDescent="0.3">
      <c r="A70" s="714" t="s">
        <v>76</v>
      </c>
      <c r="B70" s="805" t="s">
        <v>1746</v>
      </c>
      <c r="C70" s="673">
        <v>13</v>
      </c>
      <c r="D70" s="674">
        <v>1</v>
      </c>
      <c r="E70" s="674">
        <v>3</v>
      </c>
      <c r="F70" s="674">
        <v>9</v>
      </c>
      <c r="G70" s="927" t="s">
        <v>2038</v>
      </c>
      <c r="H70" s="806">
        <v>6</v>
      </c>
      <c r="I70" s="744"/>
      <c r="J70" s="928"/>
      <c r="K70" s="929"/>
      <c r="L70" s="929"/>
      <c r="M70" s="929"/>
      <c r="N70" s="929"/>
      <c r="O70" s="929"/>
      <c r="P70" s="929"/>
      <c r="Q70" s="90"/>
      <c r="R70" s="90"/>
      <c r="S70" s="90"/>
      <c r="T70" s="90"/>
      <c r="U70" s="90"/>
      <c r="V70" s="331"/>
      <c r="W70" s="331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M70" s="90"/>
      <c r="AN70" s="332"/>
      <c r="AO70" s="332"/>
      <c r="AP70" s="651"/>
    </row>
    <row r="71" spans="1:44" ht="15" x14ac:dyDescent="0.25">
      <c r="A71" s="353"/>
      <c r="B71" s="638"/>
      <c r="C71" s="353"/>
      <c r="D71" s="353"/>
      <c r="E71" s="353"/>
      <c r="F71" s="353"/>
      <c r="G71" s="353"/>
      <c r="H71" s="635"/>
      <c r="I71" s="745"/>
      <c r="J71" s="267"/>
      <c r="K71" s="338"/>
      <c r="L71" s="250"/>
      <c r="M71" s="250"/>
      <c r="N71" s="250"/>
      <c r="O71" s="250"/>
      <c r="P71" s="250"/>
    </row>
    <row r="72" spans="1:44" ht="15.75" thickBot="1" x14ac:dyDescent="0.3">
      <c r="A72" s="671" t="s">
        <v>134</v>
      </c>
      <c r="B72" s="639"/>
      <c r="C72" s="517"/>
      <c r="D72" s="517"/>
      <c r="E72" s="517"/>
      <c r="F72" s="517"/>
      <c r="G72" s="517"/>
      <c r="H72" s="636"/>
      <c r="I72" s="745"/>
      <c r="J72" s="267"/>
      <c r="K72" s="338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339"/>
      <c r="W72" s="339"/>
      <c r="X72" s="250"/>
      <c r="Y72" s="250"/>
    </row>
    <row r="73" spans="1:44" ht="15.75" thickBot="1" x14ac:dyDescent="0.3">
      <c r="A73" s="715" t="str">
        <f>A3</f>
        <v>Pořadí</v>
      </c>
      <c r="B73" s="719" t="s">
        <v>65</v>
      </c>
      <c r="C73" s="672" t="s">
        <v>127</v>
      </c>
      <c r="D73" s="672" t="s">
        <v>37</v>
      </c>
      <c r="E73" s="672">
        <v>0</v>
      </c>
      <c r="F73" s="672" t="s">
        <v>128</v>
      </c>
      <c r="G73" s="672" t="s">
        <v>79</v>
      </c>
      <c r="H73" s="720" t="s">
        <v>8</v>
      </c>
      <c r="I73" s="746"/>
      <c r="J73" s="267"/>
      <c r="K73" s="338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339"/>
      <c r="W73" s="339"/>
      <c r="X73" s="250"/>
      <c r="Y73" s="250"/>
    </row>
    <row r="74" spans="1:44" s="154" customFormat="1" ht="15.75" thickTop="1" x14ac:dyDescent="0.25">
      <c r="A74" s="716" t="s">
        <v>62</v>
      </c>
      <c r="B74" s="807" t="s">
        <v>1720</v>
      </c>
      <c r="C74" s="518">
        <v>13</v>
      </c>
      <c r="D74" s="518">
        <v>10</v>
      </c>
      <c r="E74" s="518">
        <v>1</v>
      </c>
      <c r="F74" s="518">
        <v>2</v>
      </c>
      <c r="G74" s="863" t="s">
        <v>2013</v>
      </c>
      <c r="H74" s="808">
        <v>31</v>
      </c>
      <c r="I74" s="746"/>
      <c r="J74" s="267"/>
      <c r="K74" s="933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339"/>
      <c r="W74" s="339"/>
      <c r="X74" s="250"/>
      <c r="Y74" s="250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M74" s="29"/>
      <c r="AN74" s="322"/>
      <c r="AO74" s="322"/>
      <c r="AP74" s="643"/>
      <c r="AQ74" s="644"/>
      <c r="AR74" s="644"/>
    </row>
    <row r="75" spans="1:44" ht="15" x14ac:dyDescent="0.25">
      <c r="A75" s="717" t="s">
        <v>63</v>
      </c>
      <c r="B75" s="807" t="s">
        <v>1730</v>
      </c>
      <c r="C75" s="518">
        <v>13</v>
      </c>
      <c r="D75" s="518">
        <v>7</v>
      </c>
      <c r="E75" s="518">
        <v>1</v>
      </c>
      <c r="F75" s="518">
        <v>5</v>
      </c>
      <c r="G75" s="930" t="s">
        <v>2039</v>
      </c>
      <c r="H75" s="808">
        <v>22</v>
      </c>
      <c r="I75" s="746"/>
      <c r="J75" s="267"/>
      <c r="K75" s="338"/>
      <c r="L75" s="250"/>
      <c r="M75" s="934"/>
      <c r="N75" s="935"/>
      <c r="O75" s="935"/>
      <c r="P75" s="935"/>
      <c r="Q75" s="935"/>
      <c r="R75" s="935"/>
      <c r="S75" s="935"/>
      <c r="T75" s="250"/>
      <c r="U75" s="250"/>
      <c r="V75" s="339"/>
      <c r="W75" s="339"/>
      <c r="X75" s="250"/>
      <c r="Y75" s="250"/>
    </row>
    <row r="76" spans="1:44" ht="15" x14ac:dyDescent="0.25">
      <c r="A76" s="717" t="s">
        <v>64</v>
      </c>
      <c r="B76" s="807" t="s">
        <v>1726</v>
      </c>
      <c r="C76" s="518">
        <v>13</v>
      </c>
      <c r="D76" s="518">
        <v>5</v>
      </c>
      <c r="E76" s="518">
        <v>6</v>
      </c>
      <c r="F76" s="518">
        <v>2</v>
      </c>
      <c r="G76" s="930" t="s">
        <v>2018</v>
      </c>
      <c r="H76" s="808">
        <v>21</v>
      </c>
      <c r="I76" s="746"/>
      <c r="J76" s="267"/>
      <c r="K76" s="338"/>
      <c r="L76" s="250"/>
      <c r="M76" s="934"/>
      <c r="N76" s="935"/>
      <c r="O76" s="935"/>
      <c r="P76" s="935"/>
      <c r="Q76" s="935"/>
      <c r="R76" s="935"/>
      <c r="S76" s="935"/>
      <c r="T76" s="250"/>
      <c r="U76" s="250"/>
      <c r="V76" s="339"/>
      <c r="W76" s="339"/>
      <c r="X76" s="250"/>
      <c r="Y76" s="250"/>
    </row>
    <row r="77" spans="1:44" ht="15" x14ac:dyDescent="0.25">
      <c r="A77" s="717" t="s">
        <v>66</v>
      </c>
      <c r="B77" s="807" t="s">
        <v>1722</v>
      </c>
      <c r="C77" s="518">
        <v>13</v>
      </c>
      <c r="D77" s="518">
        <v>5</v>
      </c>
      <c r="E77" s="518">
        <v>5</v>
      </c>
      <c r="F77" s="518">
        <v>3</v>
      </c>
      <c r="G77" s="518" t="s">
        <v>2014</v>
      </c>
      <c r="H77" s="808">
        <v>20</v>
      </c>
      <c r="I77" s="746"/>
      <c r="J77" s="267"/>
      <c r="K77" s="338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339"/>
      <c r="W77" s="339"/>
      <c r="X77" s="250"/>
      <c r="Y77" s="250"/>
    </row>
    <row r="78" spans="1:44" ht="15" x14ac:dyDescent="0.25">
      <c r="A78" s="717" t="s">
        <v>67</v>
      </c>
      <c r="B78" s="807" t="s">
        <v>1724</v>
      </c>
      <c r="C78" s="518">
        <v>13</v>
      </c>
      <c r="D78" s="518">
        <v>5</v>
      </c>
      <c r="E78" s="518">
        <v>4</v>
      </c>
      <c r="F78" s="518">
        <v>4</v>
      </c>
      <c r="G78" s="931">
        <v>0.76180555555555562</v>
      </c>
      <c r="H78" s="808">
        <v>19</v>
      </c>
      <c r="I78" s="746"/>
      <c r="J78" s="267"/>
      <c r="K78" s="338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339"/>
      <c r="W78" s="339"/>
      <c r="X78" s="250"/>
      <c r="Y78" s="250"/>
    </row>
    <row r="79" spans="1:44" ht="15" x14ac:dyDescent="0.25">
      <c r="A79" s="717" t="s">
        <v>68</v>
      </c>
      <c r="B79" s="807" t="s">
        <v>1728</v>
      </c>
      <c r="C79" s="518">
        <v>13</v>
      </c>
      <c r="D79" s="518">
        <v>4</v>
      </c>
      <c r="E79" s="518">
        <v>3</v>
      </c>
      <c r="F79" s="518">
        <v>6</v>
      </c>
      <c r="G79" s="931">
        <v>0.7631944444444444</v>
      </c>
      <c r="H79" s="808">
        <v>15</v>
      </c>
      <c r="I79" s="746"/>
      <c r="J79" s="267"/>
      <c r="K79" s="338"/>
      <c r="L79" s="250"/>
      <c r="M79" s="934"/>
      <c r="N79" s="935"/>
      <c r="O79" s="935"/>
      <c r="P79" s="935"/>
      <c r="Q79" s="935"/>
      <c r="R79" s="935"/>
      <c r="S79" s="935"/>
      <c r="T79" s="250"/>
      <c r="U79" s="250"/>
      <c r="V79" s="339"/>
      <c r="W79" s="339"/>
      <c r="X79" s="250"/>
      <c r="Y79" s="250"/>
    </row>
    <row r="80" spans="1:44" ht="15" x14ac:dyDescent="0.25">
      <c r="A80" s="717" t="s">
        <v>69</v>
      </c>
      <c r="B80" s="807" t="s">
        <v>1736</v>
      </c>
      <c r="C80" s="518">
        <v>13</v>
      </c>
      <c r="D80" s="518">
        <v>3</v>
      </c>
      <c r="E80" s="518">
        <v>4</v>
      </c>
      <c r="F80" s="518">
        <v>6</v>
      </c>
      <c r="G80" s="930" t="s">
        <v>2040</v>
      </c>
      <c r="H80" s="808">
        <v>13</v>
      </c>
      <c r="I80" s="746"/>
      <c r="J80" s="267"/>
      <c r="K80" s="338"/>
      <c r="L80" s="250"/>
      <c r="M80" s="934"/>
      <c r="N80" s="935"/>
      <c r="O80" s="935"/>
      <c r="P80" s="935"/>
      <c r="Q80" s="935"/>
      <c r="R80" s="935"/>
      <c r="S80" s="935"/>
      <c r="T80" s="250"/>
      <c r="U80" s="250"/>
      <c r="V80" s="339"/>
      <c r="W80" s="339"/>
      <c r="X80" s="250"/>
      <c r="Y80" s="250"/>
    </row>
    <row r="81" spans="1:42" ht="15" x14ac:dyDescent="0.25">
      <c r="A81" s="717" t="s">
        <v>70</v>
      </c>
      <c r="B81" s="807" t="s">
        <v>1732</v>
      </c>
      <c r="C81" s="518">
        <v>13</v>
      </c>
      <c r="D81" s="518">
        <v>4</v>
      </c>
      <c r="E81" s="518">
        <v>1</v>
      </c>
      <c r="F81" s="518">
        <v>8</v>
      </c>
      <c r="G81" s="518" t="s">
        <v>2015</v>
      </c>
      <c r="H81" s="808">
        <v>13</v>
      </c>
      <c r="I81" s="746"/>
      <c r="J81" s="267"/>
      <c r="K81" s="338"/>
      <c r="L81" s="250"/>
      <c r="M81" s="934"/>
      <c r="N81" s="935"/>
      <c r="O81" s="935"/>
      <c r="P81" s="935"/>
      <c r="Q81" s="935"/>
      <c r="R81" s="935"/>
      <c r="S81" s="935"/>
      <c r="T81" s="250"/>
      <c r="U81" s="250"/>
      <c r="V81" s="339"/>
      <c r="W81" s="339"/>
      <c r="X81" s="250"/>
      <c r="Y81" s="250"/>
    </row>
    <row r="82" spans="1:42" ht="15" x14ac:dyDescent="0.25">
      <c r="A82" s="717" t="s">
        <v>71</v>
      </c>
      <c r="B82" s="807" t="s">
        <v>1734</v>
      </c>
      <c r="C82" s="518">
        <v>13</v>
      </c>
      <c r="D82" s="518">
        <v>3</v>
      </c>
      <c r="E82" s="518">
        <v>3</v>
      </c>
      <c r="F82" s="518">
        <v>7</v>
      </c>
      <c r="G82" s="518" t="s">
        <v>2016</v>
      </c>
      <c r="H82" s="808">
        <v>12</v>
      </c>
      <c r="I82" s="746"/>
      <c r="J82" s="267"/>
      <c r="K82" s="338"/>
      <c r="L82" s="250"/>
      <c r="M82" s="934"/>
      <c r="N82" s="935"/>
      <c r="O82" s="935"/>
      <c r="P82" s="935"/>
      <c r="Q82" s="935"/>
      <c r="R82" s="935"/>
      <c r="S82" s="935"/>
      <c r="T82" s="250"/>
      <c r="U82" s="250"/>
      <c r="V82" s="339"/>
      <c r="W82" s="339"/>
      <c r="X82" s="250"/>
      <c r="Y82" s="250"/>
    </row>
    <row r="83" spans="1:42" ht="15" x14ac:dyDescent="0.25">
      <c r="A83" s="717" t="s">
        <v>72</v>
      </c>
      <c r="B83" s="807" t="s">
        <v>1744</v>
      </c>
      <c r="C83" s="518">
        <v>13</v>
      </c>
      <c r="D83" s="518">
        <v>3</v>
      </c>
      <c r="E83" s="518">
        <v>2</v>
      </c>
      <c r="F83" s="518">
        <v>8</v>
      </c>
      <c r="G83" s="931">
        <v>0.93888888888888899</v>
      </c>
      <c r="H83" s="808">
        <v>11</v>
      </c>
      <c r="I83" s="746"/>
      <c r="J83" s="267"/>
      <c r="K83" s="338"/>
      <c r="L83" s="250"/>
      <c r="M83" s="934"/>
      <c r="N83" s="935"/>
      <c r="O83" s="935"/>
      <c r="P83" s="935"/>
      <c r="Q83" s="935"/>
      <c r="R83" s="935"/>
      <c r="S83" s="935"/>
      <c r="T83" s="250"/>
      <c r="U83" s="250"/>
      <c r="V83" s="339"/>
      <c r="W83" s="339"/>
      <c r="X83" s="250"/>
      <c r="Y83" s="250"/>
    </row>
    <row r="84" spans="1:42" ht="15" x14ac:dyDescent="0.25">
      <c r="A84" s="717" t="s">
        <v>73</v>
      </c>
      <c r="B84" s="807" t="s">
        <v>1746</v>
      </c>
      <c r="C84" s="518">
        <v>13</v>
      </c>
      <c r="D84" s="518">
        <v>3</v>
      </c>
      <c r="E84" s="518">
        <v>2</v>
      </c>
      <c r="F84" s="518">
        <v>8</v>
      </c>
      <c r="G84" s="518" t="s">
        <v>1457</v>
      </c>
      <c r="H84" s="808">
        <v>11</v>
      </c>
      <c r="I84" s="139"/>
      <c r="J84" s="267"/>
      <c r="K84" s="338"/>
      <c r="L84" s="250"/>
      <c r="M84" s="934"/>
      <c r="N84" s="935"/>
      <c r="O84" s="935"/>
      <c r="P84" s="935"/>
      <c r="Q84" s="935"/>
      <c r="R84" s="935"/>
      <c r="S84" s="935"/>
      <c r="T84" s="250"/>
      <c r="U84" s="250"/>
      <c r="V84" s="339"/>
      <c r="W84" s="339"/>
      <c r="X84" s="250"/>
      <c r="Y84" s="250"/>
    </row>
    <row r="85" spans="1:42" ht="15" x14ac:dyDescent="0.25">
      <c r="A85" s="717" t="s">
        <v>74</v>
      </c>
      <c r="B85" s="807" t="s">
        <v>1742</v>
      </c>
      <c r="C85" s="518">
        <v>13</v>
      </c>
      <c r="D85" s="518">
        <v>2</v>
      </c>
      <c r="E85" s="518">
        <v>2</v>
      </c>
      <c r="F85" s="518">
        <v>9</v>
      </c>
      <c r="G85" s="931">
        <v>0.91041666666666676</v>
      </c>
      <c r="H85" s="808">
        <v>8</v>
      </c>
      <c r="I85" s="139"/>
      <c r="J85" s="267"/>
      <c r="K85" s="338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339"/>
      <c r="W85" s="339"/>
      <c r="X85" s="250"/>
      <c r="Y85" s="250"/>
    </row>
    <row r="86" spans="1:42" ht="15" x14ac:dyDescent="0.25">
      <c r="A86" s="717" t="s">
        <v>75</v>
      </c>
      <c r="B86" s="807" t="s">
        <v>1738</v>
      </c>
      <c r="C86" s="518">
        <v>13</v>
      </c>
      <c r="D86" s="518">
        <v>2</v>
      </c>
      <c r="E86" s="518">
        <v>1</v>
      </c>
      <c r="F86" s="518">
        <v>10</v>
      </c>
      <c r="G86" s="518" t="s">
        <v>2017</v>
      </c>
      <c r="H86" s="808">
        <v>7</v>
      </c>
      <c r="I86" s="139"/>
      <c r="K86" s="338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339"/>
      <c r="W86" s="339"/>
      <c r="X86" s="250"/>
      <c r="Y86" s="250"/>
    </row>
    <row r="87" spans="1:42" ht="15.75" thickBot="1" x14ac:dyDescent="0.3">
      <c r="A87" s="718" t="s">
        <v>76</v>
      </c>
      <c r="B87" s="809" t="s">
        <v>1740</v>
      </c>
      <c r="C87" s="518">
        <v>13</v>
      </c>
      <c r="D87" s="519">
        <v>1</v>
      </c>
      <c r="E87" s="519">
        <v>2</v>
      </c>
      <c r="F87" s="519">
        <v>10</v>
      </c>
      <c r="G87" s="932">
        <v>0.73333333333333339</v>
      </c>
      <c r="H87" s="810">
        <v>5</v>
      </c>
      <c r="I87" s="139"/>
      <c r="K87" s="338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339"/>
      <c r="W87" s="339"/>
      <c r="X87" s="250"/>
      <c r="Y87" s="250"/>
    </row>
    <row r="88" spans="1:42" x14ac:dyDescent="0.2">
      <c r="I88" s="142"/>
      <c r="K88" s="338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339"/>
      <c r="W88" s="339"/>
      <c r="X88" s="250"/>
      <c r="Y88" s="250"/>
    </row>
    <row r="89" spans="1:42" x14ac:dyDescent="0.2">
      <c r="B89" s="467"/>
      <c r="D89" s="29"/>
      <c r="E89" s="29"/>
      <c r="F89" s="29"/>
      <c r="G89" s="29"/>
      <c r="H89" s="97"/>
      <c r="I89" s="142"/>
      <c r="J89" s="29"/>
      <c r="K89" s="250"/>
      <c r="L89" s="250"/>
      <c r="M89" s="250"/>
      <c r="N89" s="339"/>
      <c r="O89" s="339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AD89" s="90"/>
      <c r="AF89" s="322"/>
      <c r="AG89" s="322"/>
      <c r="AH89" s="85"/>
      <c r="AI89" s="90"/>
      <c r="AJ89" s="90"/>
      <c r="AK89" s="90"/>
      <c r="AM89" s="90"/>
      <c r="AN89" s="90"/>
      <c r="AO89" s="90"/>
      <c r="AP89" s="644"/>
    </row>
    <row r="90" spans="1:42" x14ac:dyDescent="0.2">
      <c r="A90" s="669"/>
      <c r="B90" s="632"/>
      <c r="C90" s="338"/>
      <c r="D90" s="250"/>
      <c r="E90" s="250"/>
      <c r="F90" s="250"/>
      <c r="G90" s="250"/>
      <c r="H90" s="277"/>
      <c r="I90" s="142"/>
      <c r="J90" s="250"/>
      <c r="K90" s="250"/>
      <c r="L90" s="250"/>
      <c r="M90" s="250"/>
      <c r="N90" s="339"/>
      <c r="O90" s="339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338"/>
      <c r="AE90" s="250"/>
      <c r="AF90" s="340"/>
      <c r="AG90" s="340"/>
      <c r="AH90" s="341"/>
      <c r="AI90" s="338"/>
      <c r="AJ90" s="90"/>
      <c r="AK90" s="90"/>
      <c r="AM90" s="90"/>
      <c r="AN90" s="90"/>
      <c r="AO90" s="90"/>
      <c r="AP90" s="644"/>
    </row>
    <row r="91" spans="1:42" x14ac:dyDescent="0.2">
      <c r="A91" s="342"/>
      <c r="B91" s="640"/>
      <c r="C91" s="338"/>
      <c r="D91" s="250"/>
      <c r="E91" s="250"/>
      <c r="F91" s="250"/>
      <c r="G91" s="250"/>
      <c r="H91" s="277"/>
      <c r="I91" s="142"/>
      <c r="J91" s="250"/>
      <c r="K91" s="250"/>
      <c r="L91" s="250"/>
      <c r="M91" s="250"/>
      <c r="N91" s="339"/>
      <c r="O91" s="339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338"/>
      <c r="AE91" s="250"/>
      <c r="AF91" s="340"/>
      <c r="AG91" s="340"/>
      <c r="AH91" s="341"/>
      <c r="AI91" s="338"/>
      <c r="AJ91" s="90"/>
      <c r="AK91" s="90"/>
      <c r="AM91" s="90"/>
      <c r="AN91" s="90"/>
      <c r="AO91" s="90"/>
      <c r="AP91" s="644"/>
    </row>
    <row r="92" spans="1:42" x14ac:dyDescent="0.2">
      <c r="A92" s="342"/>
      <c r="B92" s="641"/>
      <c r="C92" s="338"/>
      <c r="D92" s="276"/>
      <c r="E92" s="250"/>
      <c r="F92" s="250"/>
      <c r="G92" s="250"/>
      <c r="H92" s="637"/>
      <c r="J92" s="250"/>
      <c r="K92" s="250"/>
      <c r="L92" s="250"/>
      <c r="M92" s="250"/>
      <c r="N92" s="339"/>
      <c r="O92" s="339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338"/>
      <c r="AE92" s="250"/>
      <c r="AF92" s="340"/>
      <c r="AG92" s="340"/>
      <c r="AH92" s="341"/>
      <c r="AI92" s="338"/>
      <c r="AJ92" s="90"/>
      <c r="AK92" s="90"/>
      <c r="AM92" s="90"/>
      <c r="AN92" s="90"/>
      <c r="AO92" s="90"/>
      <c r="AP92" s="644"/>
    </row>
    <row r="93" spans="1:42" x14ac:dyDescent="0.2">
      <c r="A93" s="343"/>
      <c r="B93" s="640"/>
      <c r="C93" s="344"/>
      <c r="D93" s="250"/>
      <c r="E93" s="250"/>
      <c r="F93" s="250"/>
      <c r="G93" s="276"/>
      <c r="H93" s="637"/>
      <c r="J93" s="250"/>
      <c r="K93" s="250"/>
      <c r="L93" s="250"/>
      <c r="M93" s="250"/>
      <c r="N93" s="339"/>
      <c r="O93" s="339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338"/>
      <c r="AE93" s="250"/>
      <c r="AF93" s="340"/>
      <c r="AG93" s="340"/>
      <c r="AH93" s="341"/>
      <c r="AI93" s="338"/>
      <c r="AJ93" s="90"/>
      <c r="AK93" s="90"/>
      <c r="AM93" s="90"/>
      <c r="AN93" s="90"/>
      <c r="AO93" s="90"/>
      <c r="AP93" s="644"/>
    </row>
    <row r="94" spans="1:42" x14ac:dyDescent="0.2">
      <c r="A94" s="342"/>
      <c r="B94" s="641"/>
      <c r="C94" s="338"/>
      <c r="D94" s="250"/>
      <c r="E94" s="250"/>
      <c r="F94" s="276"/>
      <c r="G94" s="250"/>
      <c r="H94" s="637"/>
      <c r="J94" s="250"/>
      <c r="K94" s="250"/>
      <c r="L94" s="250"/>
      <c r="M94" s="250"/>
      <c r="N94" s="339"/>
      <c r="O94" s="339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338"/>
      <c r="AE94" s="250"/>
      <c r="AF94" s="340"/>
      <c r="AG94" s="340"/>
      <c r="AH94" s="341"/>
      <c r="AI94" s="338"/>
      <c r="AJ94" s="90"/>
      <c r="AK94" s="90"/>
      <c r="AM94" s="90"/>
      <c r="AN94" s="90"/>
      <c r="AO94" s="90"/>
      <c r="AP94" s="644"/>
    </row>
    <row r="95" spans="1:42" x14ac:dyDescent="0.2">
      <c r="A95" s="343"/>
      <c r="B95" s="640"/>
      <c r="C95" s="338"/>
      <c r="D95" s="250"/>
      <c r="E95" s="276"/>
      <c r="F95" s="250"/>
      <c r="G95" s="276"/>
      <c r="H95" s="637"/>
      <c r="J95" s="250"/>
      <c r="K95" s="250"/>
      <c r="L95" s="250"/>
      <c r="M95" s="250"/>
      <c r="N95" s="339"/>
      <c r="O95" s="339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338"/>
      <c r="AE95" s="250"/>
      <c r="AF95" s="340"/>
      <c r="AG95" s="340"/>
      <c r="AH95" s="341"/>
      <c r="AI95" s="338"/>
      <c r="AJ95" s="90"/>
      <c r="AK95" s="90"/>
      <c r="AM95" s="90"/>
      <c r="AN95" s="90"/>
      <c r="AO95" s="90"/>
      <c r="AP95" s="644"/>
    </row>
    <row r="96" spans="1:42" x14ac:dyDescent="0.2">
      <c r="A96" s="342"/>
      <c r="B96" s="640"/>
      <c r="C96" s="338"/>
      <c r="D96" s="276"/>
      <c r="E96" s="250"/>
      <c r="F96" s="276"/>
      <c r="G96" s="250"/>
      <c r="H96" s="637"/>
      <c r="J96" s="250"/>
      <c r="K96" s="250"/>
      <c r="L96" s="250"/>
      <c r="M96" s="250"/>
      <c r="N96" s="339"/>
      <c r="O96" s="339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338"/>
      <c r="AE96" s="250"/>
      <c r="AF96" s="340"/>
      <c r="AG96" s="340"/>
      <c r="AH96" s="341"/>
      <c r="AI96" s="338"/>
      <c r="AJ96" s="90"/>
      <c r="AK96" s="90"/>
      <c r="AM96" s="90"/>
      <c r="AN96" s="90"/>
      <c r="AO96" s="90"/>
      <c r="AP96" s="644"/>
    </row>
    <row r="97" spans="1:42" x14ac:dyDescent="0.2">
      <c r="A97" s="342"/>
      <c r="B97" s="640"/>
      <c r="C97" s="344"/>
      <c r="D97" s="250"/>
      <c r="E97" s="276"/>
      <c r="F97" s="250"/>
      <c r="G97" s="276"/>
      <c r="H97" s="637"/>
      <c r="J97" s="250"/>
      <c r="K97" s="250"/>
      <c r="L97" s="250"/>
      <c r="M97" s="250"/>
      <c r="N97" s="339"/>
      <c r="O97" s="339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338"/>
      <c r="AE97" s="250"/>
      <c r="AF97" s="340"/>
      <c r="AG97" s="340"/>
      <c r="AH97" s="341"/>
      <c r="AI97" s="338"/>
      <c r="AJ97" s="90"/>
      <c r="AK97" s="90"/>
      <c r="AM97" s="90"/>
      <c r="AN97" s="90"/>
      <c r="AO97" s="90"/>
      <c r="AP97" s="644"/>
    </row>
    <row r="98" spans="1:42" x14ac:dyDescent="0.2">
      <c r="A98" s="342"/>
      <c r="B98" s="641"/>
      <c r="C98" s="338"/>
      <c r="D98" s="276"/>
      <c r="E98" s="250"/>
      <c r="F98" s="276"/>
      <c r="G98" s="250"/>
      <c r="H98" s="277"/>
      <c r="J98" s="250"/>
      <c r="K98" s="250"/>
      <c r="L98" s="250"/>
      <c r="M98" s="250"/>
      <c r="N98" s="339"/>
      <c r="O98" s="339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338"/>
      <c r="AE98" s="250"/>
      <c r="AF98" s="340"/>
      <c r="AG98" s="340"/>
      <c r="AH98" s="341"/>
      <c r="AI98" s="338"/>
      <c r="AJ98" s="90"/>
      <c r="AK98" s="90"/>
      <c r="AM98" s="90"/>
      <c r="AN98" s="90"/>
      <c r="AO98" s="90"/>
      <c r="AP98" s="644"/>
    </row>
    <row r="99" spans="1:42" x14ac:dyDescent="0.2">
      <c r="A99" s="342"/>
      <c r="B99" s="640"/>
      <c r="C99" s="344"/>
      <c r="D99" s="250"/>
      <c r="E99" s="276"/>
      <c r="F99" s="250"/>
      <c r="G99" s="276"/>
      <c r="H99" s="277"/>
      <c r="J99" s="250"/>
      <c r="K99" s="250"/>
      <c r="L99" s="250"/>
      <c r="M99" s="250"/>
      <c r="N99" s="339"/>
      <c r="O99" s="339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338"/>
      <c r="AE99" s="250"/>
      <c r="AF99" s="340"/>
      <c r="AG99" s="340"/>
      <c r="AH99" s="341"/>
      <c r="AI99" s="338"/>
      <c r="AJ99" s="90"/>
      <c r="AK99" s="90"/>
      <c r="AM99" s="90"/>
      <c r="AN99" s="90"/>
      <c r="AO99" s="90"/>
      <c r="AP99" s="644"/>
    </row>
    <row r="100" spans="1:42" x14ac:dyDescent="0.2">
      <c r="A100" s="343"/>
      <c r="B100" s="640"/>
      <c r="C100" s="338"/>
      <c r="D100" s="276"/>
      <c r="E100" s="250"/>
      <c r="F100" s="276"/>
      <c r="G100" s="250"/>
      <c r="H100" s="277"/>
      <c r="J100" s="250"/>
      <c r="K100" s="250"/>
      <c r="L100" s="250"/>
      <c r="M100" s="250"/>
      <c r="N100" s="339"/>
      <c r="O100" s="339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338"/>
      <c r="AE100" s="250"/>
      <c r="AF100" s="340"/>
      <c r="AG100" s="340"/>
      <c r="AH100" s="341"/>
      <c r="AI100" s="338"/>
      <c r="AJ100" s="90"/>
      <c r="AK100" s="90"/>
      <c r="AM100" s="90"/>
      <c r="AN100" s="90"/>
      <c r="AO100" s="90"/>
      <c r="AP100" s="644"/>
    </row>
    <row r="101" spans="1:42" x14ac:dyDescent="0.2">
      <c r="A101" s="342"/>
      <c r="B101" s="641"/>
      <c r="C101" s="338"/>
      <c r="D101" s="250"/>
      <c r="E101" s="276"/>
      <c r="F101" s="250"/>
      <c r="G101" s="276"/>
      <c r="H101" s="277"/>
      <c r="J101" s="250"/>
      <c r="K101" s="250"/>
      <c r="L101" s="250"/>
      <c r="M101" s="250"/>
      <c r="N101" s="339"/>
      <c r="O101" s="339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338"/>
      <c r="AE101" s="250"/>
      <c r="AF101" s="340"/>
      <c r="AG101" s="340"/>
      <c r="AH101" s="341"/>
      <c r="AI101" s="338"/>
      <c r="AJ101" s="90"/>
      <c r="AK101" s="90"/>
      <c r="AM101" s="90"/>
      <c r="AN101" s="90"/>
      <c r="AO101" s="90"/>
      <c r="AP101" s="644"/>
    </row>
    <row r="102" spans="1:42" x14ac:dyDescent="0.2">
      <c r="A102" s="343"/>
      <c r="B102" s="640"/>
      <c r="C102" s="344"/>
      <c r="D102" s="250"/>
      <c r="E102" s="250"/>
      <c r="F102" s="276"/>
      <c r="G102" s="250"/>
      <c r="H102" s="277"/>
      <c r="J102" s="250"/>
      <c r="K102" s="250"/>
      <c r="L102" s="250"/>
      <c r="M102" s="250"/>
      <c r="N102" s="339"/>
      <c r="O102" s="339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338"/>
      <c r="AE102" s="250"/>
      <c r="AF102" s="340"/>
      <c r="AG102" s="340"/>
      <c r="AH102" s="341"/>
      <c r="AI102" s="338"/>
      <c r="AJ102" s="90"/>
      <c r="AK102" s="90"/>
      <c r="AM102" s="90"/>
      <c r="AN102" s="90"/>
      <c r="AO102" s="90"/>
      <c r="AP102" s="644"/>
    </row>
    <row r="103" spans="1:42" x14ac:dyDescent="0.2">
      <c r="A103" s="342"/>
      <c r="B103" s="641"/>
      <c r="C103" s="338"/>
      <c r="D103" s="276"/>
      <c r="E103" s="250"/>
      <c r="F103" s="250"/>
      <c r="G103" s="276"/>
      <c r="H103" s="277"/>
      <c r="J103" s="250"/>
      <c r="K103" s="250"/>
      <c r="L103" s="250"/>
      <c r="M103" s="250"/>
      <c r="N103" s="339"/>
      <c r="O103" s="339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338"/>
      <c r="AE103" s="250"/>
      <c r="AF103" s="340"/>
      <c r="AG103" s="340"/>
      <c r="AH103" s="341"/>
      <c r="AI103" s="338"/>
      <c r="AJ103" s="90"/>
      <c r="AK103" s="90"/>
      <c r="AM103" s="90"/>
      <c r="AN103" s="90"/>
      <c r="AO103" s="90"/>
      <c r="AP103" s="644"/>
    </row>
    <row r="104" spans="1:42" x14ac:dyDescent="0.2">
      <c r="A104" s="343"/>
      <c r="B104" s="640"/>
      <c r="C104" s="344"/>
      <c r="D104" s="250"/>
      <c r="E104" s="276"/>
      <c r="F104" s="250"/>
      <c r="G104" s="250"/>
      <c r="H104" s="277"/>
      <c r="J104" s="250"/>
      <c r="K104" s="250"/>
      <c r="L104" s="250"/>
      <c r="M104" s="250"/>
      <c r="N104" s="339"/>
      <c r="O104" s="339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338"/>
      <c r="AE104" s="250"/>
      <c r="AF104" s="340"/>
      <c r="AG104" s="340"/>
      <c r="AH104" s="341"/>
      <c r="AI104" s="338"/>
      <c r="AJ104" s="90"/>
      <c r="AK104" s="90"/>
      <c r="AM104" s="90"/>
      <c r="AN104" s="90"/>
      <c r="AO104" s="90"/>
      <c r="AP104" s="644"/>
    </row>
    <row r="105" spans="1:42" x14ac:dyDescent="0.2">
      <c r="A105" s="342"/>
      <c r="B105" s="641"/>
      <c r="C105" s="344"/>
      <c r="D105" s="276"/>
      <c r="E105" s="276"/>
      <c r="F105" s="276"/>
      <c r="G105" s="250"/>
      <c r="H105" s="277"/>
      <c r="J105" s="250"/>
      <c r="K105" s="250"/>
      <c r="L105" s="250"/>
      <c r="M105" s="250"/>
      <c r="N105" s="339"/>
      <c r="O105" s="339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338"/>
      <c r="AE105" s="250"/>
      <c r="AF105" s="340"/>
      <c r="AG105" s="340"/>
      <c r="AH105" s="341"/>
      <c r="AI105" s="338"/>
      <c r="AJ105" s="90"/>
      <c r="AK105" s="90"/>
      <c r="AM105" s="90"/>
      <c r="AN105" s="90"/>
      <c r="AO105" s="90"/>
      <c r="AP105" s="644"/>
    </row>
    <row r="106" spans="1:42" x14ac:dyDescent="0.2">
      <c r="A106" s="669"/>
      <c r="B106" s="632"/>
      <c r="C106" s="338"/>
      <c r="D106" s="250"/>
      <c r="E106" s="250"/>
      <c r="F106" s="250"/>
      <c r="G106" s="250"/>
      <c r="H106" s="277"/>
      <c r="J106" s="250"/>
      <c r="K106" s="250"/>
      <c r="L106" s="250"/>
      <c r="M106" s="250"/>
      <c r="N106" s="339"/>
      <c r="O106" s="339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338"/>
      <c r="AE106" s="250"/>
      <c r="AF106" s="340"/>
      <c r="AG106" s="340"/>
      <c r="AH106" s="341"/>
      <c r="AI106" s="338"/>
      <c r="AJ106" s="90"/>
      <c r="AK106" s="90"/>
      <c r="AM106" s="90"/>
      <c r="AN106" s="90"/>
      <c r="AO106" s="90"/>
      <c r="AP106" s="644"/>
    </row>
    <row r="107" spans="1:42" x14ac:dyDescent="0.2">
      <c r="A107" s="669"/>
      <c r="B107" s="632"/>
      <c r="C107" s="338"/>
      <c r="D107" s="250"/>
      <c r="E107" s="250"/>
      <c r="F107" s="250"/>
      <c r="G107" s="250"/>
      <c r="H107" s="277"/>
      <c r="J107" s="250"/>
      <c r="K107" s="250"/>
      <c r="L107" s="250"/>
      <c r="M107" s="250"/>
      <c r="N107" s="339"/>
      <c r="O107" s="339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338"/>
      <c r="AE107" s="250"/>
      <c r="AF107" s="340"/>
      <c r="AG107" s="340"/>
      <c r="AH107" s="341"/>
      <c r="AI107" s="338"/>
      <c r="AJ107" s="90"/>
      <c r="AK107" s="90"/>
      <c r="AM107" s="90"/>
      <c r="AN107" s="90"/>
      <c r="AO107" s="90"/>
      <c r="AP107" s="644"/>
    </row>
    <row r="109" spans="1:42" x14ac:dyDescent="0.2">
      <c r="A109" s="670"/>
    </row>
    <row r="110" spans="1:42" x14ac:dyDescent="0.2">
      <c r="A110" s="670"/>
    </row>
  </sheetData>
  <sortState ref="B21:H34">
    <sortCondition descending="1" ref="H21:H34"/>
  </sortState>
  <phoneticPr fontId="16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31"/>
  <sheetViews>
    <sheetView workbookViewId="0">
      <selection activeCell="G7" sqref="G7"/>
    </sheetView>
  </sheetViews>
  <sheetFormatPr defaultRowHeight="11.25" x14ac:dyDescent="0.2"/>
  <cols>
    <col min="1" max="1" width="3.28515625" style="29" customWidth="1"/>
    <col min="2" max="2" width="23.42578125" style="29" customWidth="1"/>
    <col min="3" max="4" width="6.42578125" style="29" customWidth="1"/>
    <col min="5" max="5" width="6.42578125" style="97" customWidth="1"/>
    <col min="6" max="16" width="6.42578125" style="29" customWidth="1"/>
    <col min="17" max="17" width="4.85546875" style="29" bestFit="1" customWidth="1"/>
    <col min="18" max="19" width="3.140625" style="29" bestFit="1" customWidth="1"/>
    <col min="20" max="20" width="9.140625" style="29"/>
    <col min="21" max="21" width="8.28515625" style="29" customWidth="1"/>
    <col min="22" max="22" width="10.7109375" style="29" customWidth="1"/>
    <col min="23" max="16384" width="9.140625" style="29"/>
  </cols>
  <sheetData>
    <row r="1" spans="1:22" s="97" customFormat="1" x14ac:dyDescent="0.2">
      <c r="A1" s="289" t="s">
        <v>163</v>
      </c>
      <c r="B1" s="289"/>
      <c r="C1" s="289"/>
      <c r="D1" s="289" t="str">
        <f>'podzim &amp; jaro'!A2</f>
        <v>A3D</v>
      </c>
      <c r="E1" s="289"/>
      <c r="F1" s="289" t="str">
        <f>Stat.!B1</f>
        <v>2017/2018</v>
      </c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22" s="396" customFormat="1" ht="60" customHeight="1" x14ac:dyDescent="0.2">
      <c r="A2" s="407"/>
      <c r="B2" s="407"/>
      <c r="C2" s="512" t="s">
        <v>211</v>
      </c>
      <c r="D2" s="512" t="s">
        <v>848</v>
      </c>
      <c r="E2" s="512" t="s">
        <v>207</v>
      </c>
      <c r="F2" s="513" t="s">
        <v>131</v>
      </c>
      <c r="G2" s="512" t="s">
        <v>846</v>
      </c>
      <c r="H2" s="512" t="s">
        <v>405</v>
      </c>
      <c r="I2" s="512" t="s">
        <v>402</v>
      </c>
      <c r="J2" s="512" t="s">
        <v>129</v>
      </c>
      <c r="K2" s="512" t="s">
        <v>213</v>
      </c>
      <c r="L2" s="512" t="s">
        <v>922</v>
      </c>
      <c r="M2" s="512" t="s">
        <v>925</v>
      </c>
      <c r="N2" s="512" t="s">
        <v>924</v>
      </c>
      <c r="O2" s="512" t="s">
        <v>130</v>
      </c>
      <c r="P2" s="512" t="s">
        <v>920</v>
      </c>
    </row>
    <row r="3" spans="1:22" s="135" customFormat="1" ht="12" customHeight="1" thickBot="1" x14ac:dyDescent="0.25">
      <c r="A3" s="406"/>
      <c r="B3" s="406"/>
      <c r="C3" s="406">
        <v>1</v>
      </c>
      <c r="D3" s="406">
        <v>2</v>
      </c>
      <c r="E3" s="406">
        <v>3</v>
      </c>
      <c r="F3" s="514">
        <v>4</v>
      </c>
      <c r="G3" s="406">
        <v>5</v>
      </c>
      <c r="H3" s="406">
        <v>6</v>
      </c>
      <c r="I3" s="406">
        <v>7</v>
      </c>
      <c r="J3" s="406">
        <v>8</v>
      </c>
      <c r="K3" s="406">
        <v>9</v>
      </c>
      <c r="L3" s="406">
        <v>10</v>
      </c>
      <c r="M3" s="406">
        <v>11</v>
      </c>
      <c r="N3" s="406">
        <v>12</v>
      </c>
      <c r="O3" s="406">
        <v>13</v>
      </c>
      <c r="P3" s="406">
        <v>14</v>
      </c>
    </row>
    <row r="4" spans="1:22" s="120" customFormat="1" ht="12" thickTop="1" x14ac:dyDescent="0.2">
      <c r="A4" s="901">
        <v>1</v>
      </c>
      <c r="B4" s="370" t="s">
        <v>211</v>
      </c>
      <c r="C4" s="898"/>
      <c r="D4" s="898" t="s">
        <v>1790</v>
      </c>
      <c r="E4" s="898" t="s">
        <v>1337</v>
      </c>
      <c r="F4" s="899"/>
      <c r="G4" s="898"/>
      <c r="H4" s="898" t="s">
        <v>1496</v>
      </c>
      <c r="I4" s="898"/>
      <c r="J4" s="898" t="s">
        <v>1443</v>
      </c>
      <c r="K4" s="898" t="s">
        <v>1339</v>
      </c>
      <c r="L4" s="898" t="s">
        <v>1446</v>
      </c>
      <c r="M4" s="898" t="s">
        <v>1287</v>
      </c>
      <c r="N4" s="898"/>
      <c r="O4" s="898" t="s">
        <v>1336</v>
      </c>
      <c r="P4" s="898" t="s">
        <v>1288</v>
      </c>
      <c r="Q4" s="92" t="str">
        <f t="shared" ref="Q4:Q6" si="0">CONCATENATE(R4,":",S4)</f>
        <v>:</v>
      </c>
      <c r="R4" s="408"/>
      <c r="S4" s="408"/>
    </row>
    <row r="5" spans="1:22" s="120" customFormat="1" x14ac:dyDescent="0.2">
      <c r="A5" s="371">
        <v>2</v>
      </c>
      <c r="B5" s="371" t="s">
        <v>848</v>
      </c>
      <c r="C5" s="898" t="s">
        <v>1341</v>
      </c>
      <c r="D5" s="898"/>
      <c r="E5" s="898"/>
      <c r="F5" s="899" t="s">
        <v>1372</v>
      </c>
      <c r="G5" s="898" t="s">
        <v>1443</v>
      </c>
      <c r="H5" s="898" t="s">
        <v>1290</v>
      </c>
      <c r="I5" s="898" t="s">
        <v>1496</v>
      </c>
      <c r="J5" s="898" t="s">
        <v>1496</v>
      </c>
      <c r="K5" s="898" t="s">
        <v>1337</v>
      </c>
      <c r="L5" s="898" t="s">
        <v>1286</v>
      </c>
      <c r="M5" s="898" t="s">
        <v>1327</v>
      </c>
      <c r="N5" s="898" t="s">
        <v>1337</v>
      </c>
      <c r="O5" s="898" t="s">
        <v>1283</v>
      </c>
      <c r="P5" s="898"/>
      <c r="Q5" s="92" t="str">
        <f t="shared" si="0"/>
        <v>0:0</v>
      </c>
      <c r="R5" s="408">
        <v>0</v>
      </c>
      <c r="S5" s="408">
        <v>0</v>
      </c>
      <c r="U5" s="689"/>
      <c r="V5" s="689"/>
    </row>
    <row r="6" spans="1:22" s="120" customFormat="1" x14ac:dyDescent="0.2">
      <c r="A6" s="371">
        <v>3</v>
      </c>
      <c r="B6" s="371" t="s">
        <v>207</v>
      </c>
      <c r="C6" s="898" t="s">
        <v>1291</v>
      </c>
      <c r="D6" s="898" t="s">
        <v>1283</v>
      </c>
      <c r="E6" s="898"/>
      <c r="F6" s="899" t="s">
        <v>1340</v>
      </c>
      <c r="G6" s="898"/>
      <c r="H6" s="898" t="s">
        <v>1291</v>
      </c>
      <c r="I6" s="898" t="s">
        <v>1288</v>
      </c>
      <c r="J6" s="898" t="s">
        <v>1341</v>
      </c>
      <c r="K6" s="898"/>
      <c r="L6" s="898" t="s">
        <v>1292</v>
      </c>
      <c r="M6" s="898" t="s">
        <v>1287</v>
      </c>
      <c r="N6" s="898" t="s">
        <v>1443</v>
      </c>
      <c r="O6" s="898"/>
      <c r="P6" s="898" t="s">
        <v>1287</v>
      </c>
      <c r="Q6" s="92" t="str">
        <f t="shared" si="0"/>
        <v>3:0</v>
      </c>
      <c r="R6" s="408">
        <v>3</v>
      </c>
      <c r="S6" s="408">
        <v>0</v>
      </c>
      <c r="U6" s="689"/>
    </row>
    <row r="7" spans="1:22" s="253" customFormat="1" x14ac:dyDescent="0.2">
      <c r="A7" s="371">
        <v>4</v>
      </c>
      <c r="B7" s="677" t="s">
        <v>131</v>
      </c>
      <c r="C7" s="900" t="s">
        <v>1284</v>
      </c>
      <c r="D7" s="900" t="s">
        <v>1372</v>
      </c>
      <c r="E7" s="900" t="s">
        <v>1285</v>
      </c>
      <c r="F7" s="900"/>
      <c r="G7" s="900"/>
      <c r="H7" s="900" t="s">
        <v>1288</v>
      </c>
      <c r="I7" s="900" t="s">
        <v>1444</v>
      </c>
      <c r="J7" s="900" t="s">
        <v>1285</v>
      </c>
      <c r="K7" s="900" t="s">
        <v>1340</v>
      </c>
      <c r="L7" s="900" t="s">
        <v>1283</v>
      </c>
      <c r="M7" s="900"/>
      <c r="N7" s="900" t="s">
        <v>1285</v>
      </c>
      <c r="O7" s="900"/>
      <c r="P7" s="900" t="s">
        <v>1792</v>
      </c>
      <c r="Q7" s="511" t="str">
        <f>CONCATENATE(R7,":",S7)</f>
        <v>32:19</v>
      </c>
      <c r="R7" s="691">
        <v>32</v>
      </c>
      <c r="S7" s="691">
        <v>19</v>
      </c>
      <c r="T7" s="690"/>
      <c r="U7" s="689"/>
    </row>
    <row r="8" spans="1:22" s="120" customFormat="1" x14ac:dyDescent="0.2">
      <c r="A8" s="371">
        <v>5</v>
      </c>
      <c r="B8" s="371" t="s">
        <v>846</v>
      </c>
      <c r="C8" s="898" t="s">
        <v>1289</v>
      </c>
      <c r="D8" s="898" t="s">
        <v>1325</v>
      </c>
      <c r="E8" s="898"/>
      <c r="F8" s="899" t="s">
        <v>1345</v>
      </c>
      <c r="G8" s="898"/>
      <c r="H8" s="898" t="s">
        <v>1372</v>
      </c>
      <c r="I8" s="898" t="s">
        <v>1341</v>
      </c>
      <c r="J8" s="898" t="s">
        <v>1372</v>
      </c>
      <c r="K8" s="898"/>
      <c r="L8" s="898" t="s">
        <v>1443</v>
      </c>
      <c r="M8" s="898" t="s">
        <v>1339</v>
      </c>
      <c r="N8" s="898"/>
      <c r="O8" s="898" t="s">
        <v>1442</v>
      </c>
      <c r="P8" s="898"/>
      <c r="Q8" s="92" t="str">
        <f t="shared" ref="Q8:Q9" si="1">CONCATENATE(R8,":",S8)</f>
        <v>3:3</v>
      </c>
      <c r="R8" s="408">
        <v>3</v>
      </c>
      <c r="S8" s="408">
        <v>3</v>
      </c>
      <c r="U8" s="689"/>
    </row>
    <row r="9" spans="1:22" s="120" customFormat="1" x14ac:dyDescent="0.2">
      <c r="A9" s="371">
        <v>6</v>
      </c>
      <c r="B9" s="371" t="s">
        <v>405</v>
      </c>
      <c r="C9" s="898"/>
      <c r="D9" s="898" t="s">
        <v>1327</v>
      </c>
      <c r="E9" s="898" t="s">
        <v>1824</v>
      </c>
      <c r="F9" s="899" t="s">
        <v>1283</v>
      </c>
      <c r="G9" s="898" t="s">
        <v>1336</v>
      </c>
      <c r="H9" s="898"/>
      <c r="I9" s="898" t="s">
        <v>1552</v>
      </c>
      <c r="J9" s="898" t="s">
        <v>1283</v>
      </c>
      <c r="K9" s="898" t="s">
        <v>1327</v>
      </c>
      <c r="L9" s="898" t="s">
        <v>1337</v>
      </c>
      <c r="M9" s="898" t="s">
        <v>1336</v>
      </c>
      <c r="N9" s="898"/>
      <c r="O9" s="898" t="s">
        <v>1476</v>
      </c>
      <c r="P9" s="898" t="s">
        <v>1445</v>
      </c>
      <c r="Q9" s="92" t="str">
        <f t="shared" si="1"/>
        <v>0:4</v>
      </c>
      <c r="R9" s="408">
        <v>0</v>
      </c>
      <c r="S9" s="408">
        <v>4</v>
      </c>
      <c r="U9" s="689"/>
    </row>
    <row r="10" spans="1:22" s="120" customFormat="1" x14ac:dyDescent="0.2">
      <c r="A10" s="371">
        <v>7</v>
      </c>
      <c r="B10" s="371" t="s">
        <v>402</v>
      </c>
      <c r="C10" s="898"/>
      <c r="D10" s="898"/>
      <c r="E10" s="898" t="s">
        <v>1496</v>
      </c>
      <c r="F10" s="899" t="s">
        <v>1287</v>
      </c>
      <c r="G10" s="898" t="s">
        <v>1446</v>
      </c>
      <c r="H10" s="898"/>
      <c r="I10" s="898"/>
      <c r="J10" s="898" t="s">
        <v>1340</v>
      </c>
      <c r="K10" s="898" t="s">
        <v>1286</v>
      </c>
      <c r="L10" s="898" t="s">
        <v>1372</v>
      </c>
      <c r="M10" s="898" t="s">
        <v>1336</v>
      </c>
      <c r="N10" s="898" t="s">
        <v>1446</v>
      </c>
      <c r="O10" s="898"/>
      <c r="P10" s="898" t="s">
        <v>1375</v>
      </c>
      <c r="Q10" s="92" t="str">
        <f>CONCATENATE(R10,":",S10)</f>
        <v>2:2</v>
      </c>
      <c r="R10" s="408">
        <v>2</v>
      </c>
      <c r="S10" s="408">
        <v>2</v>
      </c>
      <c r="U10" s="689"/>
    </row>
    <row r="11" spans="1:22" s="120" customFormat="1" x14ac:dyDescent="0.2">
      <c r="A11" s="371">
        <v>8</v>
      </c>
      <c r="B11" s="371" t="s">
        <v>129</v>
      </c>
      <c r="C11" s="898" t="s">
        <v>1286</v>
      </c>
      <c r="D11" s="898" t="s">
        <v>1341</v>
      </c>
      <c r="E11" s="898" t="s">
        <v>1373</v>
      </c>
      <c r="F11" s="899" t="s">
        <v>1372</v>
      </c>
      <c r="G11" s="898" t="s">
        <v>1337</v>
      </c>
      <c r="H11" s="898"/>
      <c r="I11" s="898" t="s">
        <v>1286</v>
      </c>
      <c r="J11" s="898"/>
      <c r="K11" s="898" t="s">
        <v>1373</v>
      </c>
      <c r="L11" s="898" t="s">
        <v>1339</v>
      </c>
      <c r="M11" s="898"/>
      <c r="N11" s="898"/>
      <c r="O11" s="898" t="s">
        <v>1372</v>
      </c>
      <c r="P11" s="898" t="s">
        <v>1337</v>
      </c>
      <c r="Q11" s="92" t="str">
        <f>CONCATENATE(R11,":",S11)</f>
        <v>0:0</v>
      </c>
      <c r="R11" s="408">
        <v>0</v>
      </c>
      <c r="S11" s="408">
        <v>0</v>
      </c>
    </row>
    <row r="12" spans="1:22" s="120" customFormat="1" x14ac:dyDescent="0.2">
      <c r="A12" s="371">
        <v>9</v>
      </c>
      <c r="B12" s="371" t="s">
        <v>213</v>
      </c>
      <c r="C12" s="898" t="s">
        <v>1287</v>
      </c>
      <c r="D12" s="898"/>
      <c r="E12" s="898" t="s">
        <v>1341</v>
      </c>
      <c r="F12" s="899" t="s">
        <v>1287</v>
      </c>
      <c r="G12" s="898" t="s">
        <v>1339</v>
      </c>
      <c r="H12" s="898" t="s">
        <v>1288</v>
      </c>
      <c r="I12" s="898" t="s">
        <v>1443</v>
      </c>
      <c r="J12" s="898"/>
      <c r="K12" s="898"/>
      <c r="L12" s="898"/>
      <c r="M12" s="898"/>
      <c r="N12" s="898" t="s">
        <v>1342</v>
      </c>
      <c r="O12" s="898" t="s">
        <v>1496</v>
      </c>
      <c r="P12" s="898" t="s">
        <v>1287</v>
      </c>
      <c r="Q12" s="92" t="str">
        <f t="shared" ref="Q12:Q16" si="2">CONCATENATE(R12,":",S12)</f>
        <v>2:2</v>
      </c>
      <c r="R12" s="408">
        <v>2</v>
      </c>
      <c r="S12" s="408">
        <v>2</v>
      </c>
    </row>
    <row r="13" spans="1:22" s="120" customFormat="1" x14ac:dyDescent="0.2">
      <c r="A13" s="371">
        <v>10</v>
      </c>
      <c r="B13" s="371" t="s">
        <v>922</v>
      </c>
      <c r="C13" s="898" t="s">
        <v>1443</v>
      </c>
      <c r="D13" s="898" t="s">
        <v>1337</v>
      </c>
      <c r="E13" s="898"/>
      <c r="F13" s="899" t="s">
        <v>1443</v>
      </c>
      <c r="G13" s="898"/>
      <c r="H13" s="898" t="s">
        <v>1373</v>
      </c>
      <c r="I13" s="898" t="s">
        <v>1283</v>
      </c>
      <c r="J13" s="898"/>
      <c r="K13" s="898"/>
      <c r="L13" s="898"/>
      <c r="M13" s="898" t="s">
        <v>1284</v>
      </c>
      <c r="N13" s="898" t="s">
        <v>1446</v>
      </c>
      <c r="O13" s="898" t="s">
        <v>1339</v>
      </c>
      <c r="P13" s="898" t="s">
        <v>1285</v>
      </c>
      <c r="Q13" s="92" t="str">
        <f t="shared" si="2"/>
        <v>1:1</v>
      </c>
      <c r="R13" s="408">
        <v>1</v>
      </c>
      <c r="S13" s="408">
        <v>1</v>
      </c>
      <c r="U13" s="689"/>
    </row>
    <row r="14" spans="1:22" s="120" customFormat="1" x14ac:dyDescent="0.2">
      <c r="A14" s="371">
        <v>11</v>
      </c>
      <c r="B14" s="371" t="s">
        <v>925</v>
      </c>
      <c r="C14" s="898" t="s">
        <v>1372</v>
      </c>
      <c r="D14" s="898" t="s">
        <v>1337</v>
      </c>
      <c r="E14" s="898" t="s">
        <v>1446</v>
      </c>
      <c r="F14" s="899" t="s">
        <v>1340</v>
      </c>
      <c r="G14" s="898" t="s">
        <v>1791</v>
      </c>
      <c r="H14" s="898"/>
      <c r="I14" s="898"/>
      <c r="J14" s="898" t="s">
        <v>1375</v>
      </c>
      <c r="K14" s="898" t="s">
        <v>1289</v>
      </c>
      <c r="L14" s="898" t="s">
        <v>1341</v>
      </c>
      <c r="M14" s="898"/>
      <c r="N14" s="898"/>
      <c r="O14" s="898" t="s">
        <v>1341</v>
      </c>
      <c r="P14" s="898" t="s">
        <v>1373</v>
      </c>
      <c r="Q14" s="92" t="str">
        <f t="shared" si="2"/>
        <v>3:0</v>
      </c>
      <c r="R14" s="408">
        <v>3</v>
      </c>
      <c r="S14" s="408">
        <v>0</v>
      </c>
    </row>
    <row r="15" spans="1:22" s="120" customFormat="1" x14ac:dyDescent="0.2">
      <c r="A15" s="371">
        <v>12</v>
      </c>
      <c r="B15" s="371" t="s">
        <v>924</v>
      </c>
      <c r="C15" s="898" t="s">
        <v>1288</v>
      </c>
      <c r="D15" s="898" t="s">
        <v>1337</v>
      </c>
      <c r="E15" s="898" t="s">
        <v>1289</v>
      </c>
      <c r="F15" s="899" t="s">
        <v>1375</v>
      </c>
      <c r="G15" s="898" t="s">
        <v>1337</v>
      </c>
      <c r="H15" s="898" t="s">
        <v>1291</v>
      </c>
      <c r="I15" s="898" t="s">
        <v>1337</v>
      </c>
      <c r="J15" s="898" t="s">
        <v>1337</v>
      </c>
      <c r="K15" s="898" t="s">
        <v>1285</v>
      </c>
      <c r="L15" s="898" t="s">
        <v>1338</v>
      </c>
      <c r="M15" s="898"/>
      <c r="N15" s="898"/>
      <c r="O15" s="898"/>
      <c r="P15" s="898" t="s">
        <v>1372</v>
      </c>
      <c r="Q15" s="92" t="str">
        <f t="shared" si="2"/>
        <v>4:2</v>
      </c>
      <c r="R15" s="408">
        <v>4</v>
      </c>
      <c r="S15" s="408">
        <v>2</v>
      </c>
    </row>
    <row r="16" spans="1:22" s="120" customFormat="1" x14ac:dyDescent="0.2">
      <c r="A16" s="371">
        <v>13</v>
      </c>
      <c r="B16" s="371" t="s">
        <v>130</v>
      </c>
      <c r="C16" s="898" t="s">
        <v>1341</v>
      </c>
      <c r="D16" s="898" t="s">
        <v>1337</v>
      </c>
      <c r="E16" s="898"/>
      <c r="F16" s="899"/>
      <c r="G16" s="898" t="s">
        <v>1286</v>
      </c>
      <c r="H16" s="898" t="s">
        <v>1496</v>
      </c>
      <c r="I16" s="898"/>
      <c r="J16" s="898" t="s">
        <v>1289</v>
      </c>
      <c r="K16" s="898" t="s">
        <v>1342</v>
      </c>
      <c r="L16" s="898" t="s">
        <v>1446</v>
      </c>
      <c r="M16" s="898" t="s">
        <v>1285</v>
      </c>
      <c r="N16" s="898" t="s">
        <v>1283</v>
      </c>
      <c r="O16" s="898"/>
      <c r="P16" s="898"/>
      <c r="Q16" s="92" t="str">
        <f t="shared" si="2"/>
        <v>:</v>
      </c>
      <c r="R16" s="408"/>
      <c r="S16" s="408"/>
    </row>
    <row r="17" spans="1:45" s="120" customFormat="1" x14ac:dyDescent="0.2">
      <c r="A17" s="371">
        <v>14</v>
      </c>
      <c r="B17" s="371" t="s">
        <v>920</v>
      </c>
      <c r="C17" s="898"/>
      <c r="D17" s="898"/>
      <c r="E17" s="898" t="s">
        <v>1446</v>
      </c>
      <c r="F17" s="899" t="s">
        <v>1374</v>
      </c>
      <c r="G17" s="898" t="s">
        <v>1345</v>
      </c>
      <c r="H17" s="898" t="s">
        <v>1291</v>
      </c>
      <c r="I17" s="898" t="s">
        <v>1337</v>
      </c>
      <c r="J17" s="898" t="s">
        <v>1287</v>
      </c>
      <c r="K17" s="898" t="s">
        <v>1337</v>
      </c>
      <c r="L17" s="898"/>
      <c r="M17" s="898" t="s">
        <v>1338</v>
      </c>
      <c r="N17" s="898" t="s">
        <v>1341</v>
      </c>
      <c r="O17" s="898" t="s">
        <v>1339</v>
      </c>
      <c r="P17" s="898"/>
      <c r="Q17" s="92" t="str">
        <f>CONCATENATE(R17,":",S17)</f>
        <v>5:0</v>
      </c>
      <c r="R17" s="408">
        <v>5</v>
      </c>
      <c r="S17" s="408">
        <v>0</v>
      </c>
    </row>
    <row r="18" spans="1:45" x14ac:dyDescent="0.2">
      <c r="B18" s="120"/>
      <c r="E18" s="253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</row>
    <row r="19" spans="1:45" x14ac:dyDescent="0.2">
      <c r="A19" s="372"/>
      <c r="B19" s="372" t="s">
        <v>171</v>
      </c>
      <c r="E19" s="511"/>
      <c r="F19" s="692" t="str">
        <f>Q7</f>
        <v>32:19</v>
      </c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</row>
    <row r="20" spans="1:45" x14ac:dyDescent="0.2">
      <c r="A20" s="372"/>
      <c r="B20" s="496" t="s">
        <v>172</v>
      </c>
      <c r="E20" s="511"/>
      <c r="F20" s="42" t="str">
        <f>Q20</f>
        <v>23:14</v>
      </c>
      <c r="Q20" s="42" t="str">
        <f>CONCATENATE(R20,":",S20)</f>
        <v>23:14</v>
      </c>
      <c r="R20" s="409">
        <f>R22-R7</f>
        <v>23</v>
      </c>
      <c r="S20" s="409">
        <f>S22-S7</f>
        <v>14</v>
      </c>
    </row>
    <row r="21" spans="1:45" x14ac:dyDescent="0.2">
      <c r="E21" s="258"/>
      <c r="F21" s="42"/>
      <c r="Q21" s="42"/>
    </row>
    <row r="22" spans="1:45" x14ac:dyDescent="0.2">
      <c r="B22" s="97" t="s">
        <v>40</v>
      </c>
      <c r="E22" s="258"/>
      <c r="F22" s="42" t="str">
        <f>Q22</f>
        <v>55:33</v>
      </c>
      <c r="Q22" s="538" t="str">
        <f>CONCATENATE(R22,":",S22)</f>
        <v>55:33</v>
      </c>
      <c r="R22" s="409">
        <f>SUM(R4:R17)</f>
        <v>55</v>
      </c>
      <c r="S22" s="409">
        <f>SUM(S4:S17)</f>
        <v>33</v>
      </c>
    </row>
    <row r="23" spans="1:45" x14ac:dyDescent="0.2">
      <c r="B23" s="571"/>
    </row>
    <row r="24" spans="1:45" x14ac:dyDescent="0.2">
      <c r="B24" s="571"/>
    </row>
    <row r="25" spans="1:45" x14ac:dyDescent="0.2">
      <c r="B25" s="571" t="s">
        <v>1861</v>
      </c>
    </row>
    <row r="26" spans="1:45" x14ac:dyDescent="0.2">
      <c r="B26" s="571" t="s">
        <v>1862</v>
      </c>
    </row>
    <row r="27" spans="1:45" x14ac:dyDescent="0.2">
      <c r="B27" s="571" t="s">
        <v>1863</v>
      </c>
    </row>
    <row r="28" spans="1:45" x14ac:dyDescent="0.2">
      <c r="B28" s="721" t="s">
        <v>1864</v>
      </c>
    </row>
    <row r="29" spans="1:45" x14ac:dyDescent="0.2">
      <c r="B29" s="571" t="s">
        <v>1865</v>
      </c>
    </row>
    <row r="30" spans="1:45" x14ac:dyDescent="0.2">
      <c r="B30" s="29" t="s">
        <v>1866</v>
      </c>
    </row>
    <row r="31" spans="1:45" x14ac:dyDescent="0.2">
      <c r="B31" s="29" t="s">
        <v>1867</v>
      </c>
    </row>
  </sheetData>
  <phoneticPr fontId="1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6">
    <tabColor indexed="13"/>
  </sheetPr>
  <dimension ref="A1:AI641"/>
  <sheetViews>
    <sheetView tabSelected="1" workbookViewId="0">
      <selection activeCell="W1" sqref="W1"/>
    </sheetView>
  </sheetViews>
  <sheetFormatPr defaultRowHeight="11.25" x14ac:dyDescent="0.2"/>
  <cols>
    <col min="1" max="1" width="7.7109375" style="92" customWidth="1"/>
    <col min="2" max="2" width="25.140625" style="120" customWidth="1"/>
    <col min="3" max="3" width="7.5703125" style="92" customWidth="1"/>
    <col min="4" max="4" width="5.28515625" style="120" customWidth="1"/>
    <col min="5" max="6" width="4.7109375" style="120" customWidth="1"/>
    <col min="7" max="7" width="6.85546875" style="120" customWidth="1"/>
    <col min="8" max="9" width="4.7109375" style="120" customWidth="1"/>
    <col min="10" max="10" width="16.7109375" style="120" customWidth="1"/>
    <col min="11" max="11" width="8.5703125" style="42" customWidth="1"/>
    <col min="12" max="14" width="8.5703125" style="29" customWidth="1"/>
    <col min="15" max="15" width="8.85546875" style="29" customWidth="1"/>
    <col min="16" max="16" width="2.7109375" style="29" customWidth="1"/>
    <col min="17" max="17" width="7.42578125" style="29" customWidth="1"/>
    <col min="18" max="20" width="6.7109375" style="29" customWidth="1"/>
    <col min="21" max="21" width="9.140625" style="532" customWidth="1"/>
    <col min="22" max="22" width="3.140625" style="250" customWidth="1"/>
    <col min="23" max="23" width="21" style="250" customWidth="1"/>
    <col min="24" max="24" width="3" style="250" customWidth="1"/>
    <col min="25" max="25" width="2.140625" style="250" customWidth="1"/>
    <col min="26" max="27" width="2" style="250" customWidth="1"/>
    <col min="28" max="28" width="6" style="250" customWidth="1"/>
    <col min="29" max="29" width="2.85546875" style="250" customWidth="1"/>
    <col min="30" max="30" width="3" style="250" customWidth="1"/>
    <col min="31" max="31" width="9.140625" style="250"/>
    <col min="32" max="16384" width="9.140625" style="29"/>
  </cols>
  <sheetData>
    <row r="1" spans="1:30" x14ac:dyDescent="0.2">
      <c r="A1" s="869" t="s">
        <v>101</v>
      </c>
      <c r="B1" s="838" t="str">
        <f>MID(A2,4,2)</f>
        <v>02</v>
      </c>
      <c r="C1" s="268"/>
      <c r="D1" s="185"/>
      <c r="E1" s="769" t="s">
        <v>828</v>
      </c>
      <c r="F1" s="185"/>
      <c r="G1" s="770" t="s">
        <v>892</v>
      </c>
      <c r="H1" s="185"/>
      <c r="I1" s="185"/>
      <c r="K1" s="16" t="s">
        <v>60</v>
      </c>
      <c r="L1" s="6"/>
      <c r="M1" s="6"/>
      <c r="N1" s="6"/>
      <c r="U1" s="683"/>
      <c r="V1" s="224"/>
      <c r="W1" s="224"/>
      <c r="X1" s="225"/>
      <c r="Y1" s="225"/>
      <c r="Z1" s="225"/>
      <c r="AA1" s="225"/>
      <c r="AB1" s="225"/>
      <c r="AC1" s="225"/>
      <c r="AD1" s="225"/>
    </row>
    <row r="2" spans="1:30" ht="11.25" customHeight="1" x14ac:dyDescent="0.2">
      <c r="A2" s="893" t="s">
        <v>226</v>
      </c>
      <c r="B2" s="894" t="s">
        <v>1269</v>
      </c>
      <c r="C2" s="893" t="s">
        <v>1065</v>
      </c>
      <c r="D2" s="894" t="s">
        <v>1270</v>
      </c>
      <c r="E2" s="894"/>
      <c r="F2" s="894"/>
      <c r="G2" s="894"/>
      <c r="H2" s="894"/>
      <c r="I2" s="894"/>
      <c r="J2" s="895"/>
      <c r="L2" s="212" t="str">
        <f xml:space="preserve">  IF(Q2="","",         Q2)</f>
        <v>Koupil</v>
      </c>
      <c r="M2" s="6"/>
      <c r="N2" s="6"/>
      <c r="P2" s="29">
        <v>1</v>
      </c>
      <c r="Q2" s="29" t="s">
        <v>1293</v>
      </c>
      <c r="R2" s="29" t="s">
        <v>916</v>
      </c>
      <c r="S2" s="29" t="s">
        <v>1294</v>
      </c>
      <c r="U2" s="683"/>
      <c r="V2" s="230"/>
      <c r="W2" s="271"/>
      <c r="X2" s="230"/>
      <c r="Y2" s="230"/>
      <c r="Z2" s="230"/>
      <c r="AA2" s="230"/>
      <c r="AB2" s="231"/>
      <c r="AC2" s="232"/>
      <c r="AD2" s="230"/>
    </row>
    <row r="3" spans="1:30" ht="11.25" customHeight="1" x14ac:dyDescent="0.2">
      <c r="A3" s="268" t="s">
        <v>228</v>
      </c>
      <c r="B3" s="185" t="s">
        <v>1271</v>
      </c>
      <c r="C3" s="268" t="s">
        <v>1065</v>
      </c>
      <c r="D3" s="185" t="s">
        <v>1272</v>
      </c>
      <c r="E3" s="185"/>
      <c r="F3" s="185"/>
      <c r="G3" s="185"/>
      <c r="H3" s="185"/>
      <c r="I3" s="185"/>
      <c r="K3" s="10" t="str">
        <f>IF(Q3="","",Q3)</f>
        <v>Alda</v>
      </c>
      <c r="L3" s="10" t="str">
        <f>IF(Q4="","",Q4)</f>
        <v>Bastl P.</v>
      </c>
      <c r="M3" s="10" t="str">
        <f>IF(Q5="","",Q5)</f>
        <v>Novák V.</v>
      </c>
      <c r="N3" s="10" t="str">
        <f>IF(Q6="","",Q6)</f>
        <v>Tříletý R.</v>
      </c>
      <c r="P3" s="29">
        <v>2</v>
      </c>
      <c r="Q3" s="29" t="s">
        <v>1294</v>
      </c>
      <c r="R3" s="29" t="s">
        <v>1018</v>
      </c>
      <c r="U3" s="683"/>
      <c r="V3" s="230"/>
      <c r="W3" s="271"/>
      <c r="X3" s="230"/>
      <c r="Y3" s="230"/>
      <c r="Z3" s="230"/>
      <c r="AA3" s="230"/>
      <c r="AB3" s="231"/>
      <c r="AC3" s="232"/>
      <c r="AD3" s="230"/>
    </row>
    <row r="4" spans="1:30" ht="11.25" customHeight="1" x14ac:dyDescent="0.2">
      <c r="A4" s="268" t="s">
        <v>230</v>
      </c>
      <c r="B4" s="185" t="s">
        <v>1273</v>
      </c>
      <c r="C4" s="268" t="s">
        <v>1025</v>
      </c>
      <c r="D4" s="185" t="s">
        <v>1295</v>
      </c>
      <c r="E4" s="185"/>
      <c r="F4" s="185"/>
      <c r="G4" s="185"/>
      <c r="H4" s="185"/>
      <c r="I4" s="185"/>
      <c r="K4" s="10" t="str">
        <f>IF(Q7="","",Q7)</f>
        <v>Chvátal P.</v>
      </c>
      <c r="L4" s="10" t="str">
        <f>IF(Q8="","",Q8)</f>
        <v>Kelbler M.</v>
      </c>
      <c r="M4" s="10" t="str">
        <f>IF(Q9="","",Q9)</f>
        <v>Kapinus</v>
      </c>
      <c r="N4" s="10" t="str">
        <f>IF(Q10="","",Q10)</f>
        <v>Švarc</v>
      </c>
      <c r="O4" s="100"/>
      <c r="P4" s="29">
        <v>3</v>
      </c>
      <c r="Q4" s="29" t="s">
        <v>911</v>
      </c>
      <c r="U4" s="683"/>
      <c r="V4" s="230"/>
      <c r="W4" s="271"/>
      <c r="X4" s="230"/>
      <c r="Y4" s="230"/>
      <c r="Z4" s="230"/>
      <c r="AA4" s="230"/>
      <c r="AB4" s="231"/>
      <c r="AC4" s="232"/>
      <c r="AD4" s="230"/>
    </row>
    <row r="5" spans="1:30" ht="11.25" customHeight="1" x14ac:dyDescent="0.2">
      <c r="A5" s="268" t="s">
        <v>231</v>
      </c>
      <c r="B5" s="185" t="s">
        <v>1274</v>
      </c>
      <c r="C5" s="268" t="s">
        <v>1025</v>
      </c>
      <c r="D5" s="185" t="s">
        <v>1275</v>
      </c>
      <c r="E5" s="185"/>
      <c r="F5" s="185"/>
      <c r="G5" s="185"/>
      <c r="H5" s="185"/>
      <c r="I5" s="185"/>
      <c r="K5" s="10"/>
      <c r="L5" s="10" t="str">
        <f>IF(Q11="","",Q11)</f>
        <v>Zejda T.</v>
      </c>
      <c r="M5" s="10" t="str">
        <f>IF(Q12="","",Q12)</f>
        <v>Dolák</v>
      </c>
      <c r="N5" s="127"/>
      <c r="O5" s="101"/>
      <c r="P5" s="29">
        <v>4</v>
      </c>
      <c r="Q5" s="29" t="s">
        <v>1018</v>
      </c>
      <c r="U5" s="683"/>
      <c r="V5" s="230"/>
      <c r="W5" s="271"/>
      <c r="X5" s="230"/>
      <c r="Y5" s="230"/>
      <c r="Z5" s="230"/>
      <c r="AA5" s="230"/>
      <c r="AB5" s="231"/>
      <c r="AC5" s="232"/>
      <c r="AD5" s="230"/>
    </row>
    <row r="6" spans="1:30" ht="11.25" customHeight="1" x14ac:dyDescent="0.2">
      <c r="A6" s="268" t="s">
        <v>232</v>
      </c>
      <c r="B6" s="185" t="s">
        <v>1276</v>
      </c>
      <c r="C6" s="268" t="s">
        <v>1065</v>
      </c>
      <c r="D6" s="185" t="s">
        <v>1277</v>
      </c>
      <c r="E6" s="185"/>
      <c r="F6" s="185"/>
      <c r="G6" s="185"/>
      <c r="H6" s="185"/>
      <c r="I6" s="185"/>
      <c r="O6" s="101"/>
      <c r="P6" s="29">
        <v>5</v>
      </c>
      <c r="Q6" s="29" t="s">
        <v>986</v>
      </c>
      <c r="U6" s="684"/>
      <c r="V6" s="230"/>
      <c r="W6" s="271"/>
      <c r="X6" s="230"/>
      <c r="Y6" s="230"/>
      <c r="Z6" s="230"/>
      <c r="AA6" s="230"/>
      <c r="AB6" s="231"/>
      <c r="AC6" s="232"/>
      <c r="AD6" s="230"/>
    </row>
    <row r="7" spans="1:30" ht="11.25" customHeight="1" x14ac:dyDescent="0.2">
      <c r="A7" s="268" t="s">
        <v>233</v>
      </c>
      <c r="B7" s="185" t="s">
        <v>1278</v>
      </c>
      <c r="C7" s="268" t="s">
        <v>1025</v>
      </c>
      <c r="D7" s="185" t="s">
        <v>1279</v>
      </c>
      <c r="E7" s="185"/>
      <c r="F7" s="185"/>
      <c r="G7" s="185"/>
      <c r="H7" s="185"/>
      <c r="I7" s="185"/>
      <c r="K7" s="16" t="s">
        <v>59</v>
      </c>
      <c r="L7" s="30" t="s">
        <v>54</v>
      </c>
      <c r="M7" s="6" t="s">
        <v>37</v>
      </c>
      <c r="P7" s="29">
        <v>6</v>
      </c>
      <c r="Q7" s="29" t="s">
        <v>1562</v>
      </c>
      <c r="U7" s="683"/>
      <c r="V7" s="230"/>
      <c r="W7" s="271"/>
      <c r="X7" s="230"/>
      <c r="Y7" s="230"/>
      <c r="Z7" s="230"/>
      <c r="AA7" s="230"/>
      <c r="AB7" s="231"/>
      <c r="AC7" s="232"/>
      <c r="AD7" s="230"/>
    </row>
    <row r="8" spans="1:30" ht="11.25" customHeight="1" x14ac:dyDescent="0.2">
      <c r="A8" s="268" t="s">
        <v>234</v>
      </c>
      <c r="B8" s="185" t="s">
        <v>1280</v>
      </c>
      <c r="C8" s="268" t="s">
        <v>1025</v>
      </c>
      <c r="D8" s="185" t="s">
        <v>1281</v>
      </c>
      <c r="E8" s="185"/>
      <c r="F8" s="185"/>
      <c r="G8" s="185"/>
      <c r="L8" s="29" t="str">
        <f>IF(R13="","",R13)</f>
        <v/>
      </c>
      <c r="M8" s="84" t="str">
        <f>IF(Q13="","",Q13)</f>
        <v/>
      </c>
      <c r="P8" s="29">
        <v>7</v>
      </c>
      <c r="Q8" s="29" t="s">
        <v>919</v>
      </c>
      <c r="U8" s="683"/>
      <c r="V8" s="230"/>
      <c r="W8" s="271"/>
      <c r="X8" s="230"/>
      <c r="Y8" s="230"/>
      <c r="Z8" s="230"/>
      <c r="AA8" s="230"/>
      <c r="AB8" s="231"/>
      <c r="AC8" s="232"/>
      <c r="AD8" s="230"/>
    </row>
    <row r="9" spans="1:30" ht="11.25" customHeight="1" thickBot="1" x14ac:dyDescent="0.25">
      <c r="A9" s="287" t="s">
        <v>126</v>
      </c>
      <c r="B9" s="286" t="s">
        <v>65</v>
      </c>
      <c r="C9" s="287" t="s">
        <v>127</v>
      </c>
      <c r="D9" s="287" t="s">
        <v>37</v>
      </c>
      <c r="E9" s="287">
        <v>0</v>
      </c>
      <c r="F9" s="287" t="s">
        <v>128</v>
      </c>
      <c r="G9" s="287" t="s">
        <v>79</v>
      </c>
      <c r="H9" s="287" t="s">
        <v>8</v>
      </c>
      <c r="I9" s="656"/>
      <c r="L9" s="29" t="str">
        <f>IF(R14="","",R14)</f>
        <v/>
      </c>
      <c r="M9" s="84" t="str">
        <f>IF(Q14="","",Q14)</f>
        <v/>
      </c>
      <c r="P9" s="29">
        <v>8</v>
      </c>
      <c r="Q9" s="29" t="s">
        <v>937</v>
      </c>
      <c r="U9" s="684"/>
      <c r="V9" s="230"/>
      <c r="W9" s="271"/>
      <c r="X9" s="230"/>
      <c r="Y9" s="230"/>
      <c r="Z9" s="230"/>
      <c r="AA9" s="230"/>
      <c r="AB9" s="231"/>
      <c r="AC9" s="232"/>
      <c r="AD9" s="230"/>
    </row>
    <row r="10" spans="1:30" ht="11.25" customHeight="1" thickTop="1" x14ac:dyDescent="0.2">
      <c r="A10" s="252" t="s">
        <v>62</v>
      </c>
      <c r="B10" s="219" t="s">
        <v>846</v>
      </c>
      <c r="C10" s="252">
        <v>1</v>
      </c>
      <c r="D10" s="252">
        <v>1</v>
      </c>
      <c r="E10" s="252">
        <v>0</v>
      </c>
      <c r="F10" s="252">
        <v>0</v>
      </c>
      <c r="G10" s="252" t="s">
        <v>1282</v>
      </c>
      <c r="H10" s="655">
        <v>3</v>
      </c>
      <c r="I10" s="657"/>
      <c r="L10" s="29" t="str">
        <f>IF(R15="","",R15)</f>
        <v/>
      </c>
      <c r="M10" s="84" t="str">
        <f>IF(Q15="","",Q15)</f>
        <v/>
      </c>
      <c r="P10" s="29">
        <v>9</v>
      </c>
      <c r="Q10" s="29" t="s">
        <v>916</v>
      </c>
      <c r="U10" s="683"/>
      <c r="V10" s="230"/>
      <c r="W10" s="271"/>
      <c r="X10" s="230"/>
      <c r="Y10" s="230"/>
      <c r="Z10" s="230"/>
      <c r="AA10" s="230"/>
      <c r="AB10" s="231"/>
      <c r="AC10" s="232"/>
      <c r="AD10" s="230"/>
    </row>
    <row r="11" spans="1:30" ht="11.25" customHeight="1" x14ac:dyDescent="0.2">
      <c r="A11" s="221" t="s">
        <v>63</v>
      </c>
      <c r="B11" s="220" t="s">
        <v>922</v>
      </c>
      <c r="C11" s="221">
        <v>1</v>
      </c>
      <c r="D11" s="221">
        <v>1</v>
      </c>
      <c r="E11" s="221">
        <v>0</v>
      </c>
      <c r="F11" s="221">
        <v>0</v>
      </c>
      <c r="G11" s="221" t="s">
        <v>1283</v>
      </c>
      <c r="H11" s="506">
        <v>3</v>
      </c>
      <c r="I11" s="657"/>
      <c r="L11" s="29" t="str">
        <f>IF(R16="","",R16)</f>
        <v/>
      </c>
      <c r="M11" s="84" t="str">
        <f>IF(Q16="","",Q16)</f>
        <v/>
      </c>
      <c r="N11" s="106"/>
      <c r="P11" s="29">
        <v>10</v>
      </c>
      <c r="Q11" s="29" t="s">
        <v>998</v>
      </c>
      <c r="U11" s="683"/>
      <c r="V11" s="230"/>
      <c r="W11" s="271"/>
      <c r="X11" s="230"/>
      <c r="Y11" s="230"/>
      <c r="Z11" s="230"/>
      <c r="AA11" s="230"/>
      <c r="AB11" s="231"/>
      <c r="AC11" s="232"/>
      <c r="AD11" s="230"/>
    </row>
    <row r="12" spans="1:30" ht="11.25" customHeight="1" x14ac:dyDescent="0.2">
      <c r="A12" s="221" t="s">
        <v>64</v>
      </c>
      <c r="B12" s="220" t="s">
        <v>405</v>
      </c>
      <c r="C12" s="221">
        <v>1</v>
      </c>
      <c r="D12" s="221">
        <v>1</v>
      </c>
      <c r="E12" s="221">
        <v>0</v>
      </c>
      <c r="F12" s="221">
        <v>0</v>
      </c>
      <c r="G12" s="221" t="s">
        <v>1284</v>
      </c>
      <c r="H12" s="506">
        <v>3</v>
      </c>
      <c r="I12" s="657"/>
      <c r="K12" s="16" t="s">
        <v>57</v>
      </c>
      <c r="L12" s="30" t="s">
        <v>0</v>
      </c>
      <c r="M12" s="213" t="s">
        <v>22</v>
      </c>
      <c r="N12" s="106"/>
      <c r="P12" s="29">
        <v>11</v>
      </c>
      <c r="Q12" s="29" t="s">
        <v>917</v>
      </c>
      <c r="U12" s="684"/>
      <c r="V12" s="230"/>
      <c r="W12" s="271"/>
      <c r="X12" s="230"/>
      <c r="Y12" s="230"/>
      <c r="Z12" s="230"/>
      <c r="AA12" s="230"/>
      <c r="AB12" s="231"/>
      <c r="AC12" s="232"/>
      <c r="AD12" s="230"/>
    </row>
    <row r="13" spans="1:30" ht="11.25" customHeight="1" x14ac:dyDescent="0.2">
      <c r="A13" s="221" t="s">
        <v>66</v>
      </c>
      <c r="B13" s="220" t="s">
        <v>130</v>
      </c>
      <c r="C13" s="221">
        <v>1</v>
      </c>
      <c r="D13" s="221">
        <v>1</v>
      </c>
      <c r="E13" s="221">
        <v>0</v>
      </c>
      <c r="F13" s="221">
        <v>0</v>
      </c>
      <c r="G13" s="221" t="s">
        <v>1285</v>
      </c>
      <c r="H13" s="506">
        <v>3</v>
      </c>
      <c r="I13" s="657"/>
      <c r="K13" s="10"/>
      <c r="L13" s="151" t="str">
        <f>IF(R2="","",R2)</f>
        <v>Švarc</v>
      </c>
      <c r="M13" s="151" t="str">
        <f>IF(S2="","",S2)</f>
        <v>Alda</v>
      </c>
      <c r="N13" s="6"/>
      <c r="P13" s="29">
        <v>12</v>
      </c>
      <c r="U13" s="683"/>
      <c r="V13" s="230"/>
      <c r="W13" s="271"/>
      <c r="X13" s="230"/>
      <c r="Y13" s="230"/>
      <c r="Z13" s="230"/>
      <c r="AA13" s="230"/>
      <c r="AB13" s="231"/>
      <c r="AC13" s="232"/>
      <c r="AD13" s="230"/>
    </row>
    <row r="14" spans="1:30" ht="11.25" customHeight="1" x14ac:dyDescent="0.2">
      <c r="A14" s="221" t="s">
        <v>67</v>
      </c>
      <c r="B14" s="220" t="s">
        <v>129</v>
      </c>
      <c r="C14" s="221">
        <v>1</v>
      </c>
      <c r="D14" s="221">
        <v>1</v>
      </c>
      <c r="E14" s="221">
        <v>0</v>
      </c>
      <c r="F14" s="221">
        <v>0</v>
      </c>
      <c r="G14" s="221" t="s">
        <v>1286</v>
      </c>
      <c r="H14" s="506">
        <v>3</v>
      </c>
      <c r="I14" s="657"/>
      <c r="K14" s="10"/>
      <c r="L14" s="151" t="str">
        <f t="shared" ref="L14:M16" si="0">IF(R3="","",R3)</f>
        <v>Novák V.</v>
      </c>
      <c r="M14" s="151" t="str">
        <f t="shared" si="0"/>
        <v/>
      </c>
      <c r="N14" s="106"/>
      <c r="P14" s="29">
        <v>13</v>
      </c>
      <c r="U14" s="683"/>
      <c r="V14" s="230"/>
      <c r="W14" s="271"/>
      <c r="X14" s="230"/>
      <c r="Y14" s="230"/>
      <c r="Z14" s="230"/>
      <c r="AA14" s="230"/>
      <c r="AB14" s="231"/>
      <c r="AC14" s="232"/>
      <c r="AD14" s="230"/>
    </row>
    <row r="15" spans="1:30" ht="11.25" customHeight="1" x14ac:dyDescent="0.2">
      <c r="A15" s="221" t="s">
        <v>68</v>
      </c>
      <c r="B15" s="220" t="s">
        <v>213</v>
      </c>
      <c r="C15" s="221">
        <v>1</v>
      </c>
      <c r="D15" s="221">
        <v>0</v>
      </c>
      <c r="E15" s="221">
        <v>1</v>
      </c>
      <c r="F15" s="221">
        <v>0</v>
      </c>
      <c r="G15" s="221" t="s">
        <v>1287</v>
      </c>
      <c r="H15" s="506">
        <v>1</v>
      </c>
      <c r="I15" s="657"/>
      <c r="K15" s="10"/>
      <c r="L15" s="151" t="str">
        <f t="shared" si="0"/>
        <v/>
      </c>
      <c r="M15" s="151" t="str">
        <f t="shared" si="0"/>
        <v/>
      </c>
      <c r="N15" s="6"/>
      <c r="P15" s="29">
        <v>14</v>
      </c>
      <c r="U15" s="684"/>
      <c r="V15" s="230"/>
      <c r="W15" s="271"/>
      <c r="X15" s="230"/>
      <c r="Y15" s="230"/>
      <c r="Z15" s="230"/>
      <c r="AA15" s="230"/>
      <c r="AB15" s="231"/>
      <c r="AC15" s="232"/>
      <c r="AD15" s="230"/>
    </row>
    <row r="16" spans="1:30" x14ac:dyDescent="0.2">
      <c r="A16" s="221" t="s">
        <v>69</v>
      </c>
      <c r="B16" s="220" t="s">
        <v>920</v>
      </c>
      <c r="C16" s="221">
        <v>1</v>
      </c>
      <c r="D16" s="221">
        <v>0</v>
      </c>
      <c r="E16" s="221">
        <v>1</v>
      </c>
      <c r="F16" s="221">
        <v>0</v>
      </c>
      <c r="G16" s="221" t="s">
        <v>1287</v>
      </c>
      <c r="H16" s="506">
        <v>1</v>
      </c>
      <c r="I16" s="657"/>
      <c r="K16" s="10"/>
      <c r="L16" s="151" t="str">
        <f t="shared" si="0"/>
        <v/>
      </c>
      <c r="M16" s="151" t="str">
        <f t="shared" si="0"/>
        <v/>
      </c>
      <c r="N16" s="97"/>
      <c r="P16" s="29">
        <v>15</v>
      </c>
      <c r="U16" s="683"/>
      <c r="V16" s="272"/>
    </row>
    <row r="17" spans="1:31" x14ac:dyDescent="0.2">
      <c r="A17" s="221" t="s">
        <v>70</v>
      </c>
      <c r="B17" s="220" t="s">
        <v>207</v>
      </c>
      <c r="C17" s="221">
        <v>1</v>
      </c>
      <c r="D17" s="221">
        <v>0</v>
      </c>
      <c r="E17" s="221">
        <v>1</v>
      </c>
      <c r="F17" s="221">
        <v>0</v>
      </c>
      <c r="G17" s="221" t="s">
        <v>1287</v>
      </c>
      <c r="H17" s="506">
        <v>1</v>
      </c>
      <c r="I17" s="657"/>
      <c r="L17" s="151"/>
      <c r="M17" s="152"/>
      <c r="N17" s="6"/>
      <c r="U17" s="683"/>
      <c r="V17" s="272"/>
    </row>
    <row r="18" spans="1:31" x14ac:dyDescent="0.2">
      <c r="A18" s="221" t="s">
        <v>71</v>
      </c>
      <c r="B18" s="220" t="s">
        <v>131</v>
      </c>
      <c r="C18" s="221">
        <v>1</v>
      </c>
      <c r="D18" s="221">
        <v>0</v>
      </c>
      <c r="E18" s="221">
        <v>1</v>
      </c>
      <c r="F18" s="221">
        <v>0</v>
      </c>
      <c r="G18" s="221" t="s">
        <v>1287</v>
      </c>
      <c r="H18" s="506">
        <v>1</v>
      </c>
      <c r="I18" s="657"/>
      <c r="K18" s="241" t="s">
        <v>58</v>
      </c>
      <c r="L18" s="125" t="s">
        <v>53</v>
      </c>
      <c r="M18" s="126" t="s">
        <v>49</v>
      </c>
      <c r="N18" s="120"/>
      <c r="U18" s="684"/>
      <c r="V18" s="273"/>
    </row>
    <row r="19" spans="1:31" x14ac:dyDescent="0.2">
      <c r="A19" s="221" t="s">
        <v>72</v>
      </c>
      <c r="B19" s="220" t="s">
        <v>925</v>
      </c>
      <c r="C19" s="221">
        <v>1</v>
      </c>
      <c r="D19" s="221">
        <v>0</v>
      </c>
      <c r="E19" s="221">
        <v>0</v>
      </c>
      <c r="F19" s="221">
        <v>1</v>
      </c>
      <c r="G19" s="221" t="s">
        <v>1288</v>
      </c>
      <c r="H19" s="506">
        <v>0</v>
      </c>
      <c r="I19" s="657"/>
      <c r="K19" s="10"/>
      <c r="L19" s="151" t="str">
        <f>IF(T2="","",T2)</f>
        <v/>
      </c>
      <c r="M19" s="151"/>
      <c r="N19" s="84"/>
      <c r="U19" s="683"/>
      <c r="V19" s="272"/>
    </row>
    <row r="20" spans="1:31" x14ac:dyDescent="0.2">
      <c r="A20" s="221" t="s">
        <v>73</v>
      </c>
      <c r="B20" s="220" t="s">
        <v>211</v>
      </c>
      <c r="C20" s="221">
        <v>1</v>
      </c>
      <c r="D20" s="221">
        <v>0</v>
      </c>
      <c r="E20" s="221">
        <v>0</v>
      </c>
      <c r="F20" s="221">
        <v>1</v>
      </c>
      <c r="G20" s="221" t="s">
        <v>1289</v>
      </c>
      <c r="H20" s="506">
        <v>0</v>
      </c>
      <c r="I20" s="657"/>
      <c r="L20" s="151" t="str">
        <f t="shared" ref="L20:L21" si="1">IF(T3="","",T3)</f>
        <v/>
      </c>
      <c r="M20" s="151"/>
      <c r="N20" s="84"/>
      <c r="U20" s="683"/>
      <c r="V20" s="272"/>
    </row>
    <row r="21" spans="1:31" x14ac:dyDescent="0.2">
      <c r="A21" s="221" t="s">
        <v>74</v>
      </c>
      <c r="B21" s="220" t="s">
        <v>848</v>
      </c>
      <c r="C21" s="221">
        <v>1</v>
      </c>
      <c r="D21" s="221">
        <v>0</v>
      </c>
      <c r="E21" s="221">
        <v>0</v>
      </c>
      <c r="F21" s="221">
        <v>1</v>
      </c>
      <c r="G21" s="221" t="s">
        <v>1290</v>
      </c>
      <c r="H21" s="506">
        <v>0</v>
      </c>
      <c r="I21" s="657"/>
      <c r="L21" s="151" t="str">
        <f t="shared" si="1"/>
        <v/>
      </c>
      <c r="M21" s="151"/>
      <c r="N21" s="84"/>
      <c r="U21" s="684"/>
      <c r="V21" s="272"/>
    </row>
    <row r="22" spans="1:31" x14ac:dyDescent="0.2">
      <c r="A22" s="221" t="s">
        <v>75</v>
      </c>
      <c r="B22" s="220" t="s">
        <v>843</v>
      </c>
      <c r="C22" s="221">
        <v>1</v>
      </c>
      <c r="D22" s="221">
        <v>0</v>
      </c>
      <c r="E22" s="221">
        <v>0</v>
      </c>
      <c r="F22" s="221">
        <v>1</v>
      </c>
      <c r="G22" s="221" t="s">
        <v>1291</v>
      </c>
      <c r="H22" s="506">
        <v>0</v>
      </c>
      <c r="I22" s="657"/>
      <c r="L22" s="151" t="str">
        <f>IF(T5="","",T5)</f>
        <v/>
      </c>
      <c r="M22" s="151" t="str">
        <f>IF(U5="","",U5)</f>
        <v/>
      </c>
      <c r="N22" s="84"/>
      <c r="U22" s="683"/>
      <c r="V22" s="272"/>
    </row>
    <row r="23" spans="1:31" x14ac:dyDescent="0.2">
      <c r="A23" s="221" t="s">
        <v>76</v>
      </c>
      <c r="B23" s="220" t="s">
        <v>924</v>
      </c>
      <c r="C23" s="221">
        <v>1</v>
      </c>
      <c r="D23" s="221">
        <v>0</v>
      </c>
      <c r="E23" s="221">
        <v>0</v>
      </c>
      <c r="F23" s="221">
        <v>1</v>
      </c>
      <c r="G23" s="221" t="s">
        <v>1292</v>
      </c>
      <c r="H23" s="506">
        <v>0</v>
      </c>
      <c r="I23" s="657"/>
      <c r="M23" s="10"/>
      <c r="N23" s="84"/>
      <c r="U23" s="683"/>
      <c r="V23" s="272"/>
    </row>
    <row r="24" spans="1:31" x14ac:dyDescent="0.2">
      <c r="A24" s="268" t="s">
        <v>101</v>
      </c>
      <c r="B24" s="268" t="str">
        <f>MID(A25,4,2)</f>
        <v>03</v>
      </c>
      <c r="C24" s="693"/>
      <c r="D24" s="373"/>
      <c r="E24" s="373"/>
      <c r="F24" s="373"/>
      <c r="G24" s="374"/>
      <c r="H24" s="373"/>
      <c r="I24" s="373"/>
      <c r="K24" s="107" t="s">
        <v>60</v>
      </c>
      <c r="L24" s="44"/>
      <c r="M24" s="44"/>
      <c r="N24" s="44"/>
      <c r="U24" s="683"/>
      <c r="V24" s="272"/>
    </row>
    <row r="25" spans="1:31" x14ac:dyDescent="0.2">
      <c r="A25" s="269" t="s">
        <v>235</v>
      </c>
      <c r="B25" s="215" t="s">
        <v>1255</v>
      </c>
      <c r="C25" s="269" t="s">
        <v>1026</v>
      </c>
      <c r="D25" s="215" t="s">
        <v>1256</v>
      </c>
      <c r="E25" s="184"/>
      <c r="F25" s="184"/>
      <c r="G25" s="184"/>
      <c r="H25" s="184"/>
      <c r="I25" s="184"/>
      <c r="K25" s="117"/>
      <c r="L25" s="117" t="str">
        <f xml:space="preserve">  IF(Q25="","",         Q25)</f>
        <v>Koupil</v>
      </c>
      <c r="M25" s="44"/>
      <c r="N25" s="44"/>
      <c r="O25" s="86"/>
      <c r="P25" s="839">
        <v>1</v>
      </c>
      <c r="Q25" s="839" t="s">
        <v>1293</v>
      </c>
      <c r="R25" s="839" t="str">
        <f>Q30</f>
        <v>Bastl V.</v>
      </c>
      <c r="S25" s="839" t="str">
        <f>Q36</f>
        <v>Šťastný</v>
      </c>
      <c r="T25" s="839" t="str">
        <f>Q33</f>
        <v>Švarc</v>
      </c>
      <c r="U25" s="683"/>
      <c r="V25" s="226"/>
    </row>
    <row r="26" spans="1:31" x14ac:dyDescent="0.2">
      <c r="A26" s="269" t="s">
        <v>237</v>
      </c>
      <c r="B26" s="215" t="s">
        <v>1257</v>
      </c>
      <c r="C26" s="269" t="s">
        <v>1069</v>
      </c>
      <c r="D26" s="215" t="s">
        <v>1258</v>
      </c>
      <c r="E26" s="184"/>
      <c r="F26" s="184"/>
      <c r="G26" s="184"/>
      <c r="H26" s="184"/>
      <c r="I26" s="184"/>
      <c r="K26" s="117" t="str">
        <f>IF(Q26="","",Q26)</f>
        <v>Chvátal T.</v>
      </c>
      <c r="L26" s="117" t="str">
        <f>IF(Q27="","",Q27)</f>
        <v>Urbánek</v>
      </c>
      <c r="M26" s="117" t="str">
        <f>IF(Q28="","",Q28)</f>
        <v>Kelbler P.</v>
      </c>
      <c r="N26" s="117" t="str">
        <f>IF(Q29="","",Q29)</f>
        <v>Zejda V.</v>
      </c>
      <c r="O26" s="101"/>
      <c r="P26" s="839">
        <v>2</v>
      </c>
      <c r="Q26" s="839" t="s">
        <v>927</v>
      </c>
      <c r="R26" s="839" t="str">
        <f>Q36</f>
        <v>Šťastný</v>
      </c>
      <c r="S26" s="839" t="str">
        <f>Q30</f>
        <v>Bastl V.</v>
      </c>
      <c r="T26" s="839" t="str">
        <f>Q27</f>
        <v>Urbánek</v>
      </c>
      <c r="U26" s="683"/>
      <c r="V26" s="226"/>
    </row>
    <row r="27" spans="1:31" x14ac:dyDescent="0.2">
      <c r="A27" s="269" t="s">
        <v>239</v>
      </c>
      <c r="B27" s="215" t="s">
        <v>1259</v>
      </c>
      <c r="C27" s="269" t="s">
        <v>1026</v>
      </c>
      <c r="D27" s="215" t="s">
        <v>1260</v>
      </c>
      <c r="E27" s="184"/>
      <c r="F27" s="184"/>
      <c r="G27" s="184"/>
      <c r="H27" s="184"/>
      <c r="I27" s="184"/>
      <c r="K27" s="117" t="str">
        <f>IF(Q30="","",Q30)</f>
        <v>Bastl V.</v>
      </c>
      <c r="L27" s="117" t="str">
        <f>IF(Q31="","",Q31)</f>
        <v xml:space="preserve">Černý </v>
      </c>
      <c r="M27" s="117" t="str">
        <f>IF(Q32="","",Q32)</f>
        <v>Kapinus</v>
      </c>
      <c r="N27" s="117" t="str">
        <f>IF(Q33="","",Q33)</f>
        <v>Švarc</v>
      </c>
      <c r="O27" s="101"/>
      <c r="P27" s="839">
        <v>3</v>
      </c>
      <c r="Q27" s="839" t="s">
        <v>991</v>
      </c>
      <c r="R27" s="839" t="str">
        <f>Q27</f>
        <v>Urbánek</v>
      </c>
      <c r="S27" s="839" t="str">
        <f>Q30</f>
        <v>Bastl V.</v>
      </c>
      <c r="T27" s="839"/>
      <c r="U27" s="683"/>
      <c r="V27" s="226"/>
    </row>
    <row r="28" spans="1:31" x14ac:dyDescent="0.2">
      <c r="A28" s="269" t="s">
        <v>240</v>
      </c>
      <c r="B28" s="215" t="s">
        <v>1261</v>
      </c>
      <c r="C28" s="269" t="s">
        <v>1069</v>
      </c>
      <c r="D28" s="215" t="s">
        <v>1262</v>
      </c>
      <c r="E28" s="184"/>
      <c r="F28" s="184"/>
      <c r="G28" s="184"/>
      <c r="H28" s="184"/>
      <c r="I28" s="184"/>
      <c r="K28" s="117"/>
      <c r="L28" s="117" t="str">
        <f>IF(Q34="","",Q34)</f>
        <v>Novák V.</v>
      </c>
      <c r="M28" s="117" t="str">
        <f>IF(Q35="","",Q35)</f>
        <v>Dolák</v>
      </c>
      <c r="N28" s="128"/>
      <c r="O28" s="101"/>
      <c r="P28" s="839">
        <v>4</v>
      </c>
      <c r="Q28" s="839" t="s">
        <v>914</v>
      </c>
      <c r="R28" s="839"/>
      <c r="S28" s="839"/>
      <c r="T28" s="839"/>
      <c r="U28" s="683"/>
      <c r="V28" s="226"/>
    </row>
    <row r="29" spans="1:31" x14ac:dyDescent="0.2">
      <c r="A29" s="269" t="s">
        <v>242</v>
      </c>
      <c r="B29" s="215" t="s">
        <v>1263</v>
      </c>
      <c r="C29" s="269" t="s">
        <v>1069</v>
      </c>
      <c r="D29" s="215" t="s">
        <v>1264</v>
      </c>
      <c r="E29" s="184"/>
      <c r="F29" s="184"/>
      <c r="G29" s="184"/>
      <c r="H29" s="184"/>
      <c r="I29" s="184"/>
      <c r="K29" s="117"/>
      <c r="L29" s="44"/>
      <c r="M29" s="44"/>
      <c r="N29" s="44"/>
      <c r="O29" s="86"/>
      <c r="P29" s="839">
        <v>5</v>
      </c>
      <c r="Q29" s="839" t="s">
        <v>1309</v>
      </c>
      <c r="R29" s="839"/>
      <c r="S29" s="839"/>
      <c r="T29" s="839"/>
      <c r="U29" s="684"/>
      <c r="V29" s="226"/>
    </row>
    <row r="30" spans="1:31" x14ac:dyDescent="0.2">
      <c r="A30" s="269" t="s">
        <v>243</v>
      </c>
      <c r="B30" s="215" t="s">
        <v>1265</v>
      </c>
      <c r="C30" s="269" t="s">
        <v>1026</v>
      </c>
      <c r="D30" s="215" t="s">
        <v>1266</v>
      </c>
      <c r="E30" s="721"/>
      <c r="F30" s="721"/>
      <c r="G30" s="721"/>
      <c r="H30" s="721"/>
      <c r="I30" s="721"/>
      <c r="K30" s="107" t="s">
        <v>59</v>
      </c>
      <c r="L30" s="46" t="s">
        <v>54</v>
      </c>
      <c r="M30" s="44" t="s">
        <v>37</v>
      </c>
      <c r="N30" s="44"/>
      <c r="O30" s="86"/>
      <c r="P30" s="839">
        <v>6</v>
      </c>
      <c r="Q30" s="839" t="s">
        <v>913</v>
      </c>
      <c r="R30" s="839"/>
      <c r="S30" s="839"/>
      <c r="T30" s="839"/>
      <c r="U30" s="683"/>
      <c r="V30" s="274"/>
    </row>
    <row r="31" spans="1:31" s="6" customFormat="1" x14ac:dyDescent="0.2">
      <c r="A31" s="269" t="s">
        <v>244</v>
      </c>
      <c r="B31" s="215" t="s">
        <v>1267</v>
      </c>
      <c r="C31" s="269" t="s">
        <v>1069</v>
      </c>
      <c r="D31" s="215" t="s">
        <v>1268</v>
      </c>
      <c r="E31" s="840"/>
      <c r="F31" s="840"/>
      <c r="G31" s="840"/>
      <c r="H31" s="840"/>
      <c r="I31" s="840"/>
      <c r="J31" s="120"/>
      <c r="K31" s="117" t="s">
        <v>869</v>
      </c>
      <c r="L31" s="91" t="str">
        <f>IF(R36="","",R36)</f>
        <v>Novák V.</v>
      </c>
      <c r="M31" s="86" t="str">
        <f>IF(Q36="","",Q36)</f>
        <v>Šťastný</v>
      </c>
      <c r="N31" s="44"/>
      <c r="O31" s="86"/>
      <c r="P31" s="839">
        <v>7</v>
      </c>
      <c r="Q31" s="839" t="s">
        <v>1310</v>
      </c>
      <c r="R31" s="839"/>
      <c r="S31" s="839"/>
      <c r="T31" s="839"/>
      <c r="U31" s="683"/>
      <c r="V31" s="226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2" thickBot="1" x14ac:dyDescent="0.25">
      <c r="A32" s="775" t="s">
        <v>126</v>
      </c>
      <c r="B32" s="776" t="s">
        <v>65</v>
      </c>
      <c r="C32" s="775" t="s">
        <v>127</v>
      </c>
      <c r="D32" s="775" t="s">
        <v>37</v>
      </c>
      <c r="E32" s="775">
        <v>0</v>
      </c>
      <c r="F32" s="775" t="s">
        <v>128</v>
      </c>
      <c r="G32" s="775" t="s">
        <v>79</v>
      </c>
      <c r="H32" s="775" t="s">
        <v>8</v>
      </c>
      <c r="I32" s="656"/>
      <c r="J32" s="133"/>
      <c r="K32" s="117" t="s">
        <v>1311</v>
      </c>
      <c r="L32" s="91" t="str">
        <f>IF(R37="","",R37)</f>
        <v>Dolák</v>
      </c>
      <c r="M32" s="86" t="str">
        <f>IF(Q37="","",Q37)</f>
        <v>Tříletý R.</v>
      </c>
      <c r="N32" s="44"/>
      <c r="O32" s="86"/>
      <c r="P32" s="839">
        <v>8</v>
      </c>
      <c r="Q32" s="839" t="s">
        <v>937</v>
      </c>
      <c r="R32" s="839"/>
      <c r="S32" s="839"/>
      <c r="T32" s="839"/>
      <c r="U32" s="684"/>
      <c r="V32" s="226"/>
    </row>
    <row r="33" spans="1:22" ht="12" thickTop="1" x14ac:dyDescent="0.2">
      <c r="A33" s="778">
        <v>1</v>
      </c>
      <c r="B33" s="777" t="s">
        <v>922</v>
      </c>
      <c r="C33" s="778">
        <v>2</v>
      </c>
      <c r="D33" s="778">
        <v>2</v>
      </c>
      <c r="E33" s="778">
        <v>0</v>
      </c>
      <c r="F33" s="778">
        <v>0</v>
      </c>
      <c r="G33" s="778" t="s">
        <v>1342</v>
      </c>
      <c r="H33" s="779">
        <v>6</v>
      </c>
      <c r="I33" s="657"/>
      <c r="K33" s="117"/>
      <c r="L33" s="91" t="str">
        <f>IF(R38="","",R38)</f>
        <v/>
      </c>
      <c r="M33" s="86" t="str">
        <f>IF(Q38="","",Q38)</f>
        <v/>
      </c>
      <c r="N33" s="44"/>
      <c r="O33" s="86"/>
      <c r="P33" s="839">
        <v>9</v>
      </c>
      <c r="Q33" s="839" t="s">
        <v>916</v>
      </c>
      <c r="R33" s="839"/>
      <c r="S33" s="839"/>
      <c r="T33" s="839"/>
      <c r="U33" s="683"/>
      <c r="V33" s="226"/>
    </row>
    <row r="34" spans="1:22" x14ac:dyDescent="0.2">
      <c r="A34" s="781">
        <v>2</v>
      </c>
      <c r="B34" s="780" t="s">
        <v>131</v>
      </c>
      <c r="C34" s="781">
        <v>2</v>
      </c>
      <c r="D34" s="781">
        <v>1</v>
      </c>
      <c r="E34" s="781">
        <v>1</v>
      </c>
      <c r="F34" s="781">
        <v>0</v>
      </c>
      <c r="G34" s="781" t="s">
        <v>1335</v>
      </c>
      <c r="H34" s="782">
        <v>4</v>
      </c>
      <c r="I34" s="657"/>
      <c r="K34" s="117"/>
      <c r="L34" s="91" t="str">
        <f>IF(R39="","",R39)</f>
        <v/>
      </c>
      <c r="M34" s="86" t="str">
        <f>IF(Q39="","",Q39)</f>
        <v/>
      </c>
      <c r="N34" s="118"/>
      <c r="O34" s="86"/>
      <c r="P34" s="839">
        <v>10</v>
      </c>
      <c r="Q34" s="839" t="s">
        <v>1018</v>
      </c>
      <c r="R34" s="839"/>
      <c r="S34" s="839"/>
      <c r="T34" s="839"/>
      <c r="U34" s="683"/>
      <c r="V34" s="226"/>
    </row>
    <row r="35" spans="1:22" x14ac:dyDescent="0.2">
      <c r="A35" s="781">
        <v>3</v>
      </c>
      <c r="B35" s="780" t="s">
        <v>846</v>
      </c>
      <c r="C35" s="781">
        <v>2</v>
      </c>
      <c r="D35" s="781">
        <v>1</v>
      </c>
      <c r="E35" s="781">
        <v>0</v>
      </c>
      <c r="F35" s="781">
        <v>1</v>
      </c>
      <c r="G35" s="781" t="s">
        <v>1323</v>
      </c>
      <c r="H35" s="782">
        <v>3</v>
      </c>
      <c r="I35" s="657"/>
      <c r="K35" s="473" t="s">
        <v>57</v>
      </c>
      <c r="L35" s="474" t="s">
        <v>0</v>
      </c>
      <c r="M35" s="474" t="s">
        <v>22</v>
      </c>
      <c r="N35" s="118"/>
      <c r="O35" s="86"/>
      <c r="P35" s="839">
        <v>11</v>
      </c>
      <c r="Q35" s="839" t="s">
        <v>917</v>
      </c>
      <c r="R35" s="839"/>
      <c r="S35" s="839"/>
      <c r="T35" s="839"/>
      <c r="U35" s="684"/>
      <c r="V35" s="226"/>
    </row>
    <row r="36" spans="1:22" x14ac:dyDescent="0.2">
      <c r="A36" s="781">
        <v>4</v>
      </c>
      <c r="B36" s="780" t="s">
        <v>405</v>
      </c>
      <c r="C36" s="781">
        <v>2</v>
      </c>
      <c r="D36" s="781">
        <v>2</v>
      </c>
      <c r="E36" s="781">
        <v>0</v>
      </c>
      <c r="F36" s="781">
        <v>0</v>
      </c>
      <c r="G36" s="781" t="s">
        <v>1343</v>
      </c>
      <c r="H36" s="782">
        <v>6</v>
      </c>
      <c r="I36" s="657"/>
      <c r="K36" s="119" t="s">
        <v>1312</v>
      </c>
      <c r="L36" s="86" t="str">
        <f>IF(R25="","",R25)</f>
        <v>Bastl V.</v>
      </c>
      <c r="M36" s="86" t="str">
        <f>IF(S25="","",S25)</f>
        <v>Šťastný</v>
      </c>
      <c r="N36" s="44"/>
      <c r="O36" s="86"/>
      <c r="P36" s="839">
        <v>12</v>
      </c>
      <c r="Q36" s="839" t="s">
        <v>918</v>
      </c>
      <c r="R36" s="839" t="str">
        <f>Q34</f>
        <v>Novák V.</v>
      </c>
      <c r="S36" s="839"/>
      <c r="T36" s="839"/>
      <c r="U36" s="683"/>
      <c r="V36" s="226"/>
    </row>
    <row r="37" spans="1:22" x14ac:dyDescent="0.2">
      <c r="A37" s="781">
        <v>5</v>
      </c>
      <c r="B37" s="780" t="s">
        <v>211</v>
      </c>
      <c r="C37" s="781">
        <v>2</v>
      </c>
      <c r="D37" s="781">
        <v>1</v>
      </c>
      <c r="E37" s="781">
        <v>0</v>
      </c>
      <c r="F37" s="781">
        <v>1</v>
      </c>
      <c r="G37" s="781" t="s">
        <v>1344</v>
      </c>
      <c r="H37" s="782">
        <v>3</v>
      </c>
      <c r="I37" s="657"/>
      <c r="K37" s="117" t="s">
        <v>994</v>
      </c>
      <c r="L37" s="86" t="str">
        <f t="shared" ref="L37:M38" si="2">IF(R26="","",R26)</f>
        <v>Šťastný</v>
      </c>
      <c r="M37" s="86" t="str">
        <f t="shared" si="2"/>
        <v>Bastl V.</v>
      </c>
      <c r="N37" s="118"/>
      <c r="O37" s="86"/>
      <c r="P37" s="839">
        <v>13</v>
      </c>
      <c r="Q37" s="839" t="s">
        <v>986</v>
      </c>
      <c r="R37" s="839" t="str">
        <f>Q35</f>
        <v>Dolák</v>
      </c>
      <c r="S37" s="839"/>
      <c r="T37" s="839"/>
      <c r="U37" s="683"/>
      <c r="V37" s="226"/>
    </row>
    <row r="38" spans="1:22" x14ac:dyDescent="0.2">
      <c r="A38" s="781">
        <v>6</v>
      </c>
      <c r="B38" s="780" t="s">
        <v>843</v>
      </c>
      <c r="C38" s="781">
        <v>2</v>
      </c>
      <c r="D38" s="781">
        <v>2</v>
      </c>
      <c r="E38" s="781">
        <v>0</v>
      </c>
      <c r="F38" s="781">
        <v>0</v>
      </c>
      <c r="G38" s="781" t="s">
        <v>1344</v>
      </c>
      <c r="H38" s="782">
        <v>6</v>
      </c>
      <c r="I38" s="657"/>
      <c r="K38" s="117" t="s">
        <v>857</v>
      </c>
      <c r="L38" s="86" t="str">
        <f t="shared" si="2"/>
        <v>Urbánek</v>
      </c>
      <c r="M38" s="86" t="str">
        <f t="shared" si="2"/>
        <v>Bastl V.</v>
      </c>
      <c r="N38" s="44"/>
      <c r="O38" s="86"/>
      <c r="P38" s="839">
        <v>14</v>
      </c>
      <c r="Q38" s="839"/>
      <c r="R38" s="839"/>
      <c r="S38" s="839"/>
      <c r="T38" s="839"/>
      <c r="U38" s="684"/>
      <c r="V38" s="274"/>
    </row>
    <row r="39" spans="1:22" x14ac:dyDescent="0.2">
      <c r="A39" s="781">
        <v>7</v>
      </c>
      <c r="B39" s="780" t="s">
        <v>129</v>
      </c>
      <c r="C39" s="781">
        <v>2</v>
      </c>
      <c r="D39" s="781">
        <v>1</v>
      </c>
      <c r="E39" s="781">
        <v>1</v>
      </c>
      <c r="F39" s="781">
        <v>0</v>
      </c>
      <c r="G39" s="781" t="s">
        <v>1327</v>
      </c>
      <c r="H39" s="782">
        <v>4</v>
      </c>
      <c r="I39" s="657"/>
      <c r="K39" s="117"/>
      <c r="L39" s="86" t="str">
        <f>IF(R28="","",R28)</f>
        <v/>
      </c>
      <c r="M39" s="86" t="str">
        <f>IF(S28="","",S28)</f>
        <v/>
      </c>
      <c r="N39" s="46"/>
      <c r="O39" s="86"/>
      <c r="P39" s="839">
        <v>15</v>
      </c>
      <c r="Q39" s="839"/>
      <c r="R39" s="839"/>
      <c r="S39" s="839"/>
      <c r="T39" s="839"/>
      <c r="U39" s="683"/>
      <c r="V39" s="226"/>
    </row>
    <row r="40" spans="1:22" x14ac:dyDescent="0.2">
      <c r="A40" s="781">
        <v>8</v>
      </c>
      <c r="B40" s="780" t="s">
        <v>213</v>
      </c>
      <c r="C40" s="781">
        <v>2</v>
      </c>
      <c r="D40" s="781">
        <v>0</v>
      </c>
      <c r="E40" s="781">
        <v>1</v>
      </c>
      <c r="F40" s="781">
        <v>1</v>
      </c>
      <c r="G40" s="781" t="s">
        <v>1323</v>
      </c>
      <c r="H40" s="782">
        <v>1</v>
      </c>
      <c r="I40" s="657"/>
      <c r="K40" s="117"/>
      <c r="L40" s="128"/>
      <c r="M40" s="148"/>
      <c r="N40" s="44"/>
      <c r="O40" s="86"/>
      <c r="P40" s="839"/>
      <c r="Q40" s="839"/>
      <c r="R40" s="839"/>
      <c r="S40" s="839"/>
      <c r="T40" s="839"/>
      <c r="U40" s="683"/>
      <c r="V40" s="226"/>
    </row>
    <row r="41" spans="1:22" x14ac:dyDescent="0.2">
      <c r="A41" s="781">
        <v>9</v>
      </c>
      <c r="B41" s="780" t="s">
        <v>130</v>
      </c>
      <c r="C41" s="781">
        <v>2</v>
      </c>
      <c r="D41" s="781">
        <v>1</v>
      </c>
      <c r="E41" s="781">
        <v>0</v>
      </c>
      <c r="F41" s="781">
        <v>1</v>
      </c>
      <c r="G41" s="781" t="s">
        <v>1345</v>
      </c>
      <c r="H41" s="782">
        <v>3</v>
      </c>
      <c r="I41" s="657"/>
      <c r="K41" s="242" t="s">
        <v>58</v>
      </c>
      <c r="L41" s="234" t="s">
        <v>53</v>
      </c>
      <c r="M41" s="149" t="s">
        <v>49</v>
      </c>
      <c r="N41" s="44"/>
      <c r="U41" s="683"/>
      <c r="V41" s="226"/>
    </row>
    <row r="42" spans="1:22" x14ac:dyDescent="0.2">
      <c r="A42" s="781">
        <v>10</v>
      </c>
      <c r="B42" s="780" t="s">
        <v>925</v>
      </c>
      <c r="C42" s="781">
        <v>2</v>
      </c>
      <c r="D42" s="781">
        <v>1</v>
      </c>
      <c r="E42" s="781">
        <v>0</v>
      </c>
      <c r="F42" s="781">
        <v>1</v>
      </c>
      <c r="G42" s="781" t="s">
        <v>1346</v>
      </c>
      <c r="H42" s="782">
        <v>3</v>
      </c>
      <c r="I42" s="657"/>
      <c r="K42" s="117" t="s">
        <v>950</v>
      </c>
      <c r="L42" s="44" t="str">
        <f>IF(T25="","",T25)</f>
        <v>Švarc</v>
      </c>
      <c r="M42" s="44" t="str">
        <f>IF(U25="","",U25)</f>
        <v/>
      </c>
      <c r="N42" s="118"/>
      <c r="U42" s="684"/>
      <c r="V42" s="226"/>
    </row>
    <row r="43" spans="1:22" x14ac:dyDescent="0.2">
      <c r="A43" s="781">
        <v>11</v>
      </c>
      <c r="B43" s="780" t="s">
        <v>920</v>
      </c>
      <c r="C43" s="781">
        <v>2</v>
      </c>
      <c r="D43" s="781">
        <v>0</v>
      </c>
      <c r="E43" s="781">
        <v>2</v>
      </c>
      <c r="F43" s="781">
        <v>0</v>
      </c>
      <c r="G43" s="781" t="s">
        <v>1347</v>
      </c>
      <c r="H43" s="782">
        <v>2</v>
      </c>
      <c r="I43" s="657"/>
      <c r="K43" s="117" t="s">
        <v>857</v>
      </c>
      <c r="L43" s="44" t="str">
        <f t="shared" ref="L43:M43" si="3">IF(T26="","",T26)</f>
        <v>Urbánek</v>
      </c>
      <c r="M43" s="44" t="str">
        <f t="shared" si="3"/>
        <v/>
      </c>
      <c r="N43" s="118"/>
      <c r="U43" s="683"/>
      <c r="V43" s="226"/>
    </row>
    <row r="44" spans="1:22" x14ac:dyDescent="0.2">
      <c r="A44" s="781">
        <v>12</v>
      </c>
      <c r="B44" s="780" t="s">
        <v>207</v>
      </c>
      <c r="C44" s="781">
        <v>2</v>
      </c>
      <c r="D44" s="781">
        <v>0</v>
      </c>
      <c r="E44" s="781">
        <v>0</v>
      </c>
      <c r="F44" s="781">
        <v>2</v>
      </c>
      <c r="G44" s="781" t="s">
        <v>1348</v>
      </c>
      <c r="H44" s="782">
        <v>1</v>
      </c>
      <c r="I44" s="657"/>
      <c r="K44" s="117"/>
      <c r="L44" s="44" t="str">
        <f t="shared" ref="L44:M44" si="4">IF(T27="","",T27)</f>
        <v/>
      </c>
      <c r="M44" s="44" t="str">
        <f t="shared" si="4"/>
        <v/>
      </c>
      <c r="N44" s="118"/>
      <c r="U44" s="683"/>
      <c r="V44" s="226"/>
    </row>
    <row r="45" spans="1:22" x14ac:dyDescent="0.2">
      <c r="A45" s="781">
        <v>13</v>
      </c>
      <c r="B45" s="780" t="s">
        <v>848</v>
      </c>
      <c r="C45" s="781">
        <v>2</v>
      </c>
      <c r="D45" s="781">
        <v>0</v>
      </c>
      <c r="E45" s="781">
        <v>0</v>
      </c>
      <c r="F45" s="781">
        <v>2</v>
      </c>
      <c r="G45" s="781" t="s">
        <v>1346</v>
      </c>
      <c r="H45" s="782">
        <v>0</v>
      </c>
      <c r="I45" s="657"/>
      <c r="K45" s="117"/>
      <c r="L45" s="44" t="str">
        <f t="shared" ref="L45:M45" si="5">IF(T28="","",T28)</f>
        <v/>
      </c>
      <c r="M45" s="44" t="str">
        <f t="shared" si="5"/>
        <v/>
      </c>
      <c r="N45" s="118"/>
      <c r="U45" s="684"/>
      <c r="V45" s="226"/>
    </row>
    <row r="46" spans="1:22" x14ac:dyDescent="0.2">
      <c r="A46" s="781">
        <v>14</v>
      </c>
      <c r="B46" s="780" t="s">
        <v>924</v>
      </c>
      <c r="C46" s="781">
        <v>2</v>
      </c>
      <c r="D46" s="781">
        <v>0</v>
      </c>
      <c r="E46" s="781">
        <v>0</v>
      </c>
      <c r="F46" s="781">
        <v>2</v>
      </c>
      <c r="G46" s="781" t="s">
        <v>1333</v>
      </c>
      <c r="H46" s="782">
        <v>0</v>
      </c>
      <c r="I46" s="657"/>
      <c r="K46" s="623"/>
      <c r="L46" s="380"/>
      <c r="M46" s="380"/>
      <c r="N46" s="380"/>
      <c r="U46" s="683"/>
      <c r="V46" s="226"/>
    </row>
    <row r="47" spans="1:22" x14ac:dyDescent="0.2">
      <c r="A47" s="375"/>
      <c r="B47" s="229"/>
      <c r="C47" s="375"/>
      <c r="D47" s="375"/>
      <c r="E47" s="375"/>
      <c r="F47" s="375"/>
      <c r="G47" s="376"/>
      <c r="H47" s="375"/>
      <c r="I47" s="375"/>
      <c r="U47" s="683"/>
      <c r="V47" s="226"/>
    </row>
    <row r="48" spans="1:22" x14ac:dyDescent="0.2">
      <c r="A48" s="268" t="s">
        <v>101</v>
      </c>
      <c r="B48" s="268" t="str">
        <f>MID(A49,4,2)</f>
        <v>04</v>
      </c>
      <c r="C48" s="268"/>
      <c r="D48" s="185"/>
      <c r="E48" s="375"/>
      <c r="F48" s="375"/>
      <c r="G48" s="376"/>
      <c r="H48" s="375"/>
      <c r="I48" s="375"/>
      <c r="U48" s="683"/>
      <c r="V48" s="226"/>
    </row>
    <row r="49" spans="1:21" ht="12.75" x14ac:dyDescent="0.2">
      <c r="A49" s="885" t="s">
        <v>245</v>
      </c>
      <c r="B49" s="897" t="s">
        <v>1296</v>
      </c>
      <c r="C49" s="897" t="s">
        <v>1085</v>
      </c>
      <c r="D49" s="897" t="s">
        <v>1297</v>
      </c>
      <c r="E49" s="520"/>
      <c r="F49" s="185"/>
      <c r="G49" s="185"/>
      <c r="H49" s="185"/>
      <c r="I49" s="185"/>
      <c r="K49" s="16" t="s">
        <v>60</v>
      </c>
      <c r="L49" s="6"/>
      <c r="M49" s="6"/>
      <c r="N49" s="6"/>
      <c r="U49" s="683"/>
    </row>
    <row r="50" spans="1:21" ht="12.75" x14ac:dyDescent="0.2">
      <c r="A50" s="885" t="s">
        <v>247</v>
      </c>
      <c r="B50" s="897" t="s">
        <v>1298</v>
      </c>
      <c r="C50" s="897" t="s">
        <v>1092</v>
      </c>
      <c r="D50" s="897" t="s">
        <v>1299</v>
      </c>
      <c r="E50" s="841"/>
      <c r="F50" s="842"/>
      <c r="G50" s="842"/>
      <c r="H50" s="842"/>
      <c r="I50" s="842"/>
      <c r="J50" s="773"/>
      <c r="L50" s="212" t="str">
        <f xml:space="preserve">  IF(Q50="","",         Q50)</f>
        <v>Koupil</v>
      </c>
      <c r="M50" s="6"/>
      <c r="N50" s="6"/>
      <c r="P50" s="29">
        <v>1</v>
      </c>
      <c r="Q50" s="29" t="s">
        <v>1293</v>
      </c>
      <c r="R50" s="29" t="str">
        <f>Q60</f>
        <v>Šťastný</v>
      </c>
      <c r="S50" s="29" t="str">
        <f>Q53</f>
        <v>Kelbler P.</v>
      </c>
      <c r="T50" s="29" t="str">
        <f>Q55</f>
        <v>Habr S.</v>
      </c>
      <c r="U50" s="684"/>
    </row>
    <row r="51" spans="1:21" ht="12.75" x14ac:dyDescent="0.2">
      <c r="A51" s="885" t="s">
        <v>248</v>
      </c>
      <c r="B51" s="897" t="s">
        <v>1300</v>
      </c>
      <c r="C51" s="897" t="s">
        <v>1085</v>
      </c>
      <c r="D51" s="897" t="s">
        <v>1404</v>
      </c>
      <c r="E51" s="520"/>
      <c r="F51" s="185"/>
      <c r="G51" s="185"/>
      <c r="H51" s="185"/>
      <c r="I51" s="185"/>
      <c r="K51" s="10" t="str">
        <f>IF(Q51="","",Q51)</f>
        <v>Chvátal T.</v>
      </c>
      <c r="L51" s="10" t="str">
        <f>IF(Q52="","",Q52)</f>
        <v>Černý</v>
      </c>
      <c r="M51" s="10" t="str">
        <f>IF(Q53="","",Q53)</f>
        <v>Kelbler P.</v>
      </c>
      <c r="N51" s="10" t="str">
        <f>IF(Q54="","",Q54)</f>
        <v>Zejda V.</v>
      </c>
      <c r="P51" s="29">
        <v>2</v>
      </c>
      <c r="Q51" s="29" t="s">
        <v>927</v>
      </c>
      <c r="R51" s="29" t="str">
        <f>Q53</f>
        <v>Kelbler P.</v>
      </c>
      <c r="S51" s="29" t="str">
        <f>Q58</f>
        <v>Švarc</v>
      </c>
      <c r="U51" s="683"/>
    </row>
    <row r="52" spans="1:21" ht="12.75" x14ac:dyDescent="0.2">
      <c r="A52" s="885" t="s">
        <v>249</v>
      </c>
      <c r="B52" s="897" t="s">
        <v>1301</v>
      </c>
      <c r="C52" s="897" t="s">
        <v>1092</v>
      </c>
      <c r="D52" s="897" t="s">
        <v>1302</v>
      </c>
      <c r="E52" s="520"/>
      <c r="F52" s="185"/>
      <c r="G52" s="185"/>
      <c r="H52" s="185"/>
      <c r="I52" s="185"/>
      <c r="K52" s="10" t="str">
        <f>IF(Q55="","",Q55)</f>
        <v>Habr S.</v>
      </c>
      <c r="L52" s="10" t="str">
        <f>IF(Q56="","",Q56)</f>
        <v>Novák B.</v>
      </c>
      <c r="M52" s="10" t="str">
        <f>IF(Q57="","",Q57)</f>
        <v>Habr V.</v>
      </c>
      <c r="N52" s="10" t="str">
        <f>IF(Q58="","",Q58)</f>
        <v>Švarc</v>
      </c>
      <c r="O52" s="100"/>
      <c r="P52" s="29">
        <v>3</v>
      </c>
      <c r="Q52" s="29" t="s">
        <v>931</v>
      </c>
      <c r="R52" s="29" t="str">
        <f>Q51</f>
        <v>Chvátal T.</v>
      </c>
      <c r="S52" s="29" t="s">
        <v>1313</v>
      </c>
      <c r="U52" s="683"/>
    </row>
    <row r="53" spans="1:21" ht="12.75" x14ac:dyDescent="0.2">
      <c r="A53" s="885" t="s">
        <v>250</v>
      </c>
      <c r="B53" s="897" t="s">
        <v>1303</v>
      </c>
      <c r="C53" s="897" t="s">
        <v>1092</v>
      </c>
      <c r="D53" s="897" t="s">
        <v>1304</v>
      </c>
      <c r="E53" s="520"/>
      <c r="F53" s="185"/>
      <c r="G53" s="185"/>
      <c r="H53" s="185"/>
      <c r="I53" s="185"/>
      <c r="K53" s="10"/>
      <c r="L53" s="10" t="str">
        <f>IF(Q59="","",Q59)</f>
        <v>Novák V.</v>
      </c>
      <c r="M53" s="10" t="str">
        <f>IF(Q60="","",Q60)</f>
        <v>Šťastný</v>
      </c>
      <c r="N53" s="127"/>
      <c r="O53" s="101"/>
      <c r="P53" s="29">
        <v>4</v>
      </c>
      <c r="Q53" s="29" t="s">
        <v>914</v>
      </c>
      <c r="R53" s="29" t="str">
        <f>Q60</f>
        <v>Šťastný</v>
      </c>
      <c r="S53" s="29" t="str">
        <f>Q58</f>
        <v>Švarc</v>
      </c>
      <c r="U53" s="684"/>
    </row>
    <row r="54" spans="1:21" ht="12.75" x14ac:dyDescent="0.2">
      <c r="A54" s="885" t="s">
        <v>251</v>
      </c>
      <c r="B54" s="897" t="s">
        <v>1305</v>
      </c>
      <c r="C54" s="897" t="s">
        <v>1085</v>
      </c>
      <c r="D54" s="897" t="s">
        <v>1306</v>
      </c>
      <c r="E54" s="520"/>
      <c r="F54" s="185"/>
      <c r="G54" s="185"/>
      <c r="H54" s="185"/>
      <c r="I54" s="185"/>
      <c r="O54" s="101"/>
      <c r="P54" s="29">
        <v>5</v>
      </c>
      <c r="Q54" s="29" t="s">
        <v>1309</v>
      </c>
      <c r="R54" s="29" t="str">
        <f>Q58</f>
        <v>Švarc</v>
      </c>
      <c r="S54" s="29" t="str">
        <f>Q62</f>
        <v>Pokorný</v>
      </c>
      <c r="U54" s="683"/>
    </row>
    <row r="55" spans="1:21" ht="12.75" x14ac:dyDescent="0.2">
      <c r="A55" s="885" t="s">
        <v>252</v>
      </c>
      <c r="B55" s="897" t="s">
        <v>1307</v>
      </c>
      <c r="C55" s="897" t="s">
        <v>1092</v>
      </c>
      <c r="D55" s="897" t="s">
        <v>1308</v>
      </c>
      <c r="E55" s="520"/>
      <c r="F55" s="185"/>
      <c r="G55" s="185"/>
      <c r="H55" s="185"/>
      <c r="I55" s="185"/>
      <c r="K55" s="16" t="s">
        <v>59</v>
      </c>
      <c r="L55" s="30" t="s">
        <v>54</v>
      </c>
      <c r="M55" s="6" t="s">
        <v>37</v>
      </c>
      <c r="P55" s="29">
        <v>6</v>
      </c>
      <c r="Q55" s="29" t="s">
        <v>936</v>
      </c>
      <c r="U55" s="683"/>
    </row>
    <row r="56" spans="1:21" x14ac:dyDescent="0.2">
      <c r="E56" s="185"/>
      <c r="F56" s="185"/>
      <c r="G56" s="185"/>
      <c r="H56" s="185"/>
      <c r="I56" s="185"/>
      <c r="K56" s="42" t="s">
        <v>994</v>
      </c>
      <c r="L56" s="29" t="str">
        <f>IF(R61="","",R61)</f>
        <v>Habr S.</v>
      </c>
      <c r="M56" s="84" t="str">
        <f>IF(Q61="","",Q61)</f>
        <v>Tříletý</v>
      </c>
      <c r="P56" s="29">
        <v>7</v>
      </c>
      <c r="Q56" s="29" t="s">
        <v>912</v>
      </c>
      <c r="U56" s="684"/>
    </row>
    <row r="57" spans="1:21" ht="12" thickBot="1" x14ac:dyDescent="0.25">
      <c r="A57" s="287" t="s">
        <v>126</v>
      </c>
      <c r="B57" s="286" t="s">
        <v>65</v>
      </c>
      <c r="C57" s="287" t="s">
        <v>127</v>
      </c>
      <c r="D57" s="287" t="s">
        <v>37</v>
      </c>
      <c r="E57" s="287">
        <v>0</v>
      </c>
      <c r="F57" s="287" t="s">
        <v>128</v>
      </c>
      <c r="G57" s="287" t="s">
        <v>79</v>
      </c>
      <c r="H57" s="287" t="s">
        <v>8</v>
      </c>
      <c r="I57" s="656"/>
      <c r="K57" s="42" t="s">
        <v>890</v>
      </c>
      <c r="L57" s="29" t="str">
        <f>IF(R62="","",R62)</f>
        <v>Novák V.</v>
      </c>
      <c r="M57" s="84" t="str">
        <f>IF(Q62="","",Q62)</f>
        <v>Pokorný</v>
      </c>
      <c r="P57" s="29">
        <v>8</v>
      </c>
      <c r="Q57" s="29" t="s">
        <v>915</v>
      </c>
      <c r="U57" s="683"/>
    </row>
    <row r="58" spans="1:21" ht="12" thickTop="1" x14ac:dyDescent="0.2">
      <c r="A58" s="252">
        <v>1</v>
      </c>
      <c r="B58" s="219" t="s">
        <v>922</v>
      </c>
      <c r="C58" s="252">
        <v>3</v>
      </c>
      <c r="D58" s="252">
        <v>3</v>
      </c>
      <c r="E58" s="252">
        <v>0</v>
      </c>
      <c r="F58" s="252">
        <v>0</v>
      </c>
      <c r="G58" s="252" t="s">
        <v>1321</v>
      </c>
      <c r="H58" s="655">
        <v>9</v>
      </c>
      <c r="I58" s="657"/>
      <c r="K58" s="42" t="s">
        <v>862</v>
      </c>
      <c r="L58" s="29" t="str">
        <f>IF(R63="","",R63)</f>
        <v>Kelbler P.</v>
      </c>
      <c r="M58" s="84" t="str">
        <f>IF(Q63="","",Q63)</f>
        <v>Havlík M.</v>
      </c>
      <c r="P58" s="29">
        <v>9</v>
      </c>
      <c r="Q58" s="29" t="s">
        <v>916</v>
      </c>
      <c r="U58" s="683"/>
    </row>
    <row r="59" spans="1:21" x14ac:dyDescent="0.2">
      <c r="A59" s="221">
        <v>2</v>
      </c>
      <c r="B59" s="220" t="s">
        <v>131</v>
      </c>
      <c r="C59" s="221">
        <v>3</v>
      </c>
      <c r="D59" s="221">
        <v>2</v>
      </c>
      <c r="E59" s="221">
        <v>1</v>
      </c>
      <c r="F59" s="221">
        <v>0</v>
      </c>
      <c r="G59" s="221" t="s">
        <v>1322</v>
      </c>
      <c r="H59" s="506">
        <v>7</v>
      </c>
      <c r="I59" s="657"/>
      <c r="L59" s="29" t="str">
        <f>IF(R64="","",R64)</f>
        <v/>
      </c>
      <c r="M59" s="84" t="str">
        <f>IF(Q64="","",Q64)</f>
        <v/>
      </c>
      <c r="N59" s="106"/>
      <c r="P59" s="29">
        <v>10</v>
      </c>
      <c r="Q59" s="29" t="s">
        <v>1018</v>
      </c>
      <c r="U59" s="684"/>
    </row>
    <row r="60" spans="1:21" x14ac:dyDescent="0.2">
      <c r="A60" s="221">
        <v>3</v>
      </c>
      <c r="B60" s="220" t="s">
        <v>846</v>
      </c>
      <c r="C60" s="221">
        <v>3</v>
      </c>
      <c r="D60" s="221">
        <v>2</v>
      </c>
      <c r="E60" s="221">
        <v>0</v>
      </c>
      <c r="F60" s="221">
        <v>1</v>
      </c>
      <c r="G60" s="221" t="s">
        <v>1323</v>
      </c>
      <c r="H60" s="506">
        <v>6</v>
      </c>
      <c r="I60" s="657"/>
      <c r="K60" s="16" t="s">
        <v>57</v>
      </c>
      <c r="L60" s="30" t="s">
        <v>0</v>
      </c>
      <c r="M60" s="213" t="s">
        <v>22</v>
      </c>
      <c r="N60" s="106"/>
      <c r="P60" s="29">
        <v>11</v>
      </c>
      <c r="Q60" s="29" t="s">
        <v>918</v>
      </c>
      <c r="U60" s="683"/>
    </row>
    <row r="61" spans="1:21" x14ac:dyDescent="0.2">
      <c r="A61" s="221">
        <v>4</v>
      </c>
      <c r="B61" s="220" t="s">
        <v>405</v>
      </c>
      <c r="C61" s="221">
        <v>3</v>
      </c>
      <c r="D61" s="221">
        <v>2</v>
      </c>
      <c r="E61" s="221">
        <v>0</v>
      </c>
      <c r="F61" s="221">
        <v>1</v>
      </c>
      <c r="G61" s="221" t="s">
        <v>1324</v>
      </c>
      <c r="H61" s="506">
        <v>6</v>
      </c>
      <c r="I61" s="657"/>
      <c r="K61" s="10" t="s">
        <v>827</v>
      </c>
      <c r="L61" s="151" t="str">
        <f>IF(R50="","",R50)</f>
        <v>Šťastný</v>
      </c>
      <c r="M61" s="151" t="str">
        <f>IF(S50="","",S50)</f>
        <v>Kelbler P.</v>
      </c>
      <c r="N61" s="6"/>
      <c r="P61" s="29">
        <v>12</v>
      </c>
      <c r="Q61" s="29" t="s">
        <v>968</v>
      </c>
      <c r="R61" s="29" t="str">
        <f>Q55</f>
        <v>Habr S.</v>
      </c>
      <c r="U61" s="683"/>
    </row>
    <row r="62" spans="1:21" x14ac:dyDescent="0.2">
      <c r="A62" s="221">
        <v>5</v>
      </c>
      <c r="B62" s="220" t="s">
        <v>211</v>
      </c>
      <c r="C62" s="221">
        <v>3</v>
      </c>
      <c r="D62" s="221">
        <v>2</v>
      </c>
      <c r="E62" s="221">
        <v>0</v>
      </c>
      <c r="F62" s="221">
        <v>1</v>
      </c>
      <c r="G62" s="221" t="s">
        <v>1325</v>
      </c>
      <c r="H62" s="506">
        <v>6</v>
      </c>
      <c r="I62" s="657"/>
      <c r="K62" s="10" t="s">
        <v>1019</v>
      </c>
      <c r="L62" s="151" t="str">
        <f t="shared" ref="L62:M64" si="6">IF(R51="","",R51)</f>
        <v>Kelbler P.</v>
      </c>
      <c r="M62" s="151" t="str">
        <f t="shared" si="6"/>
        <v>Švarc</v>
      </c>
      <c r="N62" s="106"/>
      <c r="P62" s="29">
        <v>13</v>
      </c>
      <c r="Q62" s="29" t="s">
        <v>953</v>
      </c>
      <c r="R62" s="29" t="str">
        <f>Q59</f>
        <v>Novák V.</v>
      </c>
      <c r="U62" s="684"/>
    </row>
    <row r="63" spans="1:21" x14ac:dyDescent="0.2">
      <c r="A63" s="221">
        <v>6</v>
      </c>
      <c r="B63" s="220" t="s">
        <v>843</v>
      </c>
      <c r="C63" s="221">
        <v>3</v>
      </c>
      <c r="D63" s="221">
        <v>2</v>
      </c>
      <c r="E63" s="221">
        <v>0</v>
      </c>
      <c r="F63" s="221">
        <v>1</v>
      </c>
      <c r="G63" s="221" t="s">
        <v>1326</v>
      </c>
      <c r="H63" s="506">
        <v>6</v>
      </c>
      <c r="I63" s="657"/>
      <c r="K63" s="10" t="s">
        <v>1314</v>
      </c>
      <c r="L63" s="151" t="str">
        <f t="shared" si="6"/>
        <v>Chvátal T.</v>
      </c>
      <c r="M63" s="151" t="str">
        <f t="shared" si="6"/>
        <v>"solo"</v>
      </c>
      <c r="N63" s="6"/>
      <c r="P63" s="29">
        <v>14</v>
      </c>
      <c r="Q63" s="29" t="s">
        <v>928</v>
      </c>
      <c r="R63" s="29" t="str">
        <f>Q53</f>
        <v>Kelbler P.</v>
      </c>
      <c r="U63" s="683"/>
    </row>
    <row r="64" spans="1:21" x14ac:dyDescent="0.2">
      <c r="A64" s="221">
        <v>7</v>
      </c>
      <c r="B64" s="220" t="s">
        <v>129</v>
      </c>
      <c r="C64" s="221">
        <v>3</v>
      </c>
      <c r="D64" s="221">
        <v>1</v>
      </c>
      <c r="E64" s="221">
        <v>2</v>
      </c>
      <c r="F64" s="221">
        <v>0</v>
      </c>
      <c r="G64" s="221" t="s">
        <v>1327</v>
      </c>
      <c r="H64" s="506">
        <v>5</v>
      </c>
      <c r="I64" s="657"/>
      <c r="K64" s="10" t="s">
        <v>994</v>
      </c>
      <c r="L64" s="151" t="str">
        <f t="shared" si="6"/>
        <v>Šťastný</v>
      </c>
      <c r="M64" s="151" t="str">
        <f t="shared" si="6"/>
        <v>Švarc</v>
      </c>
      <c r="N64" s="97"/>
      <c r="P64" s="29">
        <v>15</v>
      </c>
      <c r="U64" s="683"/>
    </row>
    <row r="65" spans="1:31" x14ac:dyDescent="0.2">
      <c r="A65" s="221">
        <v>8</v>
      </c>
      <c r="B65" s="220" t="s">
        <v>213</v>
      </c>
      <c r="C65" s="221">
        <v>3</v>
      </c>
      <c r="D65" s="221">
        <v>1</v>
      </c>
      <c r="E65" s="221">
        <v>1</v>
      </c>
      <c r="F65" s="221">
        <v>1</v>
      </c>
      <c r="G65" s="221" t="s">
        <v>1328</v>
      </c>
      <c r="H65" s="506">
        <v>4</v>
      </c>
      <c r="I65" s="657"/>
      <c r="K65" s="42" t="s">
        <v>435</v>
      </c>
      <c r="L65" s="151" t="str">
        <f t="shared" ref="L65" si="7">IF(R54="","",R54)</f>
        <v>Švarc</v>
      </c>
      <c r="M65" s="151" t="str">
        <f t="shared" ref="M65" si="8">IF(S54="","",S54)</f>
        <v>Pokorný</v>
      </c>
      <c r="N65" s="6"/>
      <c r="U65" s="684"/>
    </row>
    <row r="66" spans="1:31" x14ac:dyDescent="0.2">
      <c r="A66" s="221">
        <v>9</v>
      </c>
      <c r="B66" s="220" t="s">
        <v>130</v>
      </c>
      <c r="C66" s="221">
        <v>3</v>
      </c>
      <c r="D66" s="221">
        <v>1</v>
      </c>
      <c r="E66" s="221">
        <v>1</v>
      </c>
      <c r="F66" s="221">
        <v>1</v>
      </c>
      <c r="G66" s="221" t="s">
        <v>1329</v>
      </c>
      <c r="H66" s="506">
        <v>4</v>
      </c>
      <c r="I66" s="657"/>
      <c r="K66" s="241" t="s">
        <v>58</v>
      </c>
      <c r="L66" s="125" t="s">
        <v>53</v>
      </c>
      <c r="M66" s="126" t="s">
        <v>49</v>
      </c>
      <c r="U66" s="683"/>
    </row>
    <row r="67" spans="1:31" x14ac:dyDescent="0.2">
      <c r="A67" s="221">
        <v>10</v>
      </c>
      <c r="B67" s="220" t="s">
        <v>925</v>
      </c>
      <c r="C67" s="221">
        <v>3</v>
      </c>
      <c r="D67" s="221">
        <v>1</v>
      </c>
      <c r="E67" s="221">
        <v>0</v>
      </c>
      <c r="F67" s="221">
        <v>2</v>
      </c>
      <c r="G67" s="221" t="s">
        <v>1330</v>
      </c>
      <c r="H67" s="506">
        <v>3</v>
      </c>
      <c r="I67" s="657"/>
      <c r="K67" s="10" t="s">
        <v>883</v>
      </c>
      <c r="L67" s="6" t="str">
        <f>IF(T50="","",T50)</f>
        <v>Habr S.</v>
      </c>
      <c r="M67" s="6" t="str">
        <f>IF(U50="","",U50)</f>
        <v/>
      </c>
      <c r="N67" s="84"/>
      <c r="U67" s="683"/>
    </row>
    <row r="68" spans="1:31" x14ac:dyDescent="0.2">
      <c r="A68" s="221">
        <v>11</v>
      </c>
      <c r="B68" s="220" t="s">
        <v>920</v>
      </c>
      <c r="C68" s="221">
        <v>3</v>
      </c>
      <c r="D68" s="221">
        <v>0</v>
      </c>
      <c r="E68" s="221">
        <v>2</v>
      </c>
      <c r="F68" s="221">
        <v>1</v>
      </c>
      <c r="G68" s="221" t="s">
        <v>1331</v>
      </c>
      <c r="H68" s="506">
        <v>2</v>
      </c>
      <c r="I68" s="657"/>
      <c r="L68" s="6" t="str">
        <f t="shared" ref="L68:L70" si="9">IF(T51="","",T51)</f>
        <v/>
      </c>
      <c r="M68" s="10" t="str">
        <f t="shared" ref="M68:M70" si="10">IF(U51="","",U51)</f>
        <v/>
      </c>
      <c r="N68" s="84"/>
      <c r="U68" s="684"/>
    </row>
    <row r="69" spans="1:31" x14ac:dyDescent="0.2">
      <c r="A69" s="221">
        <v>12</v>
      </c>
      <c r="B69" s="220" t="s">
        <v>207</v>
      </c>
      <c r="C69" s="221">
        <v>3</v>
      </c>
      <c r="D69" s="221">
        <v>0</v>
      </c>
      <c r="E69" s="221">
        <v>1</v>
      </c>
      <c r="F69" s="221">
        <v>2</v>
      </c>
      <c r="G69" s="221" t="s">
        <v>1332</v>
      </c>
      <c r="H69" s="506">
        <v>1</v>
      </c>
      <c r="I69" s="657"/>
      <c r="L69" s="6" t="str">
        <f t="shared" si="9"/>
        <v/>
      </c>
      <c r="M69" s="10" t="str">
        <f t="shared" si="10"/>
        <v/>
      </c>
      <c r="N69" s="84"/>
      <c r="U69" s="683"/>
    </row>
    <row r="70" spans="1:31" x14ac:dyDescent="0.2">
      <c r="A70" s="221">
        <v>13</v>
      </c>
      <c r="B70" s="220" t="s">
        <v>848</v>
      </c>
      <c r="C70" s="221">
        <v>3</v>
      </c>
      <c r="D70" s="221">
        <v>0</v>
      </c>
      <c r="E70" s="221">
        <v>0</v>
      </c>
      <c r="F70" s="221">
        <v>3</v>
      </c>
      <c r="G70" s="221" t="s">
        <v>1333</v>
      </c>
      <c r="H70" s="506">
        <v>0</v>
      </c>
      <c r="I70" s="657"/>
      <c r="L70" s="6" t="str">
        <f t="shared" si="9"/>
        <v/>
      </c>
      <c r="M70" s="10" t="str">
        <f t="shared" si="10"/>
        <v/>
      </c>
      <c r="N70" s="84"/>
      <c r="U70" s="683"/>
    </row>
    <row r="71" spans="1:31" x14ac:dyDescent="0.2">
      <c r="A71" s="221">
        <v>14</v>
      </c>
      <c r="B71" s="220" t="s">
        <v>924</v>
      </c>
      <c r="C71" s="221">
        <v>3</v>
      </c>
      <c r="D71" s="221">
        <v>0</v>
      </c>
      <c r="E71" s="221">
        <v>0</v>
      </c>
      <c r="F71" s="221">
        <v>3</v>
      </c>
      <c r="G71" s="221" t="s">
        <v>1334</v>
      </c>
      <c r="H71" s="506">
        <v>0</v>
      </c>
      <c r="I71" s="657"/>
      <c r="M71" s="10"/>
      <c r="N71" s="84"/>
      <c r="U71" s="684"/>
    </row>
    <row r="72" spans="1:31" x14ac:dyDescent="0.2">
      <c r="A72" s="255" t="s">
        <v>101</v>
      </c>
      <c r="B72" s="255" t="str">
        <f>MID(A73,4,2)</f>
        <v>05</v>
      </c>
      <c r="C72" s="255"/>
      <c r="D72" s="184"/>
      <c r="E72" s="184"/>
      <c r="F72" s="184"/>
      <c r="G72" s="184"/>
      <c r="H72" s="184"/>
      <c r="I72" s="184"/>
      <c r="K72" s="107" t="s">
        <v>60</v>
      </c>
      <c r="L72" s="44"/>
      <c r="M72" s="44"/>
      <c r="N72" s="44"/>
      <c r="Q72" s="839"/>
      <c r="R72" s="839"/>
      <c r="U72" s="683"/>
    </row>
    <row r="73" spans="1:31" s="86" customFormat="1" x14ac:dyDescent="0.2">
      <c r="A73" s="255" t="s">
        <v>254</v>
      </c>
      <c r="B73" s="184" t="s">
        <v>1349</v>
      </c>
      <c r="C73" s="184" t="s">
        <v>1028</v>
      </c>
      <c r="D73" s="184" t="s">
        <v>1315</v>
      </c>
      <c r="F73" s="184"/>
      <c r="G73" s="184"/>
      <c r="H73" s="184"/>
      <c r="I73" s="184"/>
      <c r="J73" s="150"/>
      <c r="K73" s="117"/>
      <c r="L73" s="233" t="str">
        <f xml:space="preserve">  IF(Q73="","",         Q73)</f>
        <v>Urbánek</v>
      </c>
      <c r="M73" s="44"/>
      <c r="N73" s="44"/>
      <c r="P73" s="839">
        <v>1</v>
      </c>
      <c r="Q73" s="839" t="s">
        <v>991</v>
      </c>
      <c r="R73" s="839" t="str">
        <f>Q74</f>
        <v>Chvátal T.</v>
      </c>
      <c r="S73" s="839" t="str">
        <f>Q76</f>
        <v>Novák B.</v>
      </c>
      <c r="T73" s="839"/>
      <c r="U73" s="683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</row>
    <row r="74" spans="1:31" s="86" customFormat="1" x14ac:dyDescent="0.2">
      <c r="A74" s="255" t="s">
        <v>256</v>
      </c>
      <c r="B74" s="184" t="s">
        <v>1350</v>
      </c>
      <c r="C74" s="184" t="s">
        <v>1028</v>
      </c>
      <c r="D74" s="184" t="s">
        <v>1351</v>
      </c>
      <c r="F74" s="184"/>
      <c r="G74" s="184"/>
      <c r="H74" s="184"/>
      <c r="I74" s="184"/>
      <c r="J74" s="150"/>
      <c r="K74" s="117" t="str">
        <f>IF(Q74="","",Q74)</f>
        <v>Chvátal T.</v>
      </c>
      <c r="L74" s="117" t="str">
        <f>IF(Q75="","",Q75)</f>
        <v>Černý</v>
      </c>
      <c r="M74" s="117" t="str">
        <f>IF(Q76="","",Q76)</f>
        <v>Novák B.</v>
      </c>
      <c r="N74" s="117" t="str">
        <f>IF(Q77="","",Q77)</f>
        <v>Zejda V.</v>
      </c>
      <c r="O74" s="101"/>
      <c r="P74" s="839">
        <v>2</v>
      </c>
      <c r="Q74" s="839" t="s">
        <v>927</v>
      </c>
      <c r="R74" s="839" t="str">
        <f>Q82</f>
        <v>Šťastný</v>
      </c>
      <c r="S74" s="839" t="str">
        <f>Q83</f>
        <v>Pokorný</v>
      </c>
      <c r="T74" s="839"/>
      <c r="U74" s="684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</row>
    <row r="75" spans="1:31" s="86" customFormat="1" x14ac:dyDescent="0.2">
      <c r="A75" s="255" t="s">
        <v>257</v>
      </c>
      <c r="B75" s="184" t="s">
        <v>1352</v>
      </c>
      <c r="C75" s="184" t="s">
        <v>1100</v>
      </c>
      <c r="D75" s="184" t="s">
        <v>1316</v>
      </c>
      <c r="F75" s="184"/>
      <c r="G75" s="184"/>
      <c r="H75" s="184"/>
      <c r="I75" s="184"/>
      <c r="J75" s="150"/>
      <c r="K75" s="117" t="str">
        <f>IF(Q78="","",Q78)</f>
        <v>Dolák</v>
      </c>
      <c r="L75" s="117" t="str">
        <f>IF(Q79="","",Q79)</f>
        <v>Kelbler P.</v>
      </c>
      <c r="M75" s="117" t="str">
        <f>IF(Q80="","",Q80)</f>
        <v>Habr V.</v>
      </c>
      <c r="N75" s="117" t="str">
        <f>IF(Q81="","",Q81)</f>
        <v>Švarc</v>
      </c>
      <c r="O75" s="101"/>
      <c r="P75" s="839">
        <v>3</v>
      </c>
      <c r="Q75" s="839" t="s">
        <v>931</v>
      </c>
      <c r="R75" s="839" t="str">
        <f>Q79</f>
        <v>Kelbler P.</v>
      </c>
      <c r="S75" s="839" t="str">
        <f>Q82</f>
        <v>Šťastný</v>
      </c>
      <c r="T75" s="839"/>
      <c r="U75" s="683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</row>
    <row r="76" spans="1:31" s="86" customFormat="1" x14ac:dyDescent="0.2">
      <c r="A76" s="255" t="s">
        <v>259</v>
      </c>
      <c r="B76" s="184" t="s">
        <v>1353</v>
      </c>
      <c r="C76" s="184" t="s">
        <v>1028</v>
      </c>
      <c r="D76" s="184" t="s">
        <v>1317</v>
      </c>
      <c r="F76" s="184"/>
      <c r="G76" s="184"/>
      <c r="H76" s="184"/>
      <c r="I76" s="184"/>
      <c r="J76" s="150"/>
      <c r="K76" s="117"/>
      <c r="L76" s="117" t="str">
        <f>IF(Q82="","",Q82)</f>
        <v>Šťastný</v>
      </c>
      <c r="M76" s="117" t="str">
        <f>IF(Q83="","",Q83)</f>
        <v>Pokorný</v>
      </c>
      <c r="N76" s="128"/>
      <c r="O76" s="101"/>
      <c r="P76" s="839">
        <v>4</v>
      </c>
      <c r="Q76" s="839" t="s">
        <v>912</v>
      </c>
      <c r="R76" s="839"/>
      <c r="S76" s="839"/>
      <c r="T76" s="839"/>
      <c r="U76" s="683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</row>
    <row r="77" spans="1:31" s="86" customFormat="1" x14ac:dyDescent="0.2">
      <c r="A77" s="255" t="s">
        <v>260</v>
      </c>
      <c r="B77" s="184" t="s">
        <v>1354</v>
      </c>
      <c r="C77" s="184" t="s">
        <v>1028</v>
      </c>
      <c r="D77" s="184" t="s">
        <v>1318</v>
      </c>
      <c r="F77" s="184"/>
      <c r="G77" s="184"/>
      <c r="H77" s="184"/>
      <c r="I77" s="184"/>
      <c r="J77" s="150"/>
      <c r="K77" s="117"/>
      <c r="L77" s="44"/>
      <c r="M77" s="44"/>
      <c r="N77" s="44"/>
      <c r="P77" s="839">
        <v>5</v>
      </c>
      <c r="Q77" s="839" t="s">
        <v>1309</v>
      </c>
      <c r="R77" s="839"/>
      <c r="S77" s="839"/>
      <c r="T77" s="839"/>
      <c r="U77" s="684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</row>
    <row r="78" spans="1:31" s="86" customFormat="1" x14ac:dyDescent="0.2">
      <c r="A78" s="255" t="s">
        <v>261</v>
      </c>
      <c r="B78" s="184" t="s">
        <v>1355</v>
      </c>
      <c r="C78" s="184" t="s">
        <v>1100</v>
      </c>
      <c r="D78" s="184" t="s">
        <v>1319</v>
      </c>
      <c r="E78" s="115"/>
      <c r="F78" s="840"/>
      <c r="G78" s="840"/>
      <c r="H78" s="840"/>
      <c r="I78" s="840"/>
      <c r="J78" s="843"/>
      <c r="K78" s="107" t="s">
        <v>59</v>
      </c>
      <c r="L78" s="46" t="s">
        <v>54</v>
      </c>
      <c r="M78" s="44" t="s">
        <v>37</v>
      </c>
      <c r="N78" s="44"/>
      <c r="P78" s="839">
        <v>6</v>
      </c>
      <c r="Q78" s="839" t="s">
        <v>917</v>
      </c>
      <c r="R78" s="839"/>
      <c r="S78" s="839"/>
      <c r="T78" s="839"/>
      <c r="U78" s="683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</row>
    <row r="79" spans="1:31" s="86" customFormat="1" x14ac:dyDescent="0.2">
      <c r="A79" s="255" t="s">
        <v>262</v>
      </c>
      <c r="B79" s="184" t="s">
        <v>1356</v>
      </c>
      <c r="C79" s="184" t="s">
        <v>1100</v>
      </c>
      <c r="D79" s="184" t="s">
        <v>1320</v>
      </c>
      <c r="F79" s="642"/>
      <c r="G79" s="184"/>
      <c r="H79" s="184"/>
      <c r="I79" s="184"/>
      <c r="J79" s="150"/>
      <c r="K79" s="117"/>
      <c r="L79" s="86" t="str">
        <f>IF(R84="","",R84)</f>
        <v/>
      </c>
      <c r="M79" s="118" t="str">
        <f>IF(Q84="","",Q84)</f>
        <v/>
      </c>
      <c r="N79" s="44"/>
      <c r="P79" s="839">
        <v>7</v>
      </c>
      <c r="Q79" s="839" t="s">
        <v>914</v>
      </c>
      <c r="R79" s="839"/>
      <c r="S79" s="839"/>
      <c r="T79" s="839"/>
      <c r="U79" s="683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</row>
    <row r="80" spans="1:31" s="86" customFormat="1" ht="12" thickBot="1" x14ac:dyDescent="0.25">
      <c r="A80" s="775" t="s">
        <v>126</v>
      </c>
      <c r="B80" s="776" t="s">
        <v>65</v>
      </c>
      <c r="C80" s="775" t="s">
        <v>127</v>
      </c>
      <c r="D80" s="775" t="s">
        <v>37</v>
      </c>
      <c r="E80" s="775">
        <v>0</v>
      </c>
      <c r="F80" s="775" t="s">
        <v>128</v>
      </c>
      <c r="G80" s="775" t="s">
        <v>79</v>
      </c>
      <c r="H80" s="775" t="s">
        <v>8</v>
      </c>
      <c r="I80" s="656"/>
      <c r="J80" s="150"/>
      <c r="K80" s="117"/>
      <c r="L80" s="86" t="str">
        <f>IF(R85="","",R85)</f>
        <v/>
      </c>
      <c r="M80" s="118" t="str">
        <f>IF(Q85="","",Q85)</f>
        <v/>
      </c>
      <c r="N80" s="44"/>
      <c r="P80" s="839">
        <v>8</v>
      </c>
      <c r="Q80" s="839" t="s">
        <v>915</v>
      </c>
      <c r="R80" s="839"/>
      <c r="S80" s="839"/>
      <c r="T80" s="839"/>
      <c r="U80" s="684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</row>
    <row r="81" spans="1:31" s="86" customFormat="1" ht="12" thickTop="1" x14ac:dyDescent="0.2">
      <c r="A81" s="778">
        <v>1</v>
      </c>
      <c r="B81" s="777" t="s">
        <v>922</v>
      </c>
      <c r="C81" s="778">
        <v>4</v>
      </c>
      <c r="D81" s="778">
        <v>4</v>
      </c>
      <c r="E81" s="778">
        <v>0</v>
      </c>
      <c r="F81" s="778">
        <v>0</v>
      </c>
      <c r="G81" s="778" t="s">
        <v>1357</v>
      </c>
      <c r="H81" s="779">
        <v>12</v>
      </c>
      <c r="I81" s="657"/>
      <c r="J81" s="150"/>
      <c r="K81" s="117"/>
      <c r="L81" s="86" t="str">
        <f>IF(R86="","",R86)</f>
        <v/>
      </c>
      <c r="M81" s="118" t="str">
        <f>IF(Q86="","",Q86)</f>
        <v/>
      </c>
      <c r="N81" s="44"/>
      <c r="P81" s="839">
        <v>9</v>
      </c>
      <c r="Q81" s="839" t="s">
        <v>916</v>
      </c>
      <c r="R81" s="839"/>
      <c r="S81" s="839"/>
      <c r="T81" s="839"/>
      <c r="U81" s="683"/>
      <c r="V81" s="275"/>
      <c r="W81" s="275"/>
      <c r="X81" s="275"/>
      <c r="Y81" s="275"/>
      <c r="Z81" s="275"/>
      <c r="AA81" s="275"/>
      <c r="AB81" s="275"/>
      <c r="AC81" s="275"/>
      <c r="AD81" s="275"/>
      <c r="AE81" s="275"/>
    </row>
    <row r="82" spans="1:31" s="86" customFormat="1" x14ac:dyDescent="0.2">
      <c r="A82" s="781">
        <v>2</v>
      </c>
      <c r="B82" s="780" t="s">
        <v>131</v>
      </c>
      <c r="C82" s="781">
        <v>4</v>
      </c>
      <c r="D82" s="781">
        <v>3</v>
      </c>
      <c r="E82" s="781">
        <v>1</v>
      </c>
      <c r="F82" s="781">
        <v>0</v>
      </c>
      <c r="G82" s="781" t="s">
        <v>1357</v>
      </c>
      <c r="H82" s="782">
        <v>10</v>
      </c>
      <c r="I82" s="657"/>
      <c r="J82" s="150"/>
      <c r="K82" s="117"/>
      <c r="L82" s="86" t="str">
        <f>IF(R87="","",R87)</f>
        <v/>
      </c>
      <c r="M82" s="118" t="str">
        <f>IF(Q87="","",Q87)</f>
        <v/>
      </c>
      <c r="N82" s="118"/>
      <c r="P82" s="839">
        <v>10</v>
      </c>
      <c r="Q82" s="839" t="s">
        <v>918</v>
      </c>
      <c r="R82" s="839"/>
      <c r="S82" s="839"/>
      <c r="T82" s="839"/>
      <c r="U82" s="683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</row>
    <row r="83" spans="1:31" s="86" customFormat="1" x14ac:dyDescent="0.2">
      <c r="A83" s="781">
        <v>3</v>
      </c>
      <c r="B83" s="780" t="s">
        <v>405</v>
      </c>
      <c r="C83" s="781">
        <v>4</v>
      </c>
      <c r="D83" s="781">
        <v>3</v>
      </c>
      <c r="E83" s="781">
        <v>0</v>
      </c>
      <c r="F83" s="781">
        <v>1</v>
      </c>
      <c r="G83" s="781" t="s">
        <v>1358</v>
      </c>
      <c r="H83" s="782">
        <v>9</v>
      </c>
      <c r="I83" s="657"/>
      <c r="J83" s="150"/>
      <c r="K83" s="473" t="s">
        <v>57</v>
      </c>
      <c r="L83" s="474" t="s">
        <v>0</v>
      </c>
      <c r="M83" s="474" t="s">
        <v>22</v>
      </c>
      <c r="N83" s="118"/>
      <c r="P83" s="839">
        <v>11</v>
      </c>
      <c r="Q83" s="839" t="s">
        <v>953</v>
      </c>
      <c r="R83" s="839"/>
      <c r="S83" s="839"/>
      <c r="T83" s="839"/>
      <c r="U83" s="684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</row>
    <row r="84" spans="1:31" s="86" customFormat="1" x14ac:dyDescent="0.2">
      <c r="A84" s="781">
        <v>4</v>
      </c>
      <c r="B84" s="780" t="s">
        <v>846</v>
      </c>
      <c r="C84" s="781">
        <v>4</v>
      </c>
      <c r="D84" s="781">
        <v>2</v>
      </c>
      <c r="E84" s="781">
        <v>1</v>
      </c>
      <c r="F84" s="781">
        <v>1</v>
      </c>
      <c r="G84" s="781" t="s">
        <v>1359</v>
      </c>
      <c r="H84" s="782">
        <v>7</v>
      </c>
      <c r="I84" s="657"/>
      <c r="J84" s="150"/>
      <c r="K84" s="119" t="s">
        <v>1398</v>
      </c>
      <c r="L84" s="86" t="str">
        <f>IF(R73="","",R73)</f>
        <v>Chvátal T.</v>
      </c>
      <c r="M84" s="86" t="str">
        <f>IF(S73="","",S73)</f>
        <v>Novák B.</v>
      </c>
      <c r="N84" s="44"/>
      <c r="P84" s="839">
        <v>12</v>
      </c>
      <c r="Q84" s="839"/>
      <c r="R84" s="839"/>
      <c r="S84" s="839"/>
      <c r="T84" s="839"/>
      <c r="U84" s="683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</row>
    <row r="85" spans="1:31" s="86" customFormat="1" x14ac:dyDescent="0.2">
      <c r="A85" s="781">
        <v>5</v>
      </c>
      <c r="B85" s="780" t="s">
        <v>211</v>
      </c>
      <c r="C85" s="781">
        <v>4</v>
      </c>
      <c r="D85" s="781">
        <v>2</v>
      </c>
      <c r="E85" s="781">
        <v>1</v>
      </c>
      <c r="F85" s="781">
        <v>1</v>
      </c>
      <c r="G85" s="781" t="s">
        <v>1360</v>
      </c>
      <c r="H85" s="782">
        <v>7</v>
      </c>
      <c r="I85" s="657"/>
      <c r="J85" s="150"/>
      <c r="K85" s="117">
        <v>61</v>
      </c>
      <c r="L85" s="86" t="str">
        <f t="shared" ref="L85:M87" si="11">IF(R74="","",R74)</f>
        <v>Šťastný</v>
      </c>
      <c r="M85" s="86" t="str">
        <f t="shared" si="11"/>
        <v>Pokorný</v>
      </c>
      <c r="N85" s="118"/>
      <c r="P85" s="839">
        <v>13</v>
      </c>
      <c r="Q85" s="839"/>
      <c r="R85" s="839"/>
      <c r="S85" s="839"/>
      <c r="T85" s="839"/>
      <c r="U85" s="683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</row>
    <row r="86" spans="1:31" s="86" customFormat="1" x14ac:dyDescent="0.2">
      <c r="A86" s="781">
        <v>6</v>
      </c>
      <c r="B86" s="780" t="s">
        <v>130</v>
      </c>
      <c r="C86" s="781">
        <v>4</v>
      </c>
      <c r="D86" s="781">
        <v>2</v>
      </c>
      <c r="E86" s="781">
        <v>1</v>
      </c>
      <c r="F86" s="781">
        <v>1</v>
      </c>
      <c r="G86" s="781" t="s">
        <v>1326</v>
      </c>
      <c r="H86" s="782">
        <v>7</v>
      </c>
      <c r="I86" s="657"/>
      <c r="J86" s="150"/>
      <c r="K86" s="117" t="s">
        <v>164</v>
      </c>
      <c r="L86" s="86" t="str">
        <f t="shared" si="11"/>
        <v>Kelbler P.</v>
      </c>
      <c r="M86" s="86" t="str">
        <f t="shared" si="11"/>
        <v>Šťastný</v>
      </c>
      <c r="N86" s="44"/>
      <c r="P86" s="839">
        <v>14</v>
      </c>
      <c r="Q86" s="839"/>
      <c r="R86" s="839"/>
      <c r="S86" s="839"/>
      <c r="T86" s="839"/>
      <c r="U86" s="684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</row>
    <row r="87" spans="1:31" s="86" customFormat="1" x14ac:dyDescent="0.2">
      <c r="A87" s="781">
        <v>7</v>
      </c>
      <c r="B87" s="780" t="s">
        <v>843</v>
      </c>
      <c r="C87" s="781">
        <v>4</v>
      </c>
      <c r="D87" s="781">
        <v>2</v>
      </c>
      <c r="E87" s="781">
        <v>0</v>
      </c>
      <c r="F87" s="781">
        <v>2</v>
      </c>
      <c r="G87" s="781" t="s">
        <v>1361</v>
      </c>
      <c r="H87" s="782">
        <v>6</v>
      </c>
      <c r="I87" s="657"/>
      <c r="J87" s="150"/>
      <c r="K87" s="117"/>
      <c r="L87" s="86" t="str">
        <f t="shared" si="11"/>
        <v/>
      </c>
      <c r="M87" s="86" t="str">
        <f t="shared" si="11"/>
        <v/>
      </c>
      <c r="N87" s="46"/>
      <c r="P87" s="839">
        <v>15</v>
      </c>
      <c r="Q87" s="839"/>
      <c r="R87" s="839"/>
      <c r="S87" s="839"/>
      <c r="T87" s="839"/>
      <c r="U87" s="683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</row>
    <row r="88" spans="1:31" s="86" customFormat="1" x14ac:dyDescent="0.2">
      <c r="A88" s="781">
        <v>8</v>
      </c>
      <c r="B88" s="780" t="s">
        <v>129</v>
      </c>
      <c r="C88" s="781">
        <v>4</v>
      </c>
      <c r="D88" s="781">
        <v>1</v>
      </c>
      <c r="E88" s="781">
        <v>2</v>
      </c>
      <c r="F88" s="781">
        <v>1</v>
      </c>
      <c r="G88" s="781" t="s">
        <v>1326</v>
      </c>
      <c r="H88" s="782">
        <v>5</v>
      </c>
      <c r="I88" s="657"/>
      <c r="J88" s="150"/>
      <c r="K88" s="117"/>
      <c r="L88" s="86" t="str">
        <f t="shared" ref="L88:L89" si="12">IF(R77="","",R77)</f>
        <v/>
      </c>
      <c r="M88" s="86" t="str">
        <f t="shared" ref="M88:M89" si="13">IF(S77="","",S77)</f>
        <v/>
      </c>
      <c r="N88" s="44"/>
      <c r="P88" s="29"/>
      <c r="Q88" s="29"/>
      <c r="R88" s="29"/>
      <c r="S88" s="29"/>
      <c r="T88" s="29"/>
      <c r="U88" s="683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</row>
    <row r="89" spans="1:31" s="86" customFormat="1" x14ac:dyDescent="0.2">
      <c r="A89" s="781">
        <v>9</v>
      </c>
      <c r="B89" s="780" t="s">
        <v>920</v>
      </c>
      <c r="C89" s="781">
        <v>4</v>
      </c>
      <c r="D89" s="781">
        <v>1</v>
      </c>
      <c r="E89" s="781">
        <v>2</v>
      </c>
      <c r="F89" s="781">
        <v>1</v>
      </c>
      <c r="G89" s="781" t="s">
        <v>1362</v>
      </c>
      <c r="H89" s="782">
        <v>5</v>
      </c>
      <c r="I89" s="657"/>
      <c r="J89" s="150"/>
      <c r="K89" s="117"/>
      <c r="L89" s="86" t="str">
        <f t="shared" si="12"/>
        <v/>
      </c>
      <c r="M89" s="86" t="str">
        <f t="shared" si="13"/>
        <v/>
      </c>
      <c r="N89" s="44"/>
      <c r="O89" s="29"/>
      <c r="P89" s="29"/>
      <c r="Q89" s="29"/>
      <c r="R89" s="29"/>
      <c r="S89" s="29"/>
      <c r="T89" s="29"/>
      <c r="U89" s="684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</row>
    <row r="90" spans="1:31" s="86" customFormat="1" x14ac:dyDescent="0.2">
      <c r="A90" s="781">
        <v>10</v>
      </c>
      <c r="B90" s="780" t="s">
        <v>213</v>
      </c>
      <c r="C90" s="781">
        <v>4</v>
      </c>
      <c r="D90" s="781">
        <v>1</v>
      </c>
      <c r="E90" s="781">
        <v>1</v>
      </c>
      <c r="F90" s="781">
        <v>2</v>
      </c>
      <c r="G90" s="781" t="s">
        <v>1363</v>
      </c>
      <c r="H90" s="782">
        <v>4</v>
      </c>
      <c r="I90" s="657"/>
      <c r="J90" s="150"/>
      <c r="K90" s="604"/>
      <c r="L90" s="660"/>
      <c r="M90" s="604"/>
      <c r="N90" s="118"/>
      <c r="O90" s="29"/>
      <c r="P90" s="29"/>
      <c r="Q90" s="29"/>
      <c r="R90" s="29"/>
      <c r="S90" s="29"/>
      <c r="T90" s="29"/>
      <c r="U90" s="683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</row>
    <row r="91" spans="1:31" s="86" customFormat="1" x14ac:dyDescent="0.2">
      <c r="A91" s="781">
        <v>11</v>
      </c>
      <c r="B91" s="780" t="s">
        <v>207</v>
      </c>
      <c r="C91" s="781">
        <v>4</v>
      </c>
      <c r="D91" s="781">
        <v>1</v>
      </c>
      <c r="E91" s="781">
        <v>1</v>
      </c>
      <c r="F91" s="781">
        <v>2</v>
      </c>
      <c r="G91" s="781" t="s">
        <v>1364</v>
      </c>
      <c r="H91" s="782">
        <v>4</v>
      </c>
      <c r="I91" s="657"/>
      <c r="J91" s="150"/>
      <c r="K91" s="902"/>
      <c r="L91" s="850"/>
      <c r="M91" s="850"/>
      <c r="N91" s="118"/>
      <c r="O91" s="29"/>
      <c r="P91" s="29"/>
      <c r="Q91" s="29"/>
      <c r="R91" s="29"/>
      <c r="S91" s="29"/>
      <c r="T91" s="29"/>
      <c r="U91" s="683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</row>
    <row r="92" spans="1:31" s="86" customFormat="1" x14ac:dyDescent="0.2">
      <c r="A92" s="781">
        <v>12</v>
      </c>
      <c r="B92" s="780" t="s">
        <v>925</v>
      </c>
      <c r="C92" s="781">
        <v>4</v>
      </c>
      <c r="D92" s="781">
        <v>1</v>
      </c>
      <c r="E92" s="781">
        <v>0</v>
      </c>
      <c r="F92" s="781">
        <v>3</v>
      </c>
      <c r="G92" s="781" t="s">
        <v>1365</v>
      </c>
      <c r="H92" s="782">
        <v>3</v>
      </c>
      <c r="I92" s="657"/>
      <c r="J92" s="150"/>
      <c r="K92" s="473" t="s">
        <v>58</v>
      </c>
      <c r="L92" s="605" t="s">
        <v>53</v>
      </c>
      <c r="M92" s="606" t="s">
        <v>49</v>
      </c>
      <c r="N92" s="118"/>
      <c r="O92" s="29"/>
      <c r="P92" s="29"/>
      <c r="Q92" s="29"/>
      <c r="R92" s="29"/>
      <c r="S92" s="29"/>
      <c r="T92" s="29"/>
      <c r="U92" s="684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</row>
    <row r="93" spans="1:31" s="86" customFormat="1" x14ac:dyDescent="0.2">
      <c r="A93" s="781">
        <v>13</v>
      </c>
      <c r="B93" s="780" t="s">
        <v>848</v>
      </c>
      <c r="C93" s="781">
        <v>4</v>
      </c>
      <c r="D93" s="781">
        <v>0</v>
      </c>
      <c r="E93" s="781">
        <v>0</v>
      </c>
      <c r="F93" s="781">
        <v>4</v>
      </c>
      <c r="G93" s="781" t="s">
        <v>1366</v>
      </c>
      <c r="H93" s="782">
        <v>0</v>
      </c>
      <c r="I93" s="657"/>
      <c r="J93" s="150"/>
      <c r="K93" s="604"/>
      <c r="L93" s="660" t="str">
        <f>IF(T76="","",T76)</f>
        <v/>
      </c>
      <c r="M93" s="604" t="str">
        <f>IF(U76="","",U76)</f>
        <v/>
      </c>
      <c r="N93" s="118"/>
      <c r="O93" s="29"/>
      <c r="P93" s="29"/>
      <c r="Q93" s="29"/>
      <c r="R93" s="29"/>
      <c r="S93" s="29"/>
      <c r="T93" s="29"/>
      <c r="U93" s="683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</row>
    <row r="94" spans="1:31" s="86" customFormat="1" x14ac:dyDescent="0.2">
      <c r="A94" s="781">
        <v>14</v>
      </c>
      <c r="B94" s="780" t="s">
        <v>924</v>
      </c>
      <c r="C94" s="781">
        <v>4</v>
      </c>
      <c r="D94" s="781">
        <v>0</v>
      </c>
      <c r="E94" s="781">
        <v>0</v>
      </c>
      <c r="F94" s="781">
        <v>4</v>
      </c>
      <c r="G94" s="781" t="s">
        <v>1367</v>
      </c>
      <c r="H94" s="782">
        <v>0</v>
      </c>
      <c r="I94" s="657"/>
      <c r="J94" s="150"/>
      <c r="K94" s="119"/>
      <c r="N94" s="29"/>
      <c r="O94" s="29"/>
      <c r="P94" s="29"/>
      <c r="Q94" s="29"/>
      <c r="R94" s="29"/>
      <c r="S94" s="29"/>
      <c r="T94" s="29"/>
      <c r="U94" s="683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</row>
    <row r="95" spans="1:31" s="86" customFormat="1" x14ac:dyDescent="0.2">
      <c r="A95" s="384" t="s">
        <v>101</v>
      </c>
      <c r="B95" s="384" t="str">
        <f>MID(A96,4,2)</f>
        <v>06</v>
      </c>
      <c r="C95" s="217"/>
      <c r="D95" s="124"/>
      <c r="E95" s="124"/>
      <c r="F95" s="124"/>
      <c r="G95" s="285"/>
      <c r="H95" s="124"/>
      <c r="I95" s="124"/>
      <c r="J95" s="150"/>
      <c r="K95" s="119"/>
      <c r="N95" s="29"/>
      <c r="O95" s="29"/>
      <c r="P95" s="29"/>
      <c r="Q95" s="29"/>
      <c r="R95" s="29"/>
      <c r="S95" s="29"/>
      <c r="T95" s="29"/>
      <c r="U95" s="683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</row>
    <row r="96" spans="1:31" s="86" customFormat="1" x14ac:dyDescent="0.2">
      <c r="A96" s="268" t="s">
        <v>264</v>
      </c>
      <c r="B96" s="185" t="s">
        <v>1376</v>
      </c>
      <c r="C96" s="268" t="s">
        <v>1116</v>
      </c>
      <c r="D96" s="185" t="s">
        <v>1377</v>
      </c>
      <c r="E96" s="185"/>
      <c r="F96" s="185"/>
      <c r="G96" s="185"/>
      <c r="H96" s="185"/>
      <c r="I96" s="185"/>
      <c r="J96" s="150"/>
      <c r="K96" s="42"/>
      <c r="L96" s="29"/>
      <c r="M96" s="29"/>
      <c r="N96" s="29"/>
      <c r="P96" s="29"/>
      <c r="Q96" s="29"/>
      <c r="R96" s="29"/>
      <c r="S96" s="29"/>
      <c r="T96" s="29"/>
      <c r="U96" s="683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</row>
    <row r="97" spans="1:31" s="86" customFormat="1" x14ac:dyDescent="0.2">
      <c r="A97" s="268" t="s">
        <v>266</v>
      </c>
      <c r="B97" s="185" t="s">
        <v>1378</v>
      </c>
      <c r="C97" s="268" t="s">
        <v>1116</v>
      </c>
      <c r="D97" s="185" t="s">
        <v>1379</v>
      </c>
      <c r="E97" s="185"/>
      <c r="F97" s="185"/>
      <c r="G97" s="185"/>
      <c r="H97" s="185"/>
      <c r="I97" s="185"/>
      <c r="J97" s="150"/>
      <c r="K97" s="42"/>
      <c r="L97" s="29"/>
      <c r="M97" s="29"/>
      <c r="N97" s="29"/>
      <c r="P97" s="29"/>
      <c r="Q97" s="29"/>
      <c r="R97" s="29"/>
      <c r="S97" s="29"/>
      <c r="T97" s="29"/>
      <c r="U97" s="683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</row>
    <row r="98" spans="1:31" x14ac:dyDescent="0.2">
      <c r="A98" s="268" t="s">
        <v>267</v>
      </c>
      <c r="B98" s="185" t="s">
        <v>1380</v>
      </c>
      <c r="C98" s="268" t="s">
        <v>1030</v>
      </c>
      <c r="D98" s="185" t="s">
        <v>1381</v>
      </c>
      <c r="E98" s="185"/>
      <c r="F98" s="842"/>
      <c r="G98" s="185"/>
      <c r="H98" s="185"/>
      <c r="I98" s="185"/>
      <c r="K98" s="16" t="s">
        <v>60</v>
      </c>
      <c r="L98" s="6"/>
      <c r="M98" s="6"/>
      <c r="N98" s="6"/>
      <c r="U98" s="684"/>
    </row>
    <row r="99" spans="1:31" x14ac:dyDescent="0.2">
      <c r="A99" s="268" t="s">
        <v>268</v>
      </c>
      <c r="B99" s="185" t="s">
        <v>1382</v>
      </c>
      <c r="C99" s="268" t="s">
        <v>1116</v>
      </c>
      <c r="D99" s="185" t="s">
        <v>1387</v>
      </c>
      <c r="E99" s="185"/>
      <c r="F99" s="185"/>
      <c r="G99" s="185"/>
      <c r="H99" s="185"/>
      <c r="I99" s="185"/>
      <c r="L99" s="212" t="str">
        <f xml:space="preserve">  IF(Q99="","",         Q99)</f>
        <v>Koupil</v>
      </c>
      <c r="M99" s="6"/>
      <c r="N99" s="6"/>
      <c r="P99" s="29">
        <v>1</v>
      </c>
      <c r="Q99" s="29" t="s">
        <v>1293</v>
      </c>
      <c r="R99" s="29" t="str">
        <f>Q104</f>
        <v>Bastl V.</v>
      </c>
      <c r="S99" s="29" t="str">
        <f>Q106</f>
        <v>Habr V.</v>
      </c>
      <c r="T99" s="29" t="str">
        <f>Q112</f>
        <v>Novák V.</v>
      </c>
      <c r="U99" s="683"/>
    </row>
    <row r="100" spans="1:31" x14ac:dyDescent="0.2">
      <c r="A100" s="268" t="s">
        <v>269</v>
      </c>
      <c r="B100" s="185" t="s">
        <v>1383</v>
      </c>
      <c r="C100" s="268" t="s">
        <v>1116</v>
      </c>
      <c r="D100" s="185" t="s">
        <v>1384</v>
      </c>
      <c r="E100" s="185"/>
      <c r="F100" s="185"/>
      <c r="G100" s="185"/>
      <c r="H100" s="185"/>
      <c r="I100" s="185"/>
      <c r="K100" s="10" t="str">
        <f>IF(Q100="","",Q100)</f>
        <v>Krejčí M.</v>
      </c>
      <c r="L100" s="10" t="str">
        <f>IF(Q101="","",Q101)</f>
        <v>Černý</v>
      </c>
      <c r="M100" s="10" t="str">
        <f>IF(Q102="","",Q102)</f>
        <v>Novák B.</v>
      </c>
      <c r="N100" s="10" t="str">
        <f>IF(Q103="","",Q103)</f>
        <v>Zejda V.</v>
      </c>
      <c r="P100" s="29">
        <v>2</v>
      </c>
      <c r="Q100" s="29" t="s">
        <v>1397</v>
      </c>
      <c r="R100" s="29" t="str">
        <f>Q106</f>
        <v>Habr V.</v>
      </c>
      <c r="S100" s="29" t="str">
        <f>Q105</f>
        <v>Kelbler P.</v>
      </c>
      <c r="U100" s="683"/>
    </row>
    <row r="101" spans="1:31" x14ac:dyDescent="0.2">
      <c r="A101" s="268" t="s">
        <v>270</v>
      </c>
      <c r="B101" s="185" t="s">
        <v>1385</v>
      </c>
      <c r="C101" s="268" t="s">
        <v>1030</v>
      </c>
      <c r="D101" s="185" t="s">
        <v>1388</v>
      </c>
      <c r="E101" s="185"/>
      <c r="F101" s="185"/>
      <c r="G101" s="185"/>
      <c r="H101" s="185"/>
      <c r="I101" s="185"/>
      <c r="K101" s="10" t="str">
        <f>IF(Q104="","",Q104)</f>
        <v>Bastl V.</v>
      </c>
      <c r="L101" s="10" t="str">
        <f>IF(Q105="","",Q105)</f>
        <v>Kelbler P.</v>
      </c>
      <c r="M101" s="10" t="str">
        <f>IF(Q106="","",Q106)</f>
        <v>Habr V.</v>
      </c>
      <c r="N101" s="10" t="str">
        <f>IF(Q107="","",Q107)</f>
        <v>Švarc</v>
      </c>
      <c r="O101" s="100"/>
      <c r="P101" s="29">
        <v>3</v>
      </c>
      <c r="Q101" s="29" t="s">
        <v>931</v>
      </c>
      <c r="R101" s="29" t="s">
        <v>953</v>
      </c>
      <c r="S101" s="29" t="str">
        <f>Q102</f>
        <v>Novák B.</v>
      </c>
      <c r="U101" s="684"/>
    </row>
    <row r="102" spans="1:31" x14ac:dyDescent="0.2">
      <c r="A102" s="268" t="s">
        <v>272</v>
      </c>
      <c r="B102" s="185" t="s">
        <v>1386</v>
      </c>
      <c r="C102" s="268" t="s">
        <v>1030</v>
      </c>
      <c r="D102" s="185" t="s">
        <v>1389</v>
      </c>
      <c r="E102" s="185"/>
      <c r="F102" s="185"/>
      <c r="G102" s="185"/>
      <c r="H102" s="185"/>
      <c r="I102" s="185"/>
      <c r="K102" s="10"/>
      <c r="L102" s="10" t="str">
        <f>IF(Q108="","",Q108)</f>
        <v>Dolák</v>
      </c>
      <c r="M102" s="10" t="str">
        <f>IF(Q109="","",Q109)</f>
        <v>Pokorný</v>
      </c>
      <c r="N102" s="127"/>
      <c r="O102" s="101"/>
      <c r="P102" s="29">
        <v>4</v>
      </c>
      <c r="Q102" s="29" t="s">
        <v>912</v>
      </c>
      <c r="R102" s="29" t="s">
        <v>914</v>
      </c>
      <c r="S102" s="29" t="str">
        <f>Q108</f>
        <v>Dolák</v>
      </c>
      <c r="U102" s="683"/>
    </row>
    <row r="103" spans="1:31" x14ac:dyDescent="0.2">
      <c r="A103" s="268"/>
      <c r="B103" s="185"/>
      <c r="C103" s="381"/>
      <c r="D103" s="185"/>
      <c r="E103" s="185"/>
      <c r="F103" s="185"/>
      <c r="G103" s="185"/>
      <c r="H103" s="185"/>
      <c r="I103" s="185"/>
      <c r="O103" s="101"/>
      <c r="P103" s="29">
        <v>5</v>
      </c>
      <c r="Q103" s="29" t="s">
        <v>1309</v>
      </c>
      <c r="R103" s="29" t="s">
        <v>915</v>
      </c>
      <c r="S103" s="29" t="str">
        <f>Q100</f>
        <v>Krejčí M.</v>
      </c>
      <c r="U103" s="683"/>
    </row>
    <row r="104" spans="1:31" ht="12" thickBot="1" x14ac:dyDescent="0.25">
      <c r="A104" s="287" t="s">
        <v>126</v>
      </c>
      <c r="B104" s="286" t="s">
        <v>65</v>
      </c>
      <c r="C104" s="287" t="s">
        <v>127</v>
      </c>
      <c r="D104" s="287" t="s">
        <v>37</v>
      </c>
      <c r="E104" s="287">
        <v>0</v>
      </c>
      <c r="F104" s="287" t="s">
        <v>128</v>
      </c>
      <c r="G104" s="287" t="s">
        <v>79</v>
      </c>
      <c r="H104" s="287" t="s">
        <v>8</v>
      </c>
      <c r="I104" s="656"/>
      <c r="K104" s="16" t="s">
        <v>59</v>
      </c>
      <c r="L104" s="30" t="s">
        <v>54</v>
      </c>
      <c r="M104" s="6" t="s">
        <v>37</v>
      </c>
      <c r="P104" s="29">
        <v>6</v>
      </c>
      <c r="Q104" s="29" t="s">
        <v>913</v>
      </c>
      <c r="R104" s="29" t="s">
        <v>1018</v>
      </c>
      <c r="S104" s="29" t="str">
        <f>Q104</f>
        <v>Bastl V.</v>
      </c>
      <c r="U104" s="684"/>
    </row>
    <row r="105" spans="1:31" ht="12" thickTop="1" x14ac:dyDescent="0.2">
      <c r="A105" s="252">
        <v>1</v>
      </c>
      <c r="B105" s="219" t="s">
        <v>131</v>
      </c>
      <c r="C105" s="252">
        <v>5</v>
      </c>
      <c r="D105" s="252">
        <v>4</v>
      </c>
      <c r="E105" s="252">
        <v>1</v>
      </c>
      <c r="F105" s="252">
        <v>0</v>
      </c>
      <c r="G105" s="252" t="s">
        <v>1405</v>
      </c>
      <c r="H105" s="655">
        <v>13</v>
      </c>
      <c r="I105" s="657"/>
      <c r="K105" s="42" t="s">
        <v>825</v>
      </c>
      <c r="L105" s="29" t="str">
        <f>IF(R110="","",R110)</f>
        <v>Dolák</v>
      </c>
      <c r="M105" s="84" t="str">
        <f>IF(Q110="","",Q110)</f>
        <v>Urbánek</v>
      </c>
      <c r="P105" s="29">
        <v>7</v>
      </c>
      <c r="Q105" s="29" t="s">
        <v>914</v>
      </c>
      <c r="U105" s="683"/>
    </row>
    <row r="106" spans="1:31" x14ac:dyDescent="0.2">
      <c r="A106" s="221">
        <v>2</v>
      </c>
      <c r="B106" s="220" t="s">
        <v>922</v>
      </c>
      <c r="C106" s="221">
        <v>5</v>
      </c>
      <c r="D106" s="221">
        <v>4</v>
      </c>
      <c r="E106" s="221">
        <v>1</v>
      </c>
      <c r="F106" s="221">
        <v>0</v>
      </c>
      <c r="G106" s="221" t="s">
        <v>1406</v>
      </c>
      <c r="H106" s="506">
        <v>13</v>
      </c>
      <c r="I106" s="657"/>
      <c r="K106" s="42" t="s">
        <v>554</v>
      </c>
      <c r="L106" s="29" t="str">
        <f>IF(R111="","",R111)</f>
        <v>Kelbler P.</v>
      </c>
      <c r="M106" s="84" t="str">
        <f>IF(Q111="","",Q111)</f>
        <v>Zejda T.</v>
      </c>
      <c r="P106" s="29">
        <v>8</v>
      </c>
      <c r="Q106" s="29" t="s">
        <v>915</v>
      </c>
      <c r="U106" s="683"/>
    </row>
    <row r="107" spans="1:31" x14ac:dyDescent="0.2">
      <c r="A107" s="221">
        <v>3</v>
      </c>
      <c r="B107" s="220" t="s">
        <v>405</v>
      </c>
      <c r="C107" s="221">
        <v>5</v>
      </c>
      <c r="D107" s="221">
        <v>4</v>
      </c>
      <c r="E107" s="221">
        <v>0</v>
      </c>
      <c r="F107" s="221">
        <v>1</v>
      </c>
      <c r="G107" s="221" t="s">
        <v>1407</v>
      </c>
      <c r="H107" s="506">
        <v>12</v>
      </c>
      <c r="I107" s="657"/>
      <c r="K107" s="42" t="s">
        <v>435</v>
      </c>
      <c r="L107" s="29" t="str">
        <f>IF(R112="","",R112)</f>
        <v>Pokorný</v>
      </c>
      <c r="M107" s="84" t="str">
        <f>IF(Q112="","",Q112)</f>
        <v>Novák V.</v>
      </c>
      <c r="P107" s="29">
        <v>9</v>
      </c>
      <c r="Q107" s="29" t="s">
        <v>916</v>
      </c>
      <c r="U107" s="684"/>
    </row>
    <row r="108" spans="1:31" x14ac:dyDescent="0.2">
      <c r="A108" s="221">
        <v>4</v>
      </c>
      <c r="B108" s="220" t="s">
        <v>130</v>
      </c>
      <c r="C108" s="221">
        <v>5</v>
      </c>
      <c r="D108" s="221">
        <v>3</v>
      </c>
      <c r="E108" s="221">
        <v>1</v>
      </c>
      <c r="F108" s="221">
        <v>1</v>
      </c>
      <c r="G108" s="221" t="s">
        <v>1324</v>
      </c>
      <c r="H108" s="506">
        <v>10</v>
      </c>
      <c r="I108" s="657"/>
      <c r="L108" s="29" t="str">
        <f>IF(R113="","",R113)</f>
        <v/>
      </c>
      <c r="M108" s="84" t="str">
        <f>IF(Q113="","",Q113)</f>
        <v/>
      </c>
      <c r="N108" s="106"/>
      <c r="P108" s="29">
        <v>10</v>
      </c>
      <c r="Q108" s="29" t="s">
        <v>917</v>
      </c>
      <c r="U108" s="683"/>
    </row>
    <row r="109" spans="1:31" x14ac:dyDescent="0.2">
      <c r="A109" s="221">
        <v>5</v>
      </c>
      <c r="B109" s="220" t="s">
        <v>211</v>
      </c>
      <c r="C109" s="221">
        <v>5</v>
      </c>
      <c r="D109" s="221">
        <v>2</v>
      </c>
      <c r="E109" s="221">
        <v>2</v>
      </c>
      <c r="F109" s="221">
        <v>1</v>
      </c>
      <c r="G109" s="221" t="s">
        <v>1408</v>
      </c>
      <c r="H109" s="903">
        <v>8</v>
      </c>
      <c r="I109" s="657"/>
      <c r="K109" s="16" t="s">
        <v>57</v>
      </c>
      <c r="L109" s="30" t="s">
        <v>0</v>
      </c>
      <c r="M109" s="213" t="s">
        <v>22</v>
      </c>
      <c r="N109" s="106"/>
      <c r="P109" s="29">
        <v>11</v>
      </c>
      <c r="Q109" s="29" t="s">
        <v>953</v>
      </c>
      <c r="U109" s="683"/>
    </row>
    <row r="110" spans="1:31" x14ac:dyDescent="0.2">
      <c r="A110" s="221">
        <v>6</v>
      </c>
      <c r="B110" s="220" t="s">
        <v>846</v>
      </c>
      <c r="C110" s="221">
        <v>5</v>
      </c>
      <c r="D110" s="221">
        <v>2</v>
      </c>
      <c r="E110" s="221">
        <v>1</v>
      </c>
      <c r="F110" s="221">
        <v>2</v>
      </c>
      <c r="G110" s="221" t="s">
        <v>1409</v>
      </c>
      <c r="H110" s="506">
        <v>7</v>
      </c>
      <c r="I110" s="657"/>
      <c r="K110" s="10" t="s">
        <v>1398</v>
      </c>
      <c r="L110" s="151" t="str">
        <f>IF(R99="","",R99)</f>
        <v>Bastl V.</v>
      </c>
      <c r="M110" s="151" t="str">
        <f>IF(S99="","",S99)</f>
        <v>Habr V.</v>
      </c>
      <c r="N110" s="6"/>
      <c r="P110" s="29">
        <v>12</v>
      </c>
      <c r="Q110" s="29" t="s">
        <v>991</v>
      </c>
      <c r="R110" s="29" t="str">
        <f>Q108</f>
        <v>Dolák</v>
      </c>
      <c r="U110" s="684"/>
    </row>
    <row r="111" spans="1:31" x14ac:dyDescent="0.2">
      <c r="A111" s="221">
        <v>7</v>
      </c>
      <c r="B111" s="220" t="s">
        <v>925</v>
      </c>
      <c r="C111" s="221">
        <v>5</v>
      </c>
      <c r="D111" s="221">
        <v>2</v>
      </c>
      <c r="E111" s="221">
        <v>0</v>
      </c>
      <c r="F111" s="221">
        <v>3</v>
      </c>
      <c r="G111" s="221" t="s">
        <v>1410</v>
      </c>
      <c r="H111" s="506">
        <v>6</v>
      </c>
      <c r="I111" s="657"/>
      <c r="K111" s="10" t="s">
        <v>950</v>
      </c>
      <c r="L111" s="151" t="str">
        <f t="shared" ref="L111:M113" si="14">IF(R100="","",R100)</f>
        <v>Habr V.</v>
      </c>
      <c r="M111" s="151" t="str">
        <f t="shared" si="14"/>
        <v>Kelbler P.</v>
      </c>
      <c r="N111" s="106"/>
      <c r="P111" s="29">
        <v>13</v>
      </c>
      <c r="Q111" s="29" t="s">
        <v>998</v>
      </c>
      <c r="R111" s="29" t="str">
        <f>Q105</f>
        <v>Kelbler P.</v>
      </c>
      <c r="U111" s="683"/>
    </row>
    <row r="112" spans="1:31" x14ac:dyDescent="0.2">
      <c r="A112" s="221">
        <v>8</v>
      </c>
      <c r="B112" s="220" t="s">
        <v>843</v>
      </c>
      <c r="C112" s="221">
        <v>5</v>
      </c>
      <c r="D112" s="221">
        <v>2</v>
      </c>
      <c r="E112" s="221">
        <v>0</v>
      </c>
      <c r="F112" s="221">
        <v>3</v>
      </c>
      <c r="G112" s="221" t="s">
        <v>1411</v>
      </c>
      <c r="H112" s="506">
        <v>6</v>
      </c>
      <c r="I112" s="657"/>
      <c r="K112" s="10" t="s">
        <v>524</v>
      </c>
      <c r="L112" s="151" t="str">
        <f t="shared" si="14"/>
        <v>Pokorný</v>
      </c>
      <c r="M112" s="151" t="str">
        <f t="shared" si="14"/>
        <v>Novák B.</v>
      </c>
      <c r="N112" s="6"/>
      <c r="P112" s="29">
        <v>14</v>
      </c>
      <c r="Q112" s="29" t="s">
        <v>1018</v>
      </c>
      <c r="R112" s="29" t="str">
        <f>Q109</f>
        <v>Pokorný</v>
      </c>
      <c r="U112" s="683"/>
    </row>
    <row r="113" spans="1:31" x14ac:dyDescent="0.2">
      <c r="A113" s="221">
        <v>9</v>
      </c>
      <c r="B113" s="220" t="s">
        <v>129</v>
      </c>
      <c r="C113" s="221">
        <v>5</v>
      </c>
      <c r="D113" s="221">
        <v>1</v>
      </c>
      <c r="E113" s="221">
        <v>2</v>
      </c>
      <c r="F113" s="221">
        <v>2</v>
      </c>
      <c r="G113" s="221" t="s">
        <v>1412</v>
      </c>
      <c r="H113" s="506">
        <v>5</v>
      </c>
      <c r="I113" s="657"/>
      <c r="K113" s="42" t="s">
        <v>165</v>
      </c>
      <c r="L113" s="151" t="str">
        <f t="shared" si="14"/>
        <v>Kelbler P.</v>
      </c>
      <c r="M113" s="151" t="str">
        <f t="shared" si="14"/>
        <v>Dolák</v>
      </c>
      <c r="N113" s="97"/>
      <c r="P113" s="29">
        <v>15</v>
      </c>
      <c r="U113" s="684"/>
    </row>
    <row r="114" spans="1:31" x14ac:dyDescent="0.2">
      <c r="A114" s="221">
        <v>10</v>
      </c>
      <c r="B114" s="220" t="s">
        <v>920</v>
      </c>
      <c r="C114" s="221">
        <v>5</v>
      </c>
      <c r="D114" s="221">
        <v>1</v>
      </c>
      <c r="E114" s="221">
        <v>2</v>
      </c>
      <c r="F114" s="221">
        <v>2</v>
      </c>
      <c r="G114" s="221" t="s">
        <v>1413</v>
      </c>
      <c r="H114" s="506">
        <v>5</v>
      </c>
      <c r="I114" s="657"/>
      <c r="K114" s="42" t="s">
        <v>862</v>
      </c>
      <c r="L114" s="151" t="str">
        <f t="shared" ref="L114:L115" si="15">IF(R103="","",R103)</f>
        <v>Habr V.</v>
      </c>
      <c r="M114" s="151" t="str">
        <f t="shared" ref="M114:M115" si="16">IF(S103="","",S103)</f>
        <v>Krejčí M.</v>
      </c>
      <c r="N114" s="6"/>
      <c r="U114" s="683"/>
    </row>
    <row r="115" spans="1:31" x14ac:dyDescent="0.2">
      <c r="A115" s="221">
        <v>11</v>
      </c>
      <c r="B115" s="220" t="s">
        <v>213</v>
      </c>
      <c r="C115" s="221">
        <v>5</v>
      </c>
      <c r="D115" s="221">
        <v>1</v>
      </c>
      <c r="E115" s="221">
        <v>1</v>
      </c>
      <c r="F115" s="221">
        <v>3</v>
      </c>
      <c r="G115" s="221" t="s">
        <v>1414</v>
      </c>
      <c r="H115" s="506">
        <v>4</v>
      </c>
      <c r="I115" s="657"/>
      <c r="K115" s="511" t="s">
        <v>855</v>
      </c>
      <c r="L115" s="151" t="str">
        <f t="shared" si="15"/>
        <v>Novák V.</v>
      </c>
      <c r="M115" s="151" t="str">
        <f t="shared" si="16"/>
        <v>Bastl V.</v>
      </c>
      <c r="U115" s="683"/>
    </row>
    <row r="116" spans="1:31" x14ac:dyDescent="0.2">
      <c r="A116" s="221">
        <v>12</v>
      </c>
      <c r="B116" s="220" t="s">
        <v>207</v>
      </c>
      <c r="C116" s="221">
        <v>5</v>
      </c>
      <c r="D116" s="221">
        <v>1</v>
      </c>
      <c r="E116" s="221">
        <v>1</v>
      </c>
      <c r="F116" s="221">
        <v>3</v>
      </c>
      <c r="G116" s="221" t="s">
        <v>1366</v>
      </c>
      <c r="H116" s="506">
        <v>4</v>
      </c>
      <c r="I116" s="657"/>
      <c r="K116" s="92"/>
      <c r="L116" s="92"/>
      <c r="M116" s="92"/>
      <c r="N116" s="84"/>
      <c r="U116" s="684"/>
    </row>
    <row r="117" spans="1:31" x14ac:dyDescent="0.2">
      <c r="A117" s="221">
        <v>13</v>
      </c>
      <c r="B117" s="220" t="s">
        <v>848</v>
      </c>
      <c r="C117" s="221">
        <v>5</v>
      </c>
      <c r="D117" s="221">
        <v>1</v>
      </c>
      <c r="E117" s="221">
        <v>0</v>
      </c>
      <c r="F117" s="221">
        <v>4</v>
      </c>
      <c r="G117" s="221" t="s">
        <v>1415</v>
      </c>
      <c r="H117" s="506">
        <v>3</v>
      </c>
      <c r="I117" s="657"/>
      <c r="K117" s="258" t="s">
        <v>58</v>
      </c>
      <c r="L117" s="607" t="s">
        <v>53</v>
      </c>
      <c r="M117" s="608" t="s">
        <v>49</v>
      </c>
      <c r="N117" s="84"/>
      <c r="U117" s="683"/>
    </row>
    <row r="118" spans="1:31" x14ac:dyDescent="0.2">
      <c r="A118" s="221">
        <v>14</v>
      </c>
      <c r="B118" s="220" t="s">
        <v>924</v>
      </c>
      <c r="C118" s="221">
        <v>5</v>
      </c>
      <c r="D118" s="221">
        <v>1</v>
      </c>
      <c r="E118" s="221">
        <v>0</v>
      </c>
      <c r="F118" s="221">
        <v>4</v>
      </c>
      <c r="G118" s="221" t="s">
        <v>1416</v>
      </c>
      <c r="H118" s="506">
        <v>3</v>
      </c>
      <c r="I118" s="657"/>
      <c r="K118" s="92" t="s">
        <v>435</v>
      </c>
      <c r="L118" s="92" t="str">
        <f>IF(T101="","",T101)</f>
        <v/>
      </c>
      <c r="M118" s="92" t="str">
        <f>IF(U101="","",U101)</f>
        <v/>
      </c>
      <c r="N118" s="84"/>
      <c r="U118" s="683"/>
    </row>
    <row r="119" spans="1:31" x14ac:dyDescent="0.2">
      <c r="A119" s="255" t="s">
        <v>101</v>
      </c>
      <c r="B119" s="255" t="str">
        <f>MID(A120,4,2)</f>
        <v>07</v>
      </c>
      <c r="C119" s="255"/>
      <c r="D119" s="184"/>
      <c r="E119" s="184"/>
      <c r="F119" s="184"/>
      <c r="G119" s="185"/>
      <c r="H119" s="185"/>
      <c r="I119" s="185"/>
      <c r="K119" s="107" t="s">
        <v>60</v>
      </c>
      <c r="L119" s="44"/>
      <c r="M119" s="44"/>
      <c r="N119" s="44"/>
      <c r="U119" s="684"/>
    </row>
    <row r="120" spans="1:31" x14ac:dyDescent="0.2">
      <c r="A120" s="255" t="s">
        <v>273</v>
      </c>
      <c r="B120" s="184" t="s">
        <v>1417</v>
      </c>
      <c r="C120" s="255" t="s">
        <v>1144</v>
      </c>
      <c r="D120" s="184" t="s">
        <v>995</v>
      </c>
      <c r="E120" s="184"/>
      <c r="F120" s="642"/>
      <c r="G120" s="185"/>
      <c r="H120" s="185"/>
      <c r="I120" s="185"/>
      <c r="K120" s="117"/>
      <c r="L120" s="233" t="str">
        <f xml:space="preserve">  IF(Q120="","",         Q120)</f>
        <v>Aipldauer</v>
      </c>
      <c r="M120" s="44"/>
      <c r="N120" s="44"/>
      <c r="O120" s="86"/>
      <c r="P120" s="839">
        <v>1</v>
      </c>
      <c r="Q120" s="839" t="s">
        <v>1396</v>
      </c>
      <c r="R120" s="839" t="s">
        <v>927</v>
      </c>
      <c r="S120" s="839" t="s">
        <v>1401</v>
      </c>
      <c r="T120" s="839"/>
      <c r="U120" s="683"/>
    </row>
    <row r="121" spans="1:31" x14ac:dyDescent="0.2">
      <c r="A121" s="255" t="s">
        <v>275</v>
      </c>
      <c r="B121" s="184" t="s">
        <v>1447</v>
      </c>
      <c r="C121" s="255" t="s">
        <v>1031</v>
      </c>
      <c r="D121" s="184" t="s">
        <v>1390</v>
      </c>
      <c r="E121" s="184"/>
      <c r="F121" s="642"/>
      <c r="G121" s="185"/>
      <c r="H121" s="185"/>
      <c r="I121" s="185"/>
      <c r="K121" s="117" t="str">
        <f>IF(Q121="","",Q121)</f>
        <v>Chvátal T.</v>
      </c>
      <c r="L121" s="117" t="str">
        <f>IF(Q122="","",Q122)</f>
        <v>Bastl P.</v>
      </c>
      <c r="M121" s="117" t="str">
        <f>IF(Q123="","",Q123)</f>
        <v>Novák B.</v>
      </c>
      <c r="N121" s="117" t="str">
        <f>IF(Q124="","",Q124)</f>
        <v>Zejda V.</v>
      </c>
      <c r="O121" s="101"/>
      <c r="P121" s="839">
        <v>2</v>
      </c>
      <c r="Q121" s="839" t="s">
        <v>927</v>
      </c>
      <c r="R121" s="839" t="s">
        <v>917</v>
      </c>
      <c r="S121" s="839" t="s">
        <v>953</v>
      </c>
      <c r="T121" s="839"/>
      <c r="U121" s="683"/>
    </row>
    <row r="122" spans="1:31" s="86" customFormat="1" x14ac:dyDescent="0.2">
      <c r="A122" s="255" t="s">
        <v>277</v>
      </c>
      <c r="B122" s="184" t="s">
        <v>1418</v>
      </c>
      <c r="C122" s="255" t="s">
        <v>1031</v>
      </c>
      <c r="D122" s="184" t="s">
        <v>1393</v>
      </c>
      <c r="E122" s="184"/>
      <c r="F122" s="642"/>
      <c r="G122" s="185"/>
      <c r="H122" s="185"/>
      <c r="I122" s="185"/>
      <c r="J122" s="150"/>
      <c r="K122" s="117" t="str">
        <f>IF(Q125="","",Q125)</f>
        <v>Bastl V.</v>
      </c>
      <c r="L122" s="117" t="str">
        <f>IF(Q126="","",Q126)</f>
        <v>Švarc</v>
      </c>
      <c r="M122" s="117" t="str">
        <f>IF(Q127="","",Q127)</f>
        <v>Habr V.</v>
      </c>
      <c r="N122" s="117" t="str">
        <f>IF(Q128="","",Q128)</f>
        <v>Dolák</v>
      </c>
      <c r="O122" s="101"/>
      <c r="P122" s="839">
        <v>3</v>
      </c>
      <c r="Q122" s="839" t="s">
        <v>911</v>
      </c>
      <c r="R122" s="839" t="s">
        <v>953</v>
      </c>
      <c r="S122" s="839" t="s">
        <v>915</v>
      </c>
      <c r="T122" s="839"/>
      <c r="U122" s="684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</row>
    <row r="123" spans="1:31" s="86" customFormat="1" x14ac:dyDescent="0.2">
      <c r="A123" s="255" t="s">
        <v>278</v>
      </c>
      <c r="B123" s="184" t="s">
        <v>1419</v>
      </c>
      <c r="C123" s="255" t="s">
        <v>1144</v>
      </c>
      <c r="D123" s="184" t="s">
        <v>1394</v>
      </c>
      <c r="E123" s="184"/>
      <c r="F123" s="642"/>
      <c r="G123" s="185"/>
      <c r="H123" s="185"/>
      <c r="I123" s="185"/>
      <c r="J123" s="150"/>
      <c r="K123" s="117"/>
      <c r="L123" s="117" t="str">
        <f>IF(Q129="","",Q129)</f>
        <v>Šťastný</v>
      </c>
      <c r="M123" s="117" t="str">
        <f>IF(Q130="","",Q130)</f>
        <v>Pokorný</v>
      </c>
      <c r="N123" s="128"/>
      <c r="O123" s="101"/>
      <c r="P123" s="839">
        <v>4</v>
      </c>
      <c r="Q123" s="839" t="s">
        <v>912</v>
      </c>
      <c r="R123" s="839" t="s">
        <v>918</v>
      </c>
      <c r="S123" s="839" t="s">
        <v>917</v>
      </c>
      <c r="T123" s="839"/>
      <c r="U123" s="683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</row>
    <row r="124" spans="1:31" s="86" customFormat="1" x14ac:dyDescent="0.2">
      <c r="A124" s="255" t="s">
        <v>279</v>
      </c>
      <c r="B124" s="184" t="s">
        <v>1420</v>
      </c>
      <c r="C124" s="255" t="s">
        <v>1031</v>
      </c>
      <c r="D124" s="184" t="s">
        <v>1391</v>
      </c>
      <c r="E124" s="184"/>
      <c r="F124" s="844"/>
      <c r="G124" s="185"/>
      <c r="H124" s="185"/>
      <c r="I124" s="185"/>
      <c r="J124" s="771"/>
      <c r="K124" s="117"/>
      <c r="L124" s="44"/>
      <c r="M124" s="44"/>
      <c r="N124" s="44"/>
      <c r="P124" s="839">
        <v>5</v>
      </c>
      <c r="Q124" s="839" t="s">
        <v>1309</v>
      </c>
      <c r="R124" s="839"/>
      <c r="S124" s="839"/>
      <c r="T124" s="839"/>
      <c r="U124" s="683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</row>
    <row r="125" spans="1:31" s="86" customFormat="1" x14ac:dyDescent="0.2">
      <c r="A125" s="255" t="s">
        <v>280</v>
      </c>
      <c r="B125" s="184" t="s">
        <v>1421</v>
      </c>
      <c r="C125" s="255" t="s">
        <v>1031</v>
      </c>
      <c r="D125" s="184" t="s">
        <v>1395</v>
      </c>
      <c r="E125" s="184"/>
      <c r="F125" s="642"/>
      <c r="G125" s="185"/>
      <c r="H125" s="185"/>
      <c r="I125" s="185"/>
      <c r="J125" s="150"/>
      <c r="K125" s="107" t="s">
        <v>59</v>
      </c>
      <c r="L125" s="46" t="s">
        <v>54</v>
      </c>
      <c r="M125" s="44" t="s">
        <v>37</v>
      </c>
      <c r="N125" s="44"/>
      <c r="P125" s="839">
        <v>6</v>
      </c>
      <c r="Q125" s="839" t="s">
        <v>913</v>
      </c>
      <c r="R125" s="839"/>
      <c r="S125" s="839"/>
      <c r="T125" s="839"/>
      <c r="U125" s="684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</row>
    <row r="126" spans="1:31" s="86" customFormat="1" x14ac:dyDescent="0.2">
      <c r="A126" s="255" t="s">
        <v>282</v>
      </c>
      <c r="B126" s="184" t="s">
        <v>1422</v>
      </c>
      <c r="C126" s="255" t="s">
        <v>1144</v>
      </c>
      <c r="D126" s="184" t="s">
        <v>1392</v>
      </c>
      <c r="E126" s="184"/>
      <c r="F126" s="642"/>
      <c r="G126" s="185"/>
      <c r="H126" s="185"/>
      <c r="I126" s="185"/>
      <c r="J126" s="150"/>
      <c r="K126" s="117" t="s">
        <v>929</v>
      </c>
      <c r="L126" s="86" t="str">
        <f>IF(R131="","",R131)</f>
        <v>Bastl P.</v>
      </c>
      <c r="M126" s="118" t="str">
        <f>IF(Q131="","",Q131)</f>
        <v>Tříletý M.</v>
      </c>
      <c r="N126" s="44"/>
      <c r="P126" s="839">
        <v>7</v>
      </c>
      <c r="Q126" s="839" t="s">
        <v>916</v>
      </c>
      <c r="R126" s="839"/>
      <c r="S126" s="839"/>
      <c r="T126" s="839"/>
      <c r="U126" s="684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</row>
    <row r="127" spans="1:31" s="86" customFormat="1" ht="12" thickBot="1" x14ac:dyDescent="0.25">
      <c r="A127" s="775" t="s">
        <v>126</v>
      </c>
      <c r="B127" s="776" t="s">
        <v>65</v>
      </c>
      <c r="C127" s="775" t="s">
        <v>127</v>
      </c>
      <c r="D127" s="775" t="s">
        <v>37</v>
      </c>
      <c r="E127" s="775">
        <v>0</v>
      </c>
      <c r="F127" s="775" t="s">
        <v>128</v>
      </c>
      <c r="G127" s="775" t="s">
        <v>79</v>
      </c>
      <c r="H127" s="775" t="s">
        <v>8</v>
      </c>
      <c r="I127" s="656"/>
      <c r="J127" s="150"/>
      <c r="K127" s="117" t="s">
        <v>435</v>
      </c>
      <c r="L127" s="86" t="str">
        <f>IF(R132="","",R132)</f>
        <v>Pokorný</v>
      </c>
      <c r="M127" s="118" t="str">
        <f>IF(Q132="","",Q132)</f>
        <v>Zejda T.</v>
      </c>
      <c r="N127" s="44"/>
      <c r="P127" s="839">
        <v>8</v>
      </c>
      <c r="Q127" s="839" t="s">
        <v>915</v>
      </c>
      <c r="R127" s="839"/>
      <c r="S127" s="839"/>
      <c r="T127" s="839"/>
      <c r="U127" s="683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</row>
    <row r="128" spans="1:31" s="86" customFormat="1" ht="12" thickTop="1" x14ac:dyDescent="0.2">
      <c r="A128" s="778">
        <v>1</v>
      </c>
      <c r="B128" s="777" t="s">
        <v>131</v>
      </c>
      <c r="C128" s="778">
        <v>6</v>
      </c>
      <c r="D128" s="778">
        <v>5</v>
      </c>
      <c r="E128" s="778">
        <v>1</v>
      </c>
      <c r="F128" s="778">
        <v>0</v>
      </c>
      <c r="G128" s="778" t="s">
        <v>1423</v>
      </c>
      <c r="H128" s="779">
        <v>16</v>
      </c>
      <c r="I128" s="657"/>
      <c r="J128" s="150"/>
      <c r="K128" s="117" t="s">
        <v>885</v>
      </c>
      <c r="L128" s="86" t="str">
        <f>IF(R133="","",R133)</f>
        <v>Šťastný</v>
      </c>
      <c r="M128" s="118" t="str">
        <f>IF(Q133="","",Q133)</f>
        <v>Novál V.</v>
      </c>
      <c r="N128" s="44"/>
      <c r="P128" s="839">
        <v>9</v>
      </c>
      <c r="Q128" s="839" t="s">
        <v>917</v>
      </c>
      <c r="R128" s="839"/>
      <c r="S128" s="839"/>
      <c r="T128" s="839"/>
      <c r="U128" s="683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</row>
    <row r="129" spans="1:31" s="86" customFormat="1" x14ac:dyDescent="0.2">
      <c r="A129" s="781">
        <v>2</v>
      </c>
      <c r="B129" s="780" t="s">
        <v>405</v>
      </c>
      <c r="C129" s="781">
        <v>6</v>
      </c>
      <c r="D129" s="781">
        <v>5</v>
      </c>
      <c r="E129" s="781">
        <v>0</v>
      </c>
      <c r="F129" s="781">
        <v>1</v>
      </c>
      <c r="G129" s="781" t="s">
        <v>1424</v>
      </c>
      <c r="H129" s="782">
        <v>15</v>
      </c>
      <c r="I129" s="657"/>
      <c r="J129" s="150"/>
      <c r="K129" s="117"/>
      <c r="L129" s="86" t="str">
        <f>IF(R134="","",R134)</f>
        <v/>
      </c>
      <c r="M129" s="118" t="str">
        <f>IF(Q134="","",Q134)</f>
        <v/>
      </c>
      <c r="N129" s="118"/>
      <c r="P129" s="839">
        <v>10</v>
      </c>
      <c r="Q129" s="839" t="s">
        <v>918</v>
      </c>
      <c r="R129" s="839"/>
      <c r="S129" s="839"/>
      <c r="T129" s="839"/>
      <c r="U129" s="684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</row>
    <row r="130" spans="1:31" s="86" customFormat="1" x14ac:dyDescent="0.2">
      <c r="A130" s="781">
        <v>3</v>
      </c>
      <c r="B130" s="780" t="s">
        <v>922</v>
      </c>
      <c r="C130" s="781">
        <v>6</v>
      </c>
      <c r="D130" s="781">
        <v>4</v>
      </c>
      <c r="E130" s="781">
        <v>1</v>
      </c>
      <c r="F130" s="781">
        <v>1</v>
      </c>
      <c r="G130" s="781" t="s">
        <v>1425</v>
      </c>
      <c r="H130" s="782">
        <v>13</v>
      </c>
      <c r="I130" s="657"/>
      <c r="J130" s="150"/>
      <c r="K130" s="473" t="s">
        <v>57</v>
      </c>
      <c r="L130" s="474" t="s">
        <v>0</v>
      </c>
      <c r="M130" s="115" t="s">
        <v>22</v>
      </c>
      <c r="N130" s="118"/>
      <c r="P130" s="839">
        <v>11</v>
      </c>
      <c r="Q130" s="839" t="s">
        <v>953</v>
      </c>
      <c r="R130" s="839"/>
      <c r="S130" s="839"/>
      <c r="T130" s="839"/>
      <c r="U130" s="683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</row>
    <row r="131" spans="1:31" s="86" customFormat="1" x14ac:dyDescent="0.2">
      <c r="A131" s="781">
        <v>4</v>
      </c>
      <c r="B131" s="780" t="s">
        <v>130</v>
      </c>
      <c r="C131" s="781">
        <v>6</v>
      </c>
      <c r="D131" s="781">
        <v>4</v>
      </c>
      <c r="E131" s="781">
        <v>1</v>
      </c>
      <c r="F131" s="781">
        <v>1</v>
      </c>
      <c r="G131" s="781" t="s">
        <v>1426</v>
      </c>
      <c r="H131" s="782">
        <v>13</v>
      </c>
      <c r="I131" s="657"/>
      <c r="J131" s="150"/>
      <c r="K131" s="119" t="s">
        <v>992</v>
      </c>
      <c r="L131" s="86" t="str">
        <f>IF(R120="","",R120)</f>
        <v>Chvátal T.</v>
      </c>
      <c r="M131" s="86" t="str">
        <f>IF(S120="","",S120)</f>
        <v>"odraz"</v>
      </c>
      <c r="N131" s="44"/>
      <c r="P131" s="839">
        <v>12</v>
      </c>
      <c r="Q131" s="839" t="s">
        <v>1399</v>
      </c>
      <c r="R131" s="839" t="str">
        <f>Q122</f>
        <v>Bastl P.</v>
      </c>
      <c r="S131" s="839"/>
      <c r="T131" s="839"/>
      <c r="U131" s="683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</row>
    <row r="132" spans="1:31" s="86" customFormat="1" x14ac:dyDescent="0.2">
      <c r="A132" s="781">
        <v>5</v>
      </c>
      <c r="B132" s="780" t="s">
        <v>211</v>
      </c>
      <c r="C132" s="781">
        <v>6</v>
      </c>
      <c r="D132" s="781">
        <v>3</v>
      </c>
      <c r="E132" s="781">
        <v>2</v>
      </c>
      <c r="F132" s="781">
        <v>1</v>
      </c>
      <c r="G132" s="781" t="s">
        <v>1324</v>
      </c>
      <c r="H132" s="782">
        <v>11</v>
      </c>
      <c r="I132" s="657"/>
      <c r="J132" s="150"/>
      <c r="K132" s="117" t="s">
        <v>1402</v>
      </c>
      <c r="L132" s="44" t="str">
        <f t="shared" ref="L132:M134" si="17">IF(R121="","",R121)</f>
        <v>Dolák</v>
      </c>
      <c r="M132" s="44" t="str">
        <f t="shared" si="17"/>
        <v>Pokorný</v>
      </c>
      <c r="N132" s="118"/>
      <c r="P132" s="839">
        <v>13</v>
      </c>
      <c r="Q132" s="839" t="s">
        <v>998</v>
      </c>
      <c r="R132" s="839" t="str">
        <f>Q130</f>
        <v>Pokorný</v>
      </c>
      <c r="S132" s="839"/>
      <c r="T132" s="839"/>
      <c r="U132" s="684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</row>
    <row r="133" spans="1:31" s="86" customFormat="1" x14ac:dyDescent="0.2">
      <c r="A133" s="781">
        <v>6</v>
      </c>
      <c r="B133" s="780" t="s">
        <v>925</v>
      </c>
      <c r="C133" s="781">
        <v>6</v>
      </c>
      <c r="D133" s="781">
        <v>3</v>
      </c>
      <c r="E133" s="781">
        <v>0</v>
      </c>
      <c r="F133" s="781">
        <v>3</v>
      </c>
      <c r="G133" s="781" t="s">
        <v>1427</v>
      </c>
      <c r="H133" s="782">
        <v>9</v>
      </c>
      <c r="I133" s="657"/>
      <c r="J133" s="150"/>
      <c r="K133" s="117" t="s">
        <v>1403</v>
      </c>
      <c r="L133" s="128" t="str">
        <f t="shared" si="17"/>
        <v>Pokorný</v>
      </c>
      <c r="M133" s="128" t="str">
        <f t="shared" si="17"/>
        <v>Habr V.</v>
      </c>
      <c r="N133" s="44"/>
      <c r="P133" s="839">
        <v>14</v>
      </c>
      <c r="Q133" s="839" t="s">
        <v>1400</v>
      </c>
      <c r="R133" s="839" t="str">
        <f>Q129</f>
        <v>Šťastný</v>
      </c>
      <c r="S133" s="839"/>
      <c r="T133" s="839"/>
      <c r="U133" s="683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</row>
    <row r="134" spans="1:31" s="86" customFormat="1" x14ac:dyDescent="0.2">
      <c r="A134" s="781">
        <v>7</v>
      </c>
      <c r="B134" s="780" t="s">
        <v>129</v>
      </c>
      <c r="C134" s="781">
        <v>6</v>
      </c>
      <c r="D134" s="781">
        <v>2</v>
      </c>
      <c r="E134" s="781">
        <v>2</v>
      </c>
      <c r="F134" s="781">
        <v>2</v>
      </c>
      <c r="G134" s="781" t="s">
        <v>1328</v>
      </c>
      <c r="H134" s="782">
        <v>8</v>
      </c>
      <c r="I134" s="657"/>
      <c r="J134" s="150"/>
      <c r="K134" s="117" t="s">
        <v>855</v>
      </c>
      <c r="L134" s="128" t="str">
        <f t="shared" si="17"/>
        <v>Šťastný</v>
      </c>
      <c r="M134" s="128" t="str">
        <f t="shared" si="17"/>
        <v>Dolák</v>
      </c>
      <c r="N134" s="46"/>
      <c r="P134" s="839">
        <v>15</v>
      </c>
      <c r="Q134" s="29"/>
      <c r="R134" s="839"/>
      <c r="S134" s="839"/>
      <c r="T134" s="839"/>
      <c r="U134" s="683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</row>
    <row r="135" spans="1:31" s="86" customFormat="1" x14ac:dyDescent="0.2">
      <c r="A135" s="781">
        <v>8</v>
      </c>
      <c r="B135" s="780" t="s">
        <v>846</v>
      </c>
      <c r="C135" s="781">
        <v>6</v>
      </c>
      <c r="D135" s="781">
        <v>2</v>
      </c>
      <c r="E135" s="781">
        <v>2</v>
      </c>
      <c r="F135" s="781">
        <v>2</v>
      </c>
      <c r="G135" s="781" t="s">
        <v>1428</v>
      </c>
      <c r="H135" s="782">
        <v>8</v>
      </c>
      <c r="I135" s="657"/>
      <c r="J135" s="150"/>
      <c r="K135" s="117"/>
      <c r="L135" s="128"/>
      <c r="M135" s="148"/>
      <c r="N135" s="44"/>
      <c r="P135" s="839">
        <v>16</v>
      </c>
      <c r="Q135" s="29"/>
      <c r="R135" s="29"/>
      <c r="S135" s="29"/>
      <c r="U135" s="684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</row>
    <row r="136" spans="1:31" s="86" customFormat="1" x14ac:dyDescent="0.2">
      <c r="A136" s="781">
        <v>9</v>
      </c>
      <c r="B136" s="780" t="s">
        <v>843</v>
      </c>
      <c r="C136" s="781">
        <v>6</v>
      </c>
      <c r="D136" s="781">
        <v>2</v>
      </c>
      <c r="E136" s="781">
        <v>0</v>
      </c>
      <c r="F136" s="781">
        <v>4</v>
      </c>
      <c r="G136" s="781" t="s">
        <v>1429</v>
      </c>
      <c r="H136" s="782">
        <v>6</v>
      </c>
      <c r="I136" s="657"/>
      <c r="J136" s="150"/>
      <c r="K136" s="242" t="s">
        <v>58</v>
      </c>
      <c r="L136" s="234" t="s">
        <v>53</v>
      </c>
      <c r="M136" s="149" t="s">
        <v>49</v>
      </c>
      <c r="N136" s="44"/>
      <c r="P136" s="29"/>
      <c r="Q136" s="29"/>
      <c r="R136" s="29"/>
      <c r="S136" s="29"/>
      <c r="U136" s="683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</row>
    <row r="137" spans="1:31" s="86" customFormat="1" x14ac:dyDescent="0.2">
      <c r="A137" s="781">
        <v>10</v>
      </c>
      <c r="B137" s="780" t="s">
        <v>920</v>
      </c>
      <c r="C137" s="781">
        <v>6</v>
      </c>
      <c r="D137" s="781">
        <v>1</v>
      </c>
      <c r="E137" s="781">
        <v>2</v>
      </c>
      <c r="F137" s="781">
        <v>3</v>
      </c>
      <c r="G137" s="781" t="s">
        <v>1430</v>
      </c>
      <c r="H137" s="782">
        <v>5</v>
      </c>
      <c r="I137" s="657"/>
      <c r="J137" s="150"/>
      <c r="K137" s="618"/>
      <c r="L137" s="44" t="str">
        <f>IF(T120="","",T120)</f>
        <v/>
      </c>
      <c r="M137" s="554"/>
      <c r="N137" s="554"/>
      <c r="O137" s="554"/>
      <c r="P137" s="29"/>
      <c r="Q137" s="29"/>
      <c r="R137" s="29"/>
      <c r="S137" s="29"/>
      <c r="U137" s="683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</row>
    <row r="138" spans="1:31" s="86" customFormat="1" x14ac:dyDescent="0.2">
      <c r="A138" s="781">
        <v>11</v>
      </c>
      <c r="B138" s="780" t="s">
        <v>213</v>
      </c>
      <c r="C138" s="781">
        <v>6</v>
      </c>
      <c r="D138" s="781">
        <v>1</v>
      </c>
      <c r="E138" s="781">
        <v>1</v>
      </c>
      <c r="F138" s="781">
        <v>4</v>
      </c>
      <c r="G138" s="781" t="s">
        <v>1431</v>
      </c>
      <c r="H138" s="782">
        <v>4</v>
      </c>
      <c r="I138" s="657"/>
      <c r="J138" s="150"/>
      <c r="K138" s="117"/>
      <c r="L138" s="44" t="str">
        <f t="shared" ref="L138:L140" si="18">IF(T121="","",T121)</f>
        <v/>
      </c>
      <c r="M138" s="784"/>
      <c r="N138" s="554"/>
      <c r="O138" s="554"/>
      <c r="P138" s="29"/>
      <c r="Q138" s="29"/>
      <c r="R138" s="29"/>
      <c r="S138" s="29"/>
      <c r="U138" s="684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</row>
    <row r="139" spans="1:31" s="86" customFormat="1" x14ac:dyDescent="0.2">
      <c r="A139" s="781">
        <v>12</v>
      </c>
      <c r="B139" s="780" t="s">
        <v>848</v>
      </c>
      <c r="C139" s="781">
        <v>6</v>
      </c>
      <c r="D139" s="781">
        <v>1</v>
      </c>
      <c r="E139" s="781">
        <v>1</v>
      </c>
      <c r="F139" s="781">
        <v>4</v>
      </c>
      <c r="G139" s="781" t="s">
        <v>1432</v>
      </c>
      <c r="H139" s="782">
        <v>4</v>
      </c>
      <c r="I139" s="657"/>
      <c r="J139" s="150"/>
      <c r="K139" s="117"/>
      <c r="L139" s="44" t="str">
        <f t="shared" si="18"/>
        <v/>
      </c>
      <c r="M139" s="784"/>
      <c r="N139" s="554"/>
      <c r="O139" s="554"/>
      <c r="P139" s="29"/>
      <c r="Q139" s="29"/>
      <c r="R139" s="29"/>
      <c r="S139" s="29"/>
      <c r="U139" s="683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</row>
    <row r="140" spans="1:31" s="86" customFormat="1" x14ac:dyDescent="0.2">
      <c r="A140" s="781">
        <v>13</v>
      </c>
      <c r="B140" s="780" t="s">
        <v>207</v>
      </c>
      <c r="C140" s="781">
        <v>6</v>
      </c>
      <c r="D140" s="781">
        <v>1</v>
      </c>
      <c r="E140" s="781">
        <v>1</v>
      </c>
      <c r="F140" s="781">
        <v>4</v>
      </c>
      <c r="G140" s="781" t="s">
        <v>1433</v>
      </c>
      <c r="H140" s="782">
        <v>4</v>
      </c>
      <c r="I140" s="657"/>
      <c r="J140" s="150"/>
      <c r="K140" s="117"/>
      <c r="L140" s="44" t="str">
        <f t="shared" si="18"/>
        <v/>
      </c>
      <c r="M140" s="117" t="str">
        <f t="shared" ref="M140" si="19">IF(U123="","",U123)</f>
        <v/>
      </c>
      <c r="N140" s="118"/>
      <c r="P140" s="29"/>
      <c r="Q140" s="29"/>
      <c r="R140" s="29"/>
      <c r="S140" s="29"/>
      <c r="U140" s="683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</row>
    <row r="141" spans="1:31" s="86" customFormat="1" x14ac:dyDescent="0.2">
      <c r="A141" s="781">
        <v>14</v>
      </c>
      <c r="B141" s="780" t="s">
        <v>924</v>
      </c>
      <c r="C141" s="781">
        <v>6</v>
      </c>
      <c r="D141" s="781">
        <v>1</v>
      </c>
      <c r="E141" s="781">
        <v>0</v>
      </c>
      <c r="F141" s="781">
        <v>5</v>
      </c>
      <c r="G141" s="781" t="s">
        <v>1434</v>
      </c>
      <c r="H141" s="782">
        <v>3</v>
      </c>
      <c r="I141" s="657"/>
      <c r="J141" s="150"/>
      <c r="K141" s="119"/>
      <c r="P141" s="29"/>
      <c r="Q141" s="29"/>
      <c r="R141" s="29"/>
      <c r="S141" s="29"/>
      <c r="U141" s="684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</row>
    <row r="142" spans="1:31" ht="12.75" x14ac:dyDescent="0.2">
      <c r="A142" s="851"/>
      <c r="B142" s="851"/>
      <c r="C142" s="852"/>
      <c r="D142" s="853"/>
      <c r="E142" s="853"/>
      <c r="F142" s="596"/>
      <c r="G142" s="596"/>
      <c r="H142" s="214"/>
      <c r="I142" s="214"/>
      <c r="K142" s="16" t="s">
        <v>60</v>
      </c>
      <c r="L142" s="6"/>
      <c r="M142" s="6"/>
      <c r="N142" s="6"/>
    </row>
    <row r="143" spans="1:31" ht="12.75" customHeight="1" x14ac:dyDescent="0.2">
      <c r="A143" s="268" t="s">
        <v>217</v>
      </c>
      <c r="B143" s="185" t="s">
        <v>1461</v>
      </c>
      <c r="C143" s="659" t="s">
        <v>1148</v>
      </c>
      <c r="D143" s="214" t="s">
        <v>1437</v>
      </c>
      <c r="E143" s="214"/>
      <c r="F143" s="214"/>
      <c r="G143" s="214"/>
      <c r="H143" s="214"/>
      <c r="I143" s="214"/>
      <c r="L143" s="212" t="str">
        <f xml:space="preserve">  IF(Q143="","",         Q143)</f>
        <v>Havlík R.</v>
      </c>
      <c r="M143" s="6"/>
      <c r="N143" s="6"/>
      <c r="P143" s="29">
        <v>1</v>
      </c>
      <c r="Q143" s="29" t="s">
        <v>1448</v>
      </c>
      <c r="R143" s="520" t="str">
        <f>Q152</f>
        <v>Šťastný</v>
      </c>
      <c r="S143" s="520" t="str">
        <f>Q149</f>
        <v>Kelbler</v>
      </c>
      <c r="T143" s="520"/>
      <c r="V143" s="276"/>
    </row>
    <row r="144" spans="1:31" ht="12.75" customHeight="1" x14ac:dyDescent="0.2">
      <c r="A144" s="268" t="s">
        <v>219</v>
      </c>
      <c r="B144" s="185" t="s">
        <v>1462</v>
      </c>
      <c r="C144" s="659" t="s">
        <v>1148</v>
      </c>
      <c r="D144" s="214" t="s">
        <v>1435</v>
      </c>
      <c r="E144" s="214"/>
      <c r="F144" s="214"/>
      <c r="G144" s="214"/>
      <c r="H144" s="214"/>
      <c r="I144" s="214"/>
      <c r="K144" s="10" t="str">
        <f>IF(Q144="","",Q144)</f>
        <v>Chvátal T.</v>
      </c>
      <c r="L144" s="10" t="str">
        <f>IF(Q145="","",Q145)</f>
        <v>Černý</v>
      </c>
      <c r="M144" s="10" t="str">
        <f>IF(Q146="","",Q146)</f>
        <v>Novák B.</v>
      </c>
      <c r="N144" s="10" t="str">
        <f>IF(Q147="","",Q147)</f>
        <v>Zejda V.</v>
      </c>
      <c r="P144" s="29">
        <v>2</v>
      </c>
      <c r="Q144" s="29" t="s">
        <v>927</v>
      </c>
      <c r="R144" s="520" t="str">
        <f>Q144</f>
        <v>Chvátal T.</v>
      </c>
      <c r="S144" s="520" t="str">
        <f>Q148</f>
        <v>Bastl V.</v>
      </c>
      <c r="T144" s="520"/>
      <c r="V144" s="276"/>
    </row>
    <row r="145" spans="1:22" ht="12.75" customHeight="1" x14ac:dyDescent="0.2">
      <c r="A145" s="268" t="s">
        <v>220</v>
      </c>
      <c r="B145" s="185" t="s">
        <v>1463</v>
      </c>
      <c r="C145" s="659" t="s">
        <v>1148</v>
      </c>
      <c r="D145" s="214" t="s">
        <v>1464</v>
      </c>
      <c r="E145" s="214"/>
      <c r="F145" s="214"/>
      <c r="G145" s="214"/>
      <c r="H145" s="214"/>
      <c r="I145" s="214"/>
      <c r="K145" s="10" t="str">
        <f>IF(Q148="","",Q148)</f>
        <v>Bastl V.</v>
      </c>
      <c r="L145" s="10" t="str">
        <f>IF(Q149="","",Q149)</f>
        <v>Kelbler</v>
      </c>
      <c r="M145" s="10" t="str">
        <f>IF(Q150="","",Q150)</f>
        <v>Habr V.</v>
      </c>
      <c r="N145" s="10" t="str">
        <f>IF(Q151="","",Q151)</f>
        <v>Švarc</v>
      </c>
      <c r="O145" s="100"/>
      <c r="P145" s="29">
        <v>3</v>
      </c>
      <c r="Q145" s="29" t="s">
        <v>931</v>
      </c>
      <c r="R145" s="520" t="str">
        <f>Q150</f>
        <v>Habr V.</v>
      </c>
      <c r="S145" s="520">
        <v>0</v>
      </c>
      <c r="T145" s="520"/>
      <c r="V145" s="276"/>
    </row>
    <row r="146" spans="1:22" ht="12.75" customHeight="1" x14ac:dyDescent="0.2">
      <c r="A146" s="268" t="s">
        <v>221</v>
      </c>
      <c r="B146" s="185" t="s">
        <v>1465</v>
      </c>
      <c r="C146" s="659" t="s">
        <v>1148</v>
      </c>
      <c r="D146" s="214" t="s">
        <v>1438</v>
      </c>
      <c r="E146" s="214"/>
      <c r="F146" s="214"/>
      <c r="G146" s="214"/>
      <c r="H146" s="214"/>
      <c r="I146" s="214"/>
      <c r="K146" s="10"/>
      <c r="L146" s="10" t="str">
        <f>IF(Q152="","",Q152)</f>
        <v>Šťastný</v>
      </c>
      <c r="M146" s="10" t="str">
        <f>IF(Q153="","",Q153)</f>
        <v>Pokorný</v>
      </c>
      <c r="N146" s="127"/>
      <c r="O146" s="101"/>
      <c r="P146" s="29">
        <v>4</v>
      </c>
      <c r="Q146" s="29" t="s">
        <v>912</v>
      </c>
      <c r="R146" s="520" t="str">
        <f>Q144</f>
        <v>Chvátal T.</v>
      </c>
      <c r="S146" s="520" t="str">
        <f>Q148</f>
        <v>Bastl V.</v>
      </c>
      <c r="T146" s="520"/>
      <c r="V146" s="276"/>
    </row>
    <row r="147" spans="1:22" ht="12.75" customHeight="1" x14ac:dyDescent="0.2">
      <c r="A147" s="268" t="s">
        <v>222</v>
      </c>
      <c r="B147" s="185" t="s">
        <v>1466</v>
      </c>
      <c r="C147" s="659" t="s">
        <v>1148</v>
      </c>
      <c r="D147" s="214" t="s">
        <v>1439</v>
      </c>
      <c r="E147" s="214"/>
      <c r="F147" s="214"/>
      <c r="G147" s="214"/>
      <c r="H147" s="214"/>
      <c r="I147" s="214"/>
      <c r="O147" s="101"/>
      <c r="P147" s="29">
        <v>5</v>
      </c>
      <c r="Q147" s="29" t="s">
        <v>1309</v>
      </c>
      <c r="R147" s="520"/>
      <c r="S147" s="520"/>
      <c r="T147" s="520"/>
      <c r="V147" s="276"/>
    </row>
    <row r="148" spans="1:22" ht="12.75" customHeight="1" x14ac:dyDescent="0.2">
      <c r="A148" s="268" t="s">
        <v>224</v>
      </c>
      <c r="B148" s="185" t="s">
        <v>1467</v>
      </c>
      <c r="C148" s="659" t="s">
        <v>1148</v>
      </c>
      <c r="D148" s="214" t="s">
        <v>1436</v>
      </c>
      <c r="E148" s="214"/>
      <c r="F148" s="214"/>
      <c r="G148" s="214"/>
      <c r="H148" s="214"/>
      <c r="I148" s="214"/>
      <c r="K148" s="16" t="s">
        <v>59</v>
      </c>
      <c r="L148" s="30" t="s">
        <v>54</v>
      </c>
      <c r="M148" s="686" t="s">
        <v>37</v>
      </c>
      <c r="P148" s="29">
        <v>6</v>
      </c>
      <c r="Q148" s="29" t="s">
        <v>913</v>
      </c>
      <c r="R148" s="520"/>
      <c r="S148" s="520"/>
      <c r="T148" s="520"/>
      <c r="V148" s="276"/>
    </row>
    <row r="149" spans="1:22" ht="12.75" customHeight="1" x14ac:dyDescent="0.2">
      <c r="A149" s="268" t="s">
        <v>225</v>
      </c>
      <c r="B149" s="404" t="s">
        <v>1468</v>
      </c>
      <c r="C149" s="404" t="s">
        <v>1148</v>
      </c>
      <c r="D149" s="214" t="s">
        <v>1440</v>
      </c>
      <c r="E149" s="214"/>
      <c r="F149" s="214"/>
      <c r="G149" s="214"/>
      <c r="H149" s="214"/>
      <c r="I149" s="214"/>
      <c r="K149" s="42" t="s">
        <v>870</v>
      </c>
      <c r="L149" s="29" t="str">
        <f>IF(R154="","",R154)</f>
        <v>Kelbler</v>
      </c>
      <c r="M149" s="84" t="str">
        <f>IF(Q154="","",Q154)</f>
        <v>Urbánek</v>
      </c>
      <c r="P149" s="29">
        <v>7</v>
      </c>
      <c r="Q149" s="29" t="s">
        <v>1449</v>
      </c>
      <c r="R149" s="520"/>
      <c r="S149" s="520"/>
      <c r="T149" s="520"/>
      <c r="V149" s="276"/>
    </row>
    <row r="150" spans="1:22" ht="13.5" thickBot="1" x14ac:dyDescent="0.25">
      <c r="A150" s="287" t="s">
        <v>126</v>
      </c>
      <c r="B150" s="286" t="s">
        <v>65</v>
      </c>
      <c r="C150" s="287" t="s">
        <v>127</v>
      </c>
      <c r="D150" s="287" t="s">
        <v>37</v>
      </c>
      <c r="E150" s="287">
        <v>0</v>
      </c>
      <c r="F150" s="287" t="s">
        <v>128</v>
      </c>
      <c r="G150" s="287" t="s">
        <v>79</v>
      </c>
      <c r="H150" s="287" t="s">
        <v>8</v>
      </c>
      <c r="I150" s="656"/>
      <c r="K150" s="42" t="s">
        <v>554</v>
      </c>
      <c r="L150" s="29" t="str">
        <f>IF(R155="","",R155)</f>
        <v>Šťastný</v>
      </c>
      <c r="M150" s="84" t="str">
        <f>IF(Q155="","",Q155)</f>
        <v>Dolák</v>
      </c>
      <c r="P150" s="29">
        <v>8</v>
      </c>
      <c r="Q150" s="29" t="s">
        <v>915</v>
      </c>
      <c r="R150" s="520"/>
      <c r="S150" s="520"/>
      <c r="T150" s="520"/>
    </row>
    <row r="151" spans="1:22" ht="13.5" thickTop="1" x14ac:dyDescent="0.2">
      <c r="A151" s="252">
        <v>1</v>
      </c>
      <c r="B151" s="219" t="s">
        <v>131</v>
      </c>
      <c r="C151" s="252">
        <v>7</v>
      </c>
      <c r="D151" s="252">
        <v>6</v>
      </c>
      <c r="E151" s="252">
        <v>1</v>
      </c>
      <c r="F151" s="252">
        <v>0</v>
      </c>
      <c r="G151" s="252" t="s">
        <v>1450</v>
      </c>
      <c r="H151" s="655">
        <v>19</v>
      </c>
      <c r="I151" s="657"/>
      <c r="K151" s="42" t="s">
        <v>853</v>
      </c>
      <c r="L151" s="29" t="str">
        <f>IF(R156="","",R156)</f>
        <v>Pokorný</v>
      </c>
      <c r="M151" s="84" t="str">
        <f>IF(Q156="","",Q156)</f>
        <v>Zejda T.</v>
      </c>
      <c r="P151" s="29">
        <v>9</v>
      </c>
      <c r="Q151" s="29" t="s">
        <v>916</v>
      </c>
      <c r="R151" s="520"/>
      <c r="S151" s="520"/>
      <c r="T151" s="520"/>
    </row>
    <row r="152" spans="1:22" ht="12.75" x14ac:dyDescent="0.2">
      <c r="A152" s="221">
        <v>2</v>
      </c>
      <c r="B152" s="220" t="s">
        <v>405</v>
      </c>
      <c r="C152" s="221">
        <v>7</v>
      </c>
      <c r="D152" s="221">
        <v>6</v>
      </c>
      <c r="E152" s="221">
        <v>0</v>
      </c>
      <c r="F152" s="221">
        <v>1</v>
      </c>
      <c r="G152" s="221" t="s">
        <v>1451</v>
      </c>
      <c r="H152" s="506">
        <v>18</v>
      </c>
      <c r="I152" s="657"/>
      <c r="K152" s="42" t="s">
        <v>435</v>
      </c>
      <c r="L152" s="6" t="str">
        <f>IF(R157="","",R157)</f>
        <v>Novák B.</v>
      </c>
      <c r="M152" s="84" t="str">
        <f>IF(Q157="","",Q157)</f>
        <v>Novák V.</v>
      </c>
      <c r="N152" s="106"/>
      <c r="P152" s="29">
        <v>10</v>
      </c>
      <c r="Q152" s="29" t="s">
        <v>918</v>
      </c>
      <c r="R152" s="520"/>
      <c r="S152" s="520"/>
      <c r="T152" s="520"/>
    </row>
    <row r="153" spans="1:22" ht="12.75" x14ac:dyDescent="0.2">
      <c r="A153" s="221">
        <v>3</v>
      </c>
      <c r="B153" s="220" t="s">
        <v>922</v>
      </c>
      <c r="C153" s="221">
        <v>7</v>
      </c>
      <c r="D153" s="221">
        <v>4</v>
      </c>
      <c r="E153" s="221">
        <v>1</v>
      </c>
      <c r="F153" s="221">
        <v>2</v>
      </c>
      <c r="G153" s="221" t="s">
        <v>1452</v>
      </c>
      <c r="H153" s="506">
        <v>13</v>
      </c>
      <c r="I153" s="657"/>
      <c r="K153" s="16" t="s">
        <v>57</v>
      </c>
      <c r="L153" s="30" t="s">
        <v>0</v>
      </c>
      <c r="M153" s="213" t="s">
        <v>22</v>
      </c>
      <c r="N153" s="106"/>
      <c r="P153" s="29">
        <v>11</v>
      </c>
      <c r="Q153" s="29" t="s">
        <v>953</v>
      </c>
      <c r="R153" s="520"/>
      <c r="S153" s="520"/>
      <c r="T153" s="520"/>
    </row>
    <row r="154" spans="1:22" ht="12.75" x14ac:dyDescent="0.2">
      <c r="A154" s="221">
        <v>4</v>
      </c>
      <c r="B154" s="220" t="s">
        <v>130</v>
      </c>
      <c r="C154" s="221">
        <v>7</v>
      </c>
      <c r="D154" s="221">
        <v>4</v>
      </c>
      <c r="E154" s="221">
        <v>1</v>
      </c>
      <c r="F154" s="221">
        <v>2</v>
      </c>
      <c r="G154" s="221" t="s">
        <v>1453</v>
      </c>
      <c r="H154" s="506">
        <v>13</v>
      </c>
      <c r="I154" s="657"/>
      <c r="J154" s="92"/>
      <c r="K154" s="42" t="s">
        <v>1021</v>
      </c>
      <c r="L154" s="151" t="str">
        <f>IF(R143="","",R143)</f>
        <v>Šťastný</v>
      </c>
      <c r="M154" s="152" t="str">
        <f>IF(S143="","",S143)</f>
        <v>Kelbler</v>
      </c>
      <c r="N154" s="6"/>
      <c r="P154" s="29">
        <v>12</v>
      </c>
      <c r="Q154" s="520" t="s">
        <v>991</v>
      </c>
      <c r="R154" s="520" t="str">
        <f>Q149</f>
        <v>Kelbler</v>
      </c>
      <c r="S154" s="520"/>
      <c r="T154" s="520"/>
    </row>
    <row r="155" spans="1:22" ht="12.75" x14ac:dyDescent="0.2">
      <c r="A155" s="221">
        <v>5</v>
      </c>
      <c r="B155" s="220" t="s">
        <v>211</v>
      </c>
      <c r="C155" s="221">
        <v>7</v>
      </c>
      <c r="D155" s="221">
        <v>3</v>
      </c>
      <c r="E155" s="221">
        <v>3</v>
      </c>
      <c r="F155" s="221">
        <v>1</v>
      </c>
      <c r="G155" s="221" t="s">
        <v>1324</v>
      </c>
      <c r="H155" s="506">
        <v>12</v>
      </c>
      <c r="I155" s="657"/>
      <c r="J155" s="92"/>
      <c r="K155" s="42" t="s">
        <v>886</v>
      </c>
      <c r="L155" s="151" t="str">
        <f t="shared" ref="L155:M157" si="20">IF(R144="","",R144)</f>
        <v>Chvátal T.</v>
      </c>
      <c r="M155" s="152" t="str">
        <f t="shared" si="20"/>
        <v>Bastl V.</v>
      </c>
      <c r="N155" s="106"/>
      <c r="P155" s="29">
        <v>13</v>
      </c>
      <c r="Q155" s="520" t="s">
        <v>917</v>
      </c>
      <c r="R155" s="520" t="str">
        <f>Q152</f>
        <v>Šťastný</v>
      </c>
      <c r="S155" s="520"/>
      <c r="T155" s="520"/>
    </row>
    <row r="156" spans="1:22" ht="12.75" x14ac:dyDescent="0.2">
      <c r="A156" s="221">
        <v>6</v>
      </c>
      <c r="B156" s="220" t="s">
        <v>129</v>
      </c>
      <c r="C156" s="221">
        <v>7</v>
      </c>
      <c r="D156" s="221">
        <v>3</v>
      </c>
      <c r="E156" s="221">
        <v>2</v>
      </c>
      <c r="F156" s="221">
        <v>2</v>
      </c>
      <c r="G156" s="221" t="s">
        <v>1441</v>
      </c>
      <c r="H156" s="506">
        <v>11</v>
      </c>
      <c r="I156" s="657"/>
      <c r="J156" s="92"/>
      <c r="K156" s="42" t="s">
        <v>990</v>
      </c>
      <c r="L156" s="151" t="str">
        <f t="shared" si="20"/>
        <v>Habr V.</v>
      </c>
      <c r="M156" s="152">
        <f t="shared" si="20"/>
        <v>0</v>
      </c>
      <c r="N156" s="6"/>
      <c r="P156" s="29">
        <v>14</v>
      </c>
      <c r="Q156" s="520" t="s">
        <v>998</v>
      </c>
      <c r="R156" s="520" t="str">
        <f>Q153</f>
        <v>Pokorný</v>
      </c>
      <c r="S156" s="520"/>
      <c r="T156" s="520"/>
    </row>
    <row r="157" spans="1:22" x14ac:dyDescent="0.2">
      <c r="A157" s="221">
        <v>7</v>
      </c>
      <c r="B157" s="220" t="s">
        <v>925</v>
      </c>
      <c r="C157" s="221">
        <v>7</v>
      </c>
      <c r="D157" s="221">
        <v>3</v>
      </c>
      <c r="E157" s="221">
        <v>1</v>
      </c>
      <c r="F157" s="221">
        <v>3</v>
      </c>
      <c r="G157" s="221" t="s">
        <v>1427</v>
      </c>
      <c r="H157" s="506">
        <v>10</v>
      </c>
      <c r="I157" s="657"/>
      <c r="K157" s="10" t="s">
        <v>864</v>
      </c>
      <c r="L157" s="151" t="str">
        <f t="shared" si="20"/>
        <v>Chvátal T.</v>
      </c>
      <c r="M157" s="151" t="str">
        <f t="shared" si="20"/>
        <v>Bastl V.</v>
      </c>
      <c r="N157" s="97"/>
      <c r="P157" s="29">
        <v>15</v>
      </c>
      <c r="Q157" s="29" t="s">
        <v>1018</v>
      </c>
      <c r="R157" s="29" t="str">
        <f>Q146</f>
        <v>Novák B.</v>
      </c>
    </row>
    <row r="158" spans="1:22" x14ac:dyDescent="0.2">
      <c r="A158" s="221">
        <v>8</v>
      </c>
      <c r="B158" s="220" t="s">
        <v>843</v>
      </c>
      <c r="C158" s="221">
        <v>7</v>
      </c>
      <c r="D158" s="221">
        <v>3</v>
      </c>
      <c r="E158" s="221">
        <v>0</v>
      </c>
      <c r="F158" s="221">
        <v>4</v>
      </c>
      <c r="G158" s="221" t="s">
        <v>1454</v>
      </c>
      <c r="H158" s="506">
        <v>9</v>
      </c>
      <c r="I158" s="657"/>
      <c r="L158" s="151"/>
      <c r="M158" s="152"/>
      <c r="N158" s="6"/>
    </row>
    <row r="159" spans="1:22" x14ac:dyDescent="0.2">
      <c r="A159" s="221">
        <v>9</v>
      </c>
      <c r="B159" s="220" t="s">
        <v>846</v>
      </c>
      <c r="C159" s="221">
        <v>7</v>
      </c>
      <c r="D159" s="221">
        <v>2</v>
      </c>
      <c r="E159" s="221">
        <v>2</v>
      </c>
      <c r="F159" s="221">
        <v>3</v>
      </c>
      <c r="G159" s="221" t="s">
        <v>1455</v>
      </c>
      <c r="H159" s="506">
        <v>8</v>
      </c>
      <c r="I159" s="657"/>
      <c r="K159" s="241" t="s">
        <v>58</v>
      </c>
      <c r="L159" s="125" t="s">
        <v>53</v>
      </c>
      <c r="M159" s="126" t="s">
        <v>49</v>
      </c>
    </row>
    <row r="160" spans="1:22" x14ac:dyDescent="0.2">
      <c r="A160" s="221">
        <v>10</v>
      </c>
      <c r="B160" s="220" t="s">
        <v>920</v>
      </c>
      <c r="C160" s="221">
        <v>7</v>
      </c>
      <c r="D160" s="221">
        <v>2</v>
      </c>
      <c r="E160" s="221">
        <v>2</v>
      </c>
      <c r="F160" s="221">
        <v>3</v>
      </c>
      <c r="G160" s="221" t="s">
        <v>1456</v>
      </c>
      <c r="H160" s="506">
        <v>8</v>
      </c>
      <c r="I160" s="657"/>
      <c r="K160" s="10"/>
      <c r="L160" s="6" t="str">
        <f>IF(T143="","",T143)</f>
        <v/>
      </c>
      <c r="M160" s="6" t="str">
        <f>IF(U143="","",U143)</f>
        <v/>
      </c>
      <c r="N160" s="84"/>
    </row>
    <row r="161" spans="1:31" x14ac:dyDescent="0.2">
      <c r="A161" s="221">
        <v>11</v>
      </c>
      <c r="B161" s="220" t="s">
        <v>924</v>
      </c>
      <c r="C161" s="221">
        <v>7</v>
      </c>
      <c r="D161" s="221">
        <v>2</v>
      </c>
      <c r="E161" s="221">
        <v>0</v>
      </c>
      <c r="F161" s="221">
        <v>5</v>
      </c>
      <c r="G161" s="221" t="s">
        <v>1457</v>
      </c>
      <c r="H161" s="506">
        <v>6</v>
      </c>
      <c r="I161" s="657"/>
      <c r="L161" s="6" t="str">
        <f t="shared" ref="L161:L163" si="21">IF(T144="","",T144)</f>
        <v/>
      </c>
      <c r="M161" s="10" t="str">
        <f t="shared" ref="M161:M163" si="22">IF(U144="","",U144)</f>
        <v/>
      </c>
      <c r="N161" s="84"/>
    </row>
    <row r="162" spans="1:31" x14ac:dyDescent="0.2">
      <c r="A162" s="221">
        <v>12</v>
      </c>
      <c r="B162" s="220" t="s">
        <v>213</v>
      </c>
      <c r="C162" s="221">
        <v>7</v>
      </c>
      <c r="D162" s="221">
        <v>1</v>
      </c>
      <c r="E162" s="221">
        <v>1</v>
      </c>
      <c r="F162" s="221">
        <v>5</v>
      </c>
      <c r="G162" s="221" t="s">
        <v>1458</v>
      </c>
      <c r="H162" s="506">
        <v>4</v>
      </c>
      <c r="I162" s="657"/>
      <c r="L162" s="6" t="str">
        <f t="shared" si="21"/>
        <v/>
      </c>
      <c r="M162" s="10" t="str">
        <f t="shared" si="22"/>
        <v/>
      </c>
      <c r="N162" s="84"/>
    </row>
    <row r="163" spans="1:31" x14ac:dyDescent="0.2">
      <c r="A163" s="221">
        <v>13</v>
      </c>
      <c r="B163" s="220" t="s">
        <v>848</v>
      </c>
      <c r="C163" s="221">
        <v>7</v>
      </c>
      <c r="D163" s="221">
        <v>1</v>
      </c>
      <c r="E163" s="221">
        <v>1</v>
      </c>
      <c r="F163" s="221">
        <v>5</v>
      </c>
      <c r="G163" s="221" t="s">
        <v>1459</v>
      </c>
      <c r="H163" s="506">
        <v>4</v>
      </c>
      <c r="I163" s="657"/>
      <c r="L163" s="6" t="str">
        <f t="shared" si="21"/>
        <v/>
      </c>
      <c r="M163" s="10" t="str">
        <f t="shared" si="22"/>
        <v/>
      </c>
      <c r="N163" s="84"/>
    </row>
    <row r="164" spans="1:31" x14ac:dyDescent="0.2">
      <c r="A164" s="221">
        <v>14</v>
      </c>
      <c r="B164" s="220" t="s">
        <v>207</v>
      </c>
      <c r="C164" s="221">
        <v>7</v>
      </c>
      <c r="D164" s="221">
        <v>1</v>
      </c>
      <c r="E164" s="221">
        <v>1</v>
      </c>
      <c r="F164" s="221">
        <v>5</v>
      </c>
      <c r="G164" s="221" t="s">
        <v>1460</v>
      </c>
      <c r="H164" s="506">
        <v>4</v>
      </c>
      <c r="I164" s="657"/>
      <c r="M164" s="10"/>
      <c r="N164" s="84"/>
    </row>
    <row r="165" spans="1:31" s="86" customFormat="1" ht="12.75" x14ac:dyDescent="0.2">
      <c r="A165" s="908" t="s">
        <v>283</v>
      </c>
      <c r="B165" s="909" t="s">
        <v>1477</v>
      </c>
      <c r="C165" s="909" t="s">
        <v>1162</v>
      </c>
      <c r="D165" s="909" t="s">
        <v>1469</v>
      </c>
      <c r="E165" s="909"/>
      <c r="F165" s="904"/>
      <c r="G165" s="905"/>
      <c r="H165" s="906"/>
      <c r="I165" s="906"/>
      <c r="J165" s="150"/>
      <c r="K165" s="107" t="s">
        <v>60</v>
      </c>
      <c r="L165" s="44"/>
      <c r="M165" s="44"/>
      <c r="N165" s="44"/>
      <c r="P165" s="29"/>
      <c r="Q165" s="520"/>
      <c r="R165" s="29"/>
      <c r="S165" s="29"/>
      <c r="T165" s="29"/>
      <c r="U165" s="532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</row>
    <row r="166" spans="1:31" s="86" customFormat="1" ht="12.75" x14ac:dyDescent="0.2">
      <c r="A166" s="908" t="s">
        <v>285</v>
      </c>
      <c r="B166" s="909" t="s">
        <v>1478</v>
      </c>
      <c r="C166" s="909" t="s">
        <v>1033</v>
      </c>
      <c r="D166" s="909" t="s">
        <v>1470</v>
      </c>
      <c r="E166" s="909"/>
      <c r="F166" s="904"/>
      <c r="G166" s="905"/>
      <c r="H166" s="906"/>
      <c r="I166" s="906"/>
      <c r="J166" s="150"/>
      <c r="K166" s="117"/>
      <c r="L166" s="233" t="str">
        <f xml:space="preserve">  IF(Q166="","",         Q166)</f>
        <v>Koupil</v>
      </c>
      <c r="M166" s="44"/>
      <c r="N166" s="44"/>
      <c r="O166" s="101"/>
      <c r="P166" s="839">
        <v>1</v>
      </c>
      <c r="Q166" s="29" t="s">
        <v>1293</v>
      </c>
      <c r="R166" s="839" t="str">
        <f>Q176</f>
        <v>Šťastný</v>
      </c>
      <c r="S166" s="839" t="str">
        <f>Q171</f>
        <v>Urbánek</v>
      </c>
      <c r="T166" s="839" t="str">
        <f>Q176</f>
        <v>Šťastný</v>
      </c>
      <c r="U166" s="532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</row>
    <row r="167" spans="1:31" s="86" customFormat="1" ht="12.75" x14ac:dyDescent="0.2">
      <c r="A167" s="908" t="s">
        <v>286</v>
      </c>
      <c r="B167" s="909" t="s">
        <v>1479</v>
      </c>
      <c r="C167" s="909" t="s">
        <v>1162</v>
      </c>
      <c r="D167" s="909" t="s">
        <v>1471</v>
      </c>
      <c r="E167" s="909"/>
      <c r="F167" s="904"/>
      <c r="G167" s="905"/>
      <c r="H167" s="906"/>
      <c r="I167" s="906"/>
      <c r="J167" s="150"/>
      <c r="K167" s="117" t="str">
        <f>IF(Q167="","",Q167)</f>
        <v>Chvátal T.</v>
      </c>
      <c r="L167" s="117" t="str">
        <f>IF(Q168="","",Q168)</f>
        <v>Černý</v>
      </c>
      <c r="M167" s="117" t="str">
        <f>IF(Q169="","",Q169)</f>
        <v>Novák B.</v>
      </c>
      <c r="N167" s="117" t="str">
        <f>IF(Q170="","",Q170)</f>
        <v>Zejda V.</v>
      </c>
      <c r="O167" s="101"/>
      <c r="P167" s="839">
        <v>2</v>
      </c>
      <c r="Q167" s="29" t="s">
        <v>927</v>
      </c>
      <c r="R167" s="839"/>
      <c r="S167" s="839"/>
      <c r="T167" s="839"/>
      <c r="U167" s="532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</row>
    <row r="168" spans="1:31" s="86" customFormat="1" ht="12.75" x14ac:dyDescent="0.2">
      <c r="A168" s="908" t="s">
        <v>287</v>
      </c>
      <c r="B168" s="909" t="s">
        <v>1480</v>
      </c>
      <c r="C168" s="909" t="s">
        <v>1162</v>
      </c>
      <c r="D168" s="909" t="s">
        <v>1472</v>
      </c>
      <c r="E168" s="909"/>
      <c r="F168" s="772"/>
      <c r="G168" s="907"/>
      <c r="H168" s="184"/>
      <c r="I168" s="184"/>
      <c r="J168" s="150"/>
      <c r="K168" s="117" t="str">
        <f>IF(Q171="","",Q171)</f>
        <v>Urbánek</v>
      </c>
      <c r="L168" s="117" t="str">
        <f>IF(Q172="","",Q172)</f>
        <v>Kelbler P.</v>
      </c>
      <c r="M168" s="117" t="str">
        <f>IF(Q173="","",Q173)</f>
        <v>Habr V.</v>
      </c>
      <c r="N168" s="117" t="str">
        <f>IF(Q174="","",Q174)</f>
        <v>Švarc</v>
      </c>
      <c r="O168" s="101"/>
      <c r="P168" s="839">
        <v>3</v>
      </c>
      <c r="Q168" s="29" t="s">
        <v>931</v>
      </c>
      <c r="R168" s="839"/>
      <c r="S168" s="839"/>
      <c r="T168" s="839"/>
      <c r="U168" s="532"/>
      <c r="V168" s="275"/>
      <c r="W168" s="275"/>
      <c r="X168" s="275"/>
      <c r="Y168" s="275"/>
      <c r="Z168" s="275"/>
      <c r="AA168" s="275"/>
      <c r="AB168" s="275"/>
      <c r="AC168" s="275"/>
      <c r="AD168" s="275"/>
      <c r="AE168" s="275"/>
    </row>
    <row r="169" spans="1:31" s="86" customFormat="1" ht="12.75" x14ac:dyDescent="0.2">
      <c r="A169" s="908" t="s">
        <v>288</v>
      </c>
      <c r="B169" s="909" t="s">
        <v>1481</v>
      </c>
      <c r="C169" s="909" t="s">
        <v>1033</v>
      </c>
      <c r="D169" s="909" t="s">
        <v>1474</v>
      </c>
      <c r="E169" s="909"/>
      <c r="F169" s="904"/>
      <c r="G169" s="905"/>
      <c r="H169" s="906"/>
      <c r="I169" s="906"/>
      <c r="J169" s="150"/>
      <c r="K169" s="117"/>
      <c r="L169" s="117" t="str">
        <f>IF(Q175="","",Q175)</f>
        <v>Bastl V.</v>
      </c>
      <c r="M169" s="117" t="str">
        <f>IF(Q176="","",Q176)</f>
        <v>Šťastný</v>
      </c>
      <c r="N169" s="128"/>
      <c r="P169" s="839">
        <v>4</v>
      </c>
      <c r="Q169" s="29" t="s">
        <v>912</v>
      </c>
      <c r="R169" s="839"/>
      <c r="S169" s="839"/>
      <c r="T169" s="839"/>
      <c r="U169" s="839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</row>
    <row r="170" spans="1:31" s="86" customFormat="1" ht="12.75" x14ac:dyDescent="0.2">
      <c r="A170" s="908" t="s">
        <v>290</v>
      </c>
      <c r="B170" s="909" t="s">
        <v>1482</v>
      </c>
      <c r="C170" s="909" t="s">
        <v>1033</v>
      </c>
      <c r="D170" s="909" t="s">
        <v>1475</v>
      </c>
      <c r="E170" s="909"/>
      <c r="F170" s="904"/>
      <c r="G170" s="905"/>
      <c r="H170" s="906"/>
      <c r="I170" s="906"/>
      <c r="J170" s="150"/>
      <c r="K170" s="107"/>
      <c r="L170" s="46"/>
      <c r="M170" s="44"/>
      <c r="N170" s="44"/>
      <c r="P170" s="839">
        <v>5</v>
      </c>
      <c r="Q170" s="29" t="s">
        <v>1309</v>
      </c>
      <c r="R170" s="839"/>
      <c r="S170" s="839"/>
      <c r="T170" s="839"/>
      <c r="U170" s="532"/>
      <c r="V170" s="275"/>
      <c r="W170" s="275"/>
      <c r="X170" s="275"/>
      <c r="Y170" s="275"/>
      <c r="Z170" s="275"/>
      <c r="AA170" s="275"/>
      <c r="AB170" s="275"/>
      <c r="AC170" s="275"/>
      <c r="AD170" s="275"/>
      <c r="AE170" s="275"/>
    </row>
    <row r="171" spans="1:31" s="86" customFormat="1" ht="12.75" x14ac:dyDescent="0.2">
      <c r="A171" s="908" t="s">
        <v>291</v>
      </c>
      <c r="B171" s="909" t="s">
        <v>1483</v>
      </c>
      <c r="C171" s="909" t="s">
        <v>1033</v>
      </c>
      <c r="D171" s="909" t="s">
        <v>1473</v>
      </c>
      <c r="E171" s="909"/>
      <c r="F171" s="904"/>
      <c r="G171" s="905"/>
      <c r="H171" s="906"/>
      <c r="I171" s="906"/>
      <c r="J171" s="150"/>
      <c r="K171" s="117" t="s">
        <v>59</v>
      </c>
      <c r="L171" s="44" t="s">
        <v>54</v>
      </c>
      <c r="M171" s="118" t="s">
        <v>37</v>
      </c>
      <c r="N171" s="44"/>
      <c r="P171" s="839">
        <v>6</v>
      </c>
      <c r="Q171" s="29" t="s">
        <v>991</v>
      </c>
      <c r="R171" s="839"/>
      <c r="S171" s="839"/>
      <c r="T171" s="839"/>
      <c r="U171" s="532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</row>
    <row r="172" spans="1:31" s="86" customFormat="1" ht="12" thickBot="1" x14ac:dyDescent="0.25">
      <c r="A172" s="775" t="s">
        <v>126</v>
      </c>
      <c r="B172" s="776" t="s">
        <v>65</v>
      </c>
      <c r="C172" s="775" t="s">
        <v>127</v>
      </c>
      <c r="D172" s="775" t="s">
        <v>37</v>
      </c>
      <c r="E172" s="775">
        <v>0</v>
      </c>
      <c r="F172" s="775" t="s">
        <v>128</v>
      </c>
      <c r="G172" s="775" t="s">
        <v>79</v>
      </c>
      <c r="H172" s="775" t="s">
        <v>8</v>
      </c>
      <c r="I172" s="656"/>
      <c r="J172" s="150"/>
      <c r="K172" s="117" t="s">
        <v>860</v>
      </c>
      <c r="L172" s="44" t="str">
        <f>IF(R177="","",R177)</f>
        <v>Urbánek</v>
      </c>
      <c r="M172" s="118" t="str">
        <f>IF(Q177="","",Q177)</f>
        <v>Dolák</v>
      </c>
      <c r="N172" s="44"/>
      <c r="P172" s="839">
        <v>7</v>
      </c>
      <c r="Q172" s="29" t="s">
        <v>914</v>
      </c>
      <c r="R172" s="839"/>
      <c r="S172" s="839"/>
      <c r="T172" s="839"/>
      <c r="U172" s="532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</row>
    <row r="173" spans="1:31" s="86" customFormat="1" ht="12" thickTop="1" x14ac:dyDescent="0.2">
      <c r="A173" s="778">
        <v>1</v>
      </c>
      <c r="B173" s="777" t="s">
        <v>405</v>
      </c>
      <c r="C173" s="778">
        <v>8</v>
      </c>
      <c r="D173" s="778">
        <v>7</v>
      </c>
      <c r="E173" s="778">
        <v>0</v>
      </c>
      <c r="F173" s="778">
        <v>1</v>
      </c>
      <c r="G173" s="778" t="s">
        <v>1484</v>
      </c>
      <c r="H173" s="779">
        <v>21</v>
      </c>
      <c r="I173" s="657"/>
      <c r="J173" s="150"/>
      <c r="K173" s="117" t="s">
        <v>860</v>
      </c>
      <c r="L173" s="44" t="str">
        <f>IF(R178="","",R178)</f>
        <v>Šťastný</v>
      </c>
      <c r="M173" s="118" t="str">
        <f>IF(Q178="","",Q178)</f>
        <v>Pokorný</v>
      </c>
      <c r="N173" s="44"/>
      <c r="P173" s="839">
        <v>8</v>
      </c>
      <c r="Q173" s="29" t="s">
        <v>915</v>
      </c>
      <c r="R173" s="839"/>
      <c r="S173" s="839"/>
      <c r="T173" s="839"/>
      <c r="U173" s="532"/>
      <c r="V173" s="275"/>
      <c r="W173" s="275"/>
      <c r="X173" s="275"/>
      <c r="Y173" s="275"/>
      <c r="Z173" s="275"/>
      <c r="AA173" s="275"/>
      <c r="AB173" s="275"/>
      <c r="AC173" s="275"/>
      <c r="AD173" s="275"/>
      <c r="AE173" s="275"/>
    </row>
    <row r="174" spans="1:31" s="86" customFormat="1" x14ac:dyDescent="0.2">
      <c r="A174" s="781">
        <v>2</v>
      </c>
      <c r="B174" s="780" t="s">
        <v>131</v>
      </c>
      <c r="C174" s="781">
        <v>8</v>
      </c>
      <c r="D174" s="781">
        <v>6</v>
      </c>
      <c r="E174" s="781">
        <v>1</v>
      </c>
      <c r="F174" s="781">
        <v>1</v>
      </c>
      <c r="G174" s="781" t="s">
        <v>1485</v>
      </c>
      <c r="H174" s="782">
        <v>19</v>
      </c>
      <c r="I174" s="657"/>
      <c r="J174" s="150"/>
      <c r="K174" s="117" t="s">
        <v>884</v>
      </c>
      <c r="L174" s="44" t="str">
        <f>IF(R179="","",R179)</f>
        <v>Černý</v>
      </c>
      <c r="M174" s="44" t="str">
        <f>IF(Q179="","",Q179)</f>
        <v>Novák V.</v>
      </c>
      <c r="N174" s="118"/>
      <c r="P174" s="839">
        <v>9</v>
      </c>
      <c r="Q174" s="29" t="s">
        <v>916</v>
      </c>
      <c r="R174" s="839"/>
      <c r="S174" s="839"/>
      <c r="T174" s="839"/>
      <c r="U174" s="532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</row>
    <row r="175" spans="1:31" s="86" customFormat="1" x14ac:dyDescent="0.2">
      <c r="A175" s="781">
        <v>3</v>
      </c>
      <c r="B175" s="780" t="s">
        <v>922</v>
      </c>
      <c r="C175" s="781">
        <v>8</v>
      </c>
      <c r="D175" s="781">
        <v>5</v>
      </c>
      <c r="E175" s="781">
        <v>1</v>
      </c>
      <c r="F175" s="781">
        <v>2</v>
      </c>
      <c r="G175" s="781" t="s">
        <v>1486</v>
      </c>
      <c r="H175" s="782">
        <v>16</v>
      </c>
      <c r="I175" s="657"/>
      <c r="J175" s="150"/>
      <c r="K175" s="117"/>
      <c r="L175" s="44" t="str">
        <f>IF(R180="","",R180)</f>
        <v/>
      </c>
      <c r="M175" s="44" t="str">
        <f>IF(Q180="","",Q180)</f>
        <v/>
      </c>
      <c r="N175" s="118"/>
      <c r="P175" s="839">
        <v>10</v>
      </c>
      <c r="Q175" s="29" t="s">
        <v>913</v>
      </c>
      <c r="R175" s="839"/>
      <c r="S175" s="839"/>
      <c r="T175" s="839"/>
      <c r="U175" s="532"/>
      <c r="V175" s="275"/>
      <c r="W175" s="275"/>
      <c r="X175" s="275"/>
      <c r="Y175" s="275"/>
      <c r="Z175" s="275"/>
      <c r="AA175" s="275"/>
      <c r="AB175" s="275"/>
      <c r="AC175" s="275"/>
      <c r="AD175" s="275"/>
      <c r="AE175" s="275"/>
    </row>
    <row r="176" spans="1:31" s="86" customFormat="1" x14ac:dyDescent="0.2">
      <c r="A176" s="781">
        <v>4</v>
      </c>
      <c r="B176" s="780" t="s">
        <v>130</v>
      </c>
      <c r="C176" s="781">
        <v>8</v>
      </c>
      <c r="D176" s="781">
        <v>5</v>
      </c>
      <c r="E176" s="781">
        <v>1</v>
      </c>
      <c r="F176" s="781">
        <v>2</v>
      </c>
      <c r="G176" s="781" t="s">
        <v>1487</v>
      </c>
      <c r="H176" s="782">
        <v>16</v>
      </c>
      <c r="I176" s="657"/>
      <c r="J176" s="150"/>
      <c r="K176" s="473" t="s">
        <v>57</v>
      </c>
      <c r="L176" s="474" t="s">
        <v>0</v>
      </c>
      <c r="M176" s="115" t="s">
        <v>22</v>
      </c>
      <c r="N176" s="44"/>
      <c r="P176" s="839">
        <v>11</v>
      </c>
      <c r="Q176" s="29" t="s">
        <v>918</v>
      </c>
      <c r="R176" s="839"/>
      <c r="S176" s="839"/>
      <c r="T176" s="839"/>
      <c r="U176" s="532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</row>
    <row r="177" spans="1:31" s="86" customFormat="1" x14ac:dyDescent="0.2">
      <c r="A177" s="781">
        <v>5</v>
      </c>
      <c r="B177" s="780" t="s">
        <v>211</v>
      </c>
      <c r="C177" s="781">
        <v>8</v>
      </c>
      <c r="D177" s="781">
        <v>4</v>
      </c>
      <c r="E177" s="781">
        <v>3</v>
      </c>
      <c r="F177" s="781">
        <v>1</v>
      </c>
      <c r="G177" s="781" t="s">
        <v>1488</v>
      </c>
      <c r="H177" s="782">
        <v>15</v>
      </c>
      <c r="I177" s="657"/>
      <c r="J177" s="150"/>
      <c r="K177" s="119" t="s">
        <v>553</v>
      </c>
      <c r="L177" s="86" t="str">
        <f>IF(R166="","",R166)</f>
        <v>Šťastný</v>
      </c>
      <c r="M177" s="86" t="str">
        <f>IF(S166="","",S166)</f>
        <v>Urbánek</v>
      </c>
      <c r="N177" s="118"/>
      <c r="P177" s="839">
        <v>12</v>
      </c>
      <c r="Q177" s="839" t="s">
        <v>917</v>
      </c>
      <c r="R177" s="29" t="str">
        <f>Q171</f>
        <v>Urbánek</v>
      </c>
      <c r="S177" s="839"/>
      <c r="T177" s="839"/>
      <c r="U177" s="532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5"/>
    </row>
    <row r="178" spans="1:31" s="86" customFormat="1" x14ac:dyDescent="0.2">
      <c r="A178" s="781">
        <v>6</v>
      </c>
      <c r="B178" s="780" t="s">
        <v>129</v>
      </c>
      <c r="C178" s="781">
        <v>8</v>
      </c>
      <c r="D178" s="781">
        <v>4</v>
      </c>
      <c r="E178" s="781">
        <v>2</v>
      </c>
      <c r="F178" s="781">
        <v>2</v>
      </c>
      <c r="G178" s="781" t="s">
        <v>1489</v>
      </c>
      <c r="H178" s="782">
        <v>14</v>
      </c>
      <c r="I178" s="657"/>
      <c r="J178" s="150"/>
      <c r="K178" s="119"/>
      <c r="L178" s="86" t="str">
        <f t="shared" ref="L178:M181" si="23">IF(R167="","",R167)</f>
        <v/>
      </c>
      <c r="M178" s="86" t="str">
        <f t="shared" si="23"/>
        <v/>
      </c>
      <c r="N178" s="44"/>
      <c r="P178" s="839">
        <v>13</v>
      </c>
      <c r="Q178" s="839" t="s">
        <v>953</v>
      </c>
      <c r="R178" s="29" t="str">
        <f>Q176</f>
        <v>Šťastný</v>
      </c>
      <c r="S178" s="839"/>
      <c r="T178" s="839"/>
      <c r="U178" s="532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</row>
    <row r="179" spans="1:31" s="86" customFormat="1" x14ac:dyDescent="0.2">
      <c r="A179" s="781">
        <v>7</v>
      </c>
      <c r="B179" s="780" t="s">
        <v>925</v>
      </c>
      <c r="C179" s="781">
        <v>8</v>
      </c>
      <c r="D179" s="781">
        <v>4</v>
      </c>
      <c r="E179" s="781">
        <v>1</v>
      </c>
      <c r="F179" s="781">
        <v>3</v>
      </c>
      <c r="G179" s="781" t="s">
        <v>1455</v>
      </c>
      <c r="H179" s="782">
        <v>13</v>
      </c>
      <c r="I179" s="657"/>
      <c r="J179" s="150"/>
      <c r="K179" s="117"/>
      <c r="L179" s="128" t="str">
        <f t="shared" si="23"/>
        <v/>
      </c>
      <c r="M179" s="128" t="str">
        <f t="shared" si="23"/>
        <v/>
      </c>
      <c r="N179" s="46"/>
      <c r="P179" s="839">
        <v>14</v>
      </c>
      <c r="Q179" s="839" t="s">
        <v>1018</v>
      </c>
      <c r="R179" s="29" t="str">
        <f>Q168</f>
        <v>Černý</v>
      </c>
      <c r="S179" s="29"/>
      <c r="T179" s="29"/>
      <c r="U179" s="532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</row>
    <row r="180" spans="1:31" s="86" customFormat="1" x14ac:dyDescent="0.2">
      <c r="A180" s="781">
        <v>8</v>
      </c>
      <c r="B180" s="780" t="s">
        <v>843</v>
      </c>
      <c r="C180" s="781">
        <v>8</v>
      </c>
      <c r="D180" s="781">
        <v>4</v>
      </c>
      <c r="E180" s="781">
        <v>0</v>
      </c>
      <c r="F180" s="781">
        <v>4</v>
      </c>
      <c r="G180" s="781" t="s">
        <v>1490</v>
      </c>
      <c r="H180" s="782">
        <v>12</v>
      </c>
      <c r="I180" s="657"/>
      <c r="J180" s="150"/>
      <c r="K180" s="117"/>
      <c r="L180" s="128" t="str">
        <f t="shared" si="23"/>
        <v/>
      </c>
      <c r="M180" s="128" t="str">
        <f t="shared" si="23"/>
        <v/>
      </c>
      <c r="N180" s="44"/>
      <c r="P180" s="839">
        <v>15</v>
      </c>
      <c r="Q180" s="839"/>
      <c r="R180" s="29"/>
      <c r="S180" s="29"/>
      <c r="T180" s="29"/>
      <c r="U180" s="532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</row>
    <row r="181" spans="1:31" s="86" customFormat="1" x14ac:dyDescent="0.2">
      <c r="A181" s="781">
        <v>9</v>
      </c>
      <c r="B181" s="780" t="s">
        <v>846</v>
      </c>
      <c r="C181" s="781">
        <v>8</v>
      </c>
      <c r="D181" s="781">
        <v>2</v>
      </c>
      <c r="E181" s="781">
        <v>2</v>
      </c>
      <c r="F181" s="781">
        <v>4</v>
      </c>
      <c r="G181" s="781" t="s">
        <v>1491</v>
      </c>
      <c r="H181" s="782">
        <v>8</v>
      </c>
      <c r="I181" s="657"/>
      <c r="J181" s="150"/>
      <c r="K181" s="242"/>
      <c r="L181" s="128" t="str">
        <f t="shared" si="23"/>
        <v/>
      </c>
      <c r="M181" s="128" t="str">
        <f t="shared" si="23"/>
        <v/>
      </c>
      <c r="N181" s="44"/>
      <c r="O181" s="29"/>
      <c r="P181" s="29"/>
      <c r="Q181" s="29"/>
      <c r="R181" s="29"/>
      <c r="S181" s="29"/>
      <c r="T181" s="29"/>
      <c r="U181" s="532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</row>
    <row r="182" spans="1:31" s="86" customFormat="1" x14ac:dyDescent="0.2">
      <c r="A182" s="781">
        <v>10</v>
      </c>
      <c r="B182" s="780" t="s">
        <v>920</v>
      </c>
      <c r="C182" s="781">
        <v>8</v>
      </c>
      <c r="D182" s="781">
        <v>2</v>
      </c>
      <c r="E182" s="781">
        <v>2</v>
      </c>
      <c r="F182" s="781">
        <v>4</v>
      </c>
      <c r="G182" s="781" t="s">
        <v>1492</v>
      </c>
      <c r="H182" s="782">
        <v>8</v>
      </c>
      <c r="I182" s="657"/>
      <c r="J182" s="150"/>
      <c r="K182" s="473" t="s">
        <v>58</v>
      </c>
      <c r="L182" s="609" t="s">
        <v>53</v>
      </c>
      <c r="M182" s="610" t="s">
        <v>49</v>
      </c>
      <c r="N182" s="118"/>
      <c r="O182" s="29"/>
      <c r="P182" s="29"/>
      <c r="Q182" s="29"/>
      <c r="R182" s="29"/>
      <c r="S182" s="29"/>
      <c r="T182" s="29"/>
      <c r="U182" s="532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</row>
    <row r="183" spans="1:31" s="86" customFormat="1" x14ac:dyDescent="0.2">
      <c r="A183" s="781">
        <v>11</v>
      </c>
      <c r="B183" s="780" t="s">
        <v>924</v>
      </c>
      <c r="C183" s="781">
        <v>8</v>
      </c>
      <c r="D183" s="781">
        <v>2</v>
      </c>
      <c r="E183" s="781">
        <v>0</v>
      </c>
      <c r="F183" s="781">
        <v>6</v>
      </c>
      <c r="G183" s="781" t="s">
        <v>1493</v>
      </c>
      <c r="H183" s="782">
        <v>6</v>
      </c>
      <c r="I183" s="657"/>
      <c r="J183" s="150"/>
      <c r="K183" s="117" t="s">
        <v>1497</v>
      </c>
      <c r="L183" s="44" t="str">
        <f>IF(T166="","",T166)</f>
        <v>Šťastný</v>
      </c>
      <c r="M183" s="44" t="str">
        <f>IF(U166="","",U166)</f>
        <v/>
      </c>
      <c r="N183" s="118"/>
      <c r="O183" s="29"/>
      <c r="P183" s="29"/>
      <c r="Q183" s="29"/>
      <c r="R183" s="29"/>
      <c r="S183" s="29"/>
      <c r="T183" s="29"/>
      <c r="U183" s="532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</row>
    <row r="184" spans="1:31" s="86" customFormat="1" x14ac:dyDescent="0.2">
      <c r="A184" s="781">
        <v>12</v>
      </c>
      <c r="B184" s="780" t="s">
        <v>213</v>
      </c>
      <c r="C184" s="781">
        <v>8</v>
      </c>
      <c r="D184" s="781">
        <v>1</v>
      </c>
      <c r="E184" s="781">
        <v>1</v>
      </c>
      <c r="F184" s="781">
        <v>6</v>
      </c>
      <c r="G184" s="781" t="s">
        <v>1494</v>
      </c>
      <c r="H184" s="782">
        <v>4</v>
      </c>
      <c r="I184" s="657"/>
      <c r="J184" s="150"/>
      <c r="K184" s="117"/>
      <c r="L184" s="44" t="str">
        <f t="shared" ref="L184:M186" si="24">IF(T167="","",T167)</f>
        <v/>
      </c>
      <c r="M184" s="44" t="str">
        <f t="shared" si="24"/>
        <v/>
      </c>
      <c r="N184" s="118"/>
      <c r="O184" s="29"/>
      <c r="P184" s="29"/>
      <c r="Q184" s="29"/>
      <c r="R184" s="29"/>
      <c r="S184" s="29"/>
      <c r="T184" s="29"/>
      <c r="U184" s="532"/>
      <c r="V184" s="275"/>
      <c r="W184" s="275"/>
      <c r="X184" s="275"/>
      <c r="Y184" s="275"/>
      <c r="Z184" s="275"/>
      <c r="AA184" s="275"/>
      <c r="AB184" s="275"/>
      <c r="AC184" s="275"/>
      <c r="AD184" s="275"/>
      <c r="AE184" s="275"/>
    </row>
    <row r="185" spans="1:31" s="86" customFormat="1" x14ac:dyDescent="0.2">
      <c r="A185" s="781">
        <v>13</v>
      </c>
      <c r="B185" s="780" t="s">
        <v>848</v>
      </c>
      <c r="C185" s="781">
        <v>8</v>
      </c>
      <c r="D185" s="781">
        <v>1</v>
      </c>
      <c r="E185" s="781">
        <v>1</v>
      </c>
      <c r="F185" s="781">
        <v>6</v>
      </c>
      <c r="G185" s="781" t="s">
        <v>1495</v>
      </c>
      <c r="H185" s="782">
        <v>4</v>
      </c>
      <c r="I185" s="657"/>
      <c r="J185" s="150"/>
      <c r="K185" s="117"/>
      <c r="L185" s="44" t="str">
        <f t="shared" si="24"/>
        <v/>
      </c>
      <c r="M185" s="44" t="str">
        <f t="shared" si="24"/>
        <v/>
      </c>
      <c r="N185" s="118"/>
      <c r="O185" s="29"/>
      <c r="P185" s="29"/>
      <c r="Q185" s="29"/>
      <c r="R185" s="29"/>
      <c r="S185" s="29"/>
      <c r="T185" s="29"/>
      <c r="U185" s="532"/>
      <c r="V185" s="275"/>
      <c r="W185" s="275"/>
      <c r="X185" s="275"/>
      <c r="Y185" s="275"/>
      <c r="Z185" s="275"/>
      <c r="AA185" s="275"/>
      <c r="AB185" s="275"/>
      <c r="AC185" s="275"/>
      <c r="AD185" s="275"/>
      <c r="AE185" s="275"/>
    </row>
    <row r="186" spans="1:31" s="86" customFormat="1" x14ac:dyDescent="0.2">
      <c r="A186" s="781">
        <v>14</v>
      </c>
      <c r="B186" s="780" t="s">
        <v>207</v>
      </c>
      <c r="C186" s="781">
        <v>8</v>
      </c>
      <c r="D186" s="781">
        <v>1</v>
      </c>
      <c r="E186" s="781">
        <v>1</v>
      </c>
      <c r="F186" s="781">
        <v>6</v>
      </c>
      <c r="G186" s="781" t="s">
        <v>1416</v>
      </c>
      <c r="H186" s="782">
        <v>4</v>
      </c>
      <c r="I186" s="657"/>
      <c r="J186" s="150"/>
      <c r="K186" s="117"/>
      <c r="L186" s="44" t="str">
        <f t="shared" si="24"/>
        <v/>
      </c>
      <c r="M186" s="44" t="str">
        <f t="shared" si="24"/>
        <v/>
      </c>
      <c r="N186" s="29"/>
      <c r="O186" s="29"/>
      <c r="P186" s="29"/>
      <c r="Q186" s="29"/>
      <c r="R186" s="29"/>
      <c r="S186" s="29"/>
      <c r="T186" s="29"/>
      <c r="U186" s="532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</row>
    <row r="187" spans="1:31" x14ac:dyDescent="0.2">
      <c r="A187" s="268" t="s">
        <v>101</v>
      </c>
      <c r="B187" s="268" t="str">
        <f>MID(A188,4,2)</f>
        <v>09</v>
      </c>
      <c r="C187" s="120"/>
      <c r="E187" s="185"/>
      <c r="F187" s="185"/>
      <c r="G187" s="185"/>
      <c r="H187" s="185"/>
      <c r="I187" s="185"/>
      <c r="K187" s="16" t="s">
        <v>60</v>
      </c>
      <c r="L187" s="6"/>
      <c r="M187" s="6"/>
      <c r="N187" s="6"/>
    </row>
    <row r="188" spans="1:31" ht="12.75" x14ac:dyDescent="0.2">
      <c r="A188" s="885" t="s">
        <v>292</v>
      </c>
      <c r="B188" s="897" t="s">
        <v>1498</v>
      </c>
      <c r="C188" s="897" t="s">
        <v>1035</v>
      </c>
      <c r="D188" s="897" t="s">
        <v>1499</v>
      </c>
      <c r="E188" s="520"/>
      <c r="F188" s="185"/>
      <c r="G188" s="185"/>
      <c r="H188" s="185"/>
      <c r="I188" s="185"/>
      <c r="L188" s="212" t="str">
        <f xml:space="preserve">  IF(Q188="","",         Q188)</f>
        <v>Koupil</v>
      </c>
      <c r="M188" s="6"/>
      <c r="N188" s="6"/>
      <c r="P188" s="29">
        <v>1</v>
      </c>
      <c r="Q188" s="29" t="s">
        <v>1293</v>
      </c>
      <c r="R188" s="29" t="str">
        <f>Q197</f>
        <v>Šťastný</v>
      </c>
      <c r="S188" s="29" t="str">
        <f>Q198</f>
        <v>Pokorný</v>
      </c>
      <c r="T188" s="29" t="str">
        <f>Q198</f>
        <v>Pokorný</v>
      </c>
    </row>
    <row r="189" spans="1:31" ht="12.75" x14ac:dyDescent="0.2">
      <c r="A189" s="885" t="s">
        <v>294</v>
      </c>
      <c r="B189" s="897" t="s">
        <v>1500</v>
      </c>
      <c r="C189" s="897" t="s">
        <v>1189</v>
      </c>
      <c r="D189" s="897" t="s">
        <v>1508</v>
      </c>
      <c r="E189" s="520"/>
      <c r="F189" s="185"/>
      <c r="G189" s="185"/>
      <c r="H189" s="185"/>
      <c r="I189" s="185"/>
      <c r="K189" s="10" t="str">
        <f>IF(Q189="","",Q189)</f>
        <v>Chvátal T.</v>
      </c>
      <c r="L189" s="10" t="str">
        <f>IF(Q190="","",Q190)</f>
        <v>Černý</v>
      </c>
      <c r="M189" s="10" t="str">
        <f>IF(Q191="","",Q191)</f>
        <v>Urbánek</v>
      </c>
      <c r="N189" s="10" t="str">
        <f>IF(Q192="","",Q192)</f>
        <v>Zejda V.</v>
      </c>
      <c r="P189" s="29">
        <v>2</v>
      </c>
      <c r="Q189" s="29" t="s">
        <v>927</v>
      </c>
      <c r="R189" s="29" t="str">
        <f>Q197</f>
        <v>Šťastný</v>
      </c>
      <c r="S189" s="29" t="str">
        <f>Q198</f>
        <v>Pokorný</v>
      </c>
      <c r="T189" s="29" t="str">
        <f>Q190</f>
        <v>Černý</v>
      </c>
    </row>
    <row r="190" spans="1:31" ht="12.75" x14ac:dyDescent="0.2">
      <c r="A190" s="885" t="s">
        <v>296</v>
      </c>
      <c r="B190" s="897" t="s">
        <v>1501</v>
      </c>
      <c r="C190" s="897" t="s">
        <v>1189</v>
      </c>
      <c r="D190" s="897" t="s">
        <v>1509</v>
      </c>
      <c r="E190" s="520"/>
      <c r="F190" s="185"/>
      <c r="G190" s="185"/>
      <c r="H190" s="185"/>
      <c r="I190" s="185"/>
      <c r="K190" s="10" t="str">
        <f>IF(Q193="","",Q193)</f>
        <v>Bastl V.</v>
      </c>
      <c r="L190" s="10" t="str">
        <f>IF(Q194="","",Q194)</f>
        <v>Kelbler P.</v>
      </c>
      <c r="M190" s="10" t="str">
        <f>IF(Q195="","",Q195)</f>
        <v>Habr V.</v>
      </c>
      <c r="N190" s="10" t="str">
        <f>IF(Q196="","",Q196)</f>
        <v>Švarc</v>
      </c>
      <c r="O190" s="100"/>
      <c r="P190" s="29">
        <v>3</v>
      </c>
      <c r="Q190" s="29" t="s">
        <v>931</v>
      </c>
      <c r="R190" s="29" t="str">
        <f>Q196</f>
        <v>Švarc</v>
      </c>
      <c r="S190" s="29" t="str">
        <f>Q194</f>
        <v>Kelbler P.</v>
      </c>
    </row>
    <row r="191" spans="1:31" ht="12.75" x14ac:dyDescent="0.2">
      <c r="A191" s="885" t="s">
        <v>297</v>
      </c>
      <c r="B191" s="897" t="s">
        <v>1502</v>
      </c>
      <c r="C191" s="897" t="s">
        <v>1035</v>
      </c>
      <c r="D191" s="897" t="s">
        <v>1503</v>
      </c>
      <c r="E191" s="520"/>
      <c r="F191" s="185"/>
      <c r="G191" s="185"/>
      <c r="H191" s="185"/>
      <c r="I191" s="185"/>
      <c r="K191" s="10"/>
      <c r="L191" s="10" t="str">
        <f>IF(Q197="","",Q197)</f>
        <v>Šťastný</v>
      </c>
      <c r="M191" s="10" t="str">
        <f>IF(Q198="","",Q198)</f>
        <v>Pokorný</v>
      </c>
      <c r="N191" s="127"/>
      <c r="O191" s="101"/>
      <c r="P191" s="29">
        <v>4</v>
      </c>
      <c r="Q191" s="29" t="s">
        <v>991</v>
      </c>
    </row>
    <row r="192" spans="1:31" ht="12.75" x14ac:dyDescent="0.2">
      <c r="A192" s="885" t="s">
        <v>298</v>
      </c>
      <c r="B192" s="897" t="s">
        <v>1504</v>
      </c>
      <c r="C192" s="897" t="s">
        <v>1035</v>
      </c>
      <c r="D192" s="897" t="s">
        <v>1510</v>
      </c>
      <c r="E192" s="841"/>
      <c r="F192" s="842"/>
      <c r="G192" s="842"/>
      <c r="H192" s="842"/>
      <c r="I192" s="842"/>
      <c r="J192" s="773"/>
      <c r="O192" s="101"/>
      <c r="P192" s="29">
        <v>5</v>
      </c>
      <c r="Q192" s="29" t="s">
        <v>1309</v>
      </c>
    </row>
    <row r="193" spans="1:31" ht="12.75" x14ac:dyDescent="0.2">
      <c r="A193" s="885" t="s">
        <v>300</v>
      </c>
      <c r="B193" s="897" t="s">
        <v>1505</v>
      </c>
      <c r="C193" s="897" t="s">
        <v>1035</v>
      </c>
      <c r="D193" s="897" t="s">
        <v>1511</v>
      </c>
      <c r="E193" s="520"/>
      <c r="F193" s="185"/>
      <c r="G193" s="185"/>
      <c r="H193" s="185"/>
      <c r="I193" s="185"/>
      <c r="K193" s="16" t="s">
        <v>59</v>
      </c>
      <c r="L193" s="30" t="s">
        <v>54</v>
      </c>
      <c r="M193" s="6" t="s">
        <v>37</v>
      </c>
      <c r="P193" s="29">
        <v>6</v>
      </c>
      <c r="Q193" s="29" t="s">
        <v>913</v>
      </c>
    </row>
    <row r="194" spans="1:31" ht="12.75" x14ac:dyDescent="0.2">
      <c r="A194" s="885" t="s">
        <v>301</v>
      </c>
      <c r="B194" s="897" t="s">
        <v>1506</v>
      </c>
      <c r="C194" s="897" t="s">
        <v>1035</v>
      </c>
      <c r="D194" s="897" t="s">
        <v>1507</v>
      </c>
      <c r="E194" s="520"/>
      <c r="F194" s="185"/>
      <c r="G194" s="185"/>
      <c r="H194" s="185"/>
      <c r="I194" s="185"/>
      <c r="K194" s="42" t="s">
        <v>1017</v>
      </c>
      <c r="L194" s="29" t="str">
        <f>IF(R199="","",R199)</f>
        <v>Pokorný</v>
      </c>
      <c r="M194" s="84" t="str">
        <f>IF(Q199="","",Q199)</f>
        <v>Zejda T.</v>
      </c>
      <c r="P194" s="29">
        <v>7</v>
      </c>
      <c r="Q194" s="29" t="s">
        <v>914</v>
      </c>
    </row>
    <row r="195" spans="1:31" s="97" customFormat="1" ht="12" thickBot="1" x14ac:dyDescent="0.25">
      <c r="A195" s="287" t="s">
        <v>126</v>
      </c>
      <c r="B195" s="286" t="s">
        <v>65</v>
      </c>
      <c r="C195" s="287" t="s">
        <v>127</v>
      </c>
      <c r="D195" s="287" t="s">
        <v>37</v>
      </c>
      <c r="E195" s="287">
        <v>0</v>
      </c>
      <c r="F195" s="287" t="s">
        <v>128</v>
      </c>
      <c r="G195" s="287" t="s">
        <v>79</v>
      </c>
      <c r="H195" s="287" t="s">
        <v>8</v>
      </c>
      <c r="I195" s="656"/>
      <c r="J195" s="253"/>
      <c r="K195" s="42" t="s">
        <v>996</v>
      </c>
      <c r="L195" s="29" t="str">
        <f>IF(R200="","",R200)</f>
        <v>Šťastný</v>
      </c>
      <c r="M195" s="84" t="str">
        <f>IF(Q200="","",Q200)</f>
        <v>Šmahel</v>
      </c>
      <c r="N195" s="29"/>
      <c r="O195" s="29"/>
      <c r="P195" s="29">
        <v>8</v>
      </c>
      <c r="Q195" s="29" t="s">
        <v>915</v>
      </c>
      <c r="U195" s="532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</row>
    <row r="196" spans="1:31" ht="12" thickTop="1" x14ac:dyDescent="0.2">
      <c r="A196" s="252">
        <v>1</v>
      </c>
      <c r="B196" s="219" t="s">
        <v>405</v>
      </c>
      <c r="C196" s="252">
        <v>9</v>
      </c>
      <c r="D196" s="252">
        <v>8</v>
      </c>
      <c r="E196" s="252">
        <v>0</v>
      </c>
      <c r="F196" s="252">
        <v>1</v>
      </c>
      <c r="G196" s="252" t="s">
        <v>1553</v>
      </c>
      <c r="H196" s="655">
        <v>24</v>
      </c>
      <c r="I196" s="657"/>
      <c r="L196" s="29" t="str">
        <f>IF(R201="","",R201)</f>
        <v/>
      </c>
      <c r="M196" s="84" t="str">
        <f>IF(Q201="","",Q201)</f>
        <v/>
      </c>
      <c r="P196" s="29">
        <v>9</v>
      </c>
      <c r="Q196" s="29" t="s">
        <v>916</v>
      </c>
    </row>
    <row r="197" spans="1:31" x14ac:dyDescent="0.2">
      <c r="A197" s="221">
        <v>2</v>
      </c>
      <c r="B197" s="220" t="s">
        <v>131</v>
      </c>
      <c r="C197" s="221">
        <v>9</v>
      </c>
      <c r="D197" s="221">
        <v>7</v>
      </c>
      <c r="E197" s="221">
        <v>1</v>
      </c>
      <c r="F197" s="221">
        <v>1</v>
      </c>
      <c r="G197" s="221" t="s">
        <v>1554</v>
      </c>
      <c r="H197" s="506">
        <v>22</v>
      </c>
      <c r="I197" s="657"/>
      <c r="L197" s="6" t="str">
        <f>IF(R202="","",R202)</f>
        <v/>
      </c>
      <c r="M197" s="84" t="str">
        <f>IF(Q202="","",Q202)</f>
        <v/>
      </c>
      <c r="N197" s="106"/>
      <c r="P197" s="29">
        <v>10</v>
      </c>
      <c r="Q197" s="29" t="s">
        <v>918</v>
      </c>
    </row>
    <row r="198" spans="1:31" x14ac:dyDescent="0.2">
      <c r="A198" s="221">
        <v>3</v>
      </c>
      <c r="B198" s="220" t="s">
        <v>130</v>
      </c>
      <c r="C198" s="221">
        <v>9</v>
      </c>
      <c r="D198" s="221">
        <v>6</v>
      </c>
      <c r="E198" s="221">
        <v>1</v>
      </c>
      <c r="F198" s="221">
        <v>2</v>
      </c>
      <c r="G198" s="221" t="s">
        <v>1428</v>
      </c>
      <c r="H198" s="506">
        <v>19</v>
      </c>
      <c r="I198" s="657"/>
      <c r="K198" s="16" t="s">
        <v>57</v>
      </c>
      <c r="L198" s="30" t="s">
        <v>0</v>
      </c>
      <c r="M198" s="213" t="s">
        <v>22</v>
      </c>
      <c r="N198" s="106"/>
      <c r="P198" s="29">
        <v>11</v>
      </c>
      <c r="Q198" s="29" t="s">
        <v>953</v>
      </c>
    </row>
    <row r="199" spans="1:31" x14ac:dyDescent="0.2">
      <c r="A199" s="221">
        <v>4</v>
      </c>
      <c r="B199" s="220" t="s">
        <v>922</v>
      </c>
      <c r="C199" s="221">
        <v>9</v>
      </c>
      <c r="D199" s="221">
        <v>5</v>
      </c>
      <c r="E199" s="221">
        <v>2</v>
      </c>
      <c r="F199" s="221">
        <v>2</v>
      </c>
      <c r="G199" s="221" t="s">
        <v>1555</v>
      </c>
      <c r="H199" s="506">
        <v>17</v>
      </c>
      <c r="I199" s="657"/>
      <c r="K199" s="136" t="s">
        <v>988</v>
      </c>
      <c r="L199" s="849" t="str">
        <f>R188</f>
        <v>Šťastný</v>
      </c>
      <c r="M199" s="151" t="str">
        <f>IF(S188="","",S188)</f>
        <v>Pokorný</v>
      </c>
      <c r="N199" s="6"/>
      <c r="P199" s="29">
        <v>12</v>
      </c>
      <c r="Q199" s="29" t="s">
        <v>998</v>
      </c>
      <c r="R199" s="29" t="str">
        <f>Q198</f>
        <v>Pokorný</v>
      </c>
    </row>
    <row r="200" spans="1:31" x14ac:dyDescent="0.2">
      <c r="A200" s="221">
        <v>5</v>
      </c>
      <c r="B200" s="220" t="s">
        <v>211</v>
      </c>
      <c r="C200" s="221">
        <v>9</v>
      </c>
      <c r="D200" s="221">
        <v>4</v>
      </c>
      <c r="E200" s="221">
        <v>3</v>
      </c>
      <c r="F200" s="221">
        <v>2</v>
      </c>
      <c r="G200" s="221" t="s">
        <v>1556</v>
      </c>
      <c r="H200" s="506">
        <v>15</v>
      </c>
      <c r="I200" s="657"/>
      <c r="K200" s="136" t="s">
        <v>1497</v>
      </c>
      <c r="L200" s="849" t="str">
        <f t="shared" ref="L200:L201" si="25">R189</f>
        <v>Šťastný</v>
      </c>
      <c r="M200" s="151" t="str">
        <f t="shared" ref="M200:M202" si="26">IF(S189="","",S189)</f>
        <v>Pokorný</v>
      </c>
      <c r="N200" s="106"/>
      <c r="P200" s="29">
        <v>13</v>
      </c>
      <c r="Q200" s="29" t="s">
        <v>1548</v>
      </c>
      <c r="R200" s="29" t="str">
        <f>Q197</f>
        <v>Šťastný</v>
      </c>
    </row>
    <row r="201" spans="1:31" x14ac:dyDescent="0.2">
      <c r="A201" s="221">
        <v>6</v>
      </c>
      <c r="B201" s="220" t="s">
        <v>129</v>
      </c>
      <c r="C201" s="221">
        <v>9</v>
      </c>
      <c r="D201" s="221">
        <v>4</v>
      </c>
      <c r="E201" s="221">
        <v>2</v>
      </c>
      <c r="F201" s="221">
        <v>3</v>
      </c>
      <c r="G201" s="221" t="s">
        <v>1547</v>
      </c>
      <c r="H201" s="506">
        <v>14</v>
      </c>
      <c r="I201" s="657"/>
      <c r="K201" s="136" t="s">
        <v>524</v>
      </c>
      <c r="L201" s="849" t="str">
        <f t="shared" si="25"/>
        <v>Švarc</v>
      </c>
      <c r="M201" s="151" t="str">
        <f t="shared" si="26"/>
        <v>Kelbler P.</v>
      </c>
      <c r="N201" s="6"/>
      <c r="P201" s="29">
        <v>14</v>
      </c>
    </row>
    <row r="202" spans="1:31" x14ac:dyDescent="0.2">
      <c r="A202" s="221">
        <v>7</v>
      </c>
      <c r="B202" s="220" t="s">
        <v>925</v>
      </c>
      <c r="C202" s="221">
        <v>9</v>
      </c>
      <c r="D202" s="221">
        <v>4</v>
      </c>
      <c r="E202" s="221">
        <v>1</v>
      </c>
      <c r="F202" s="221">
        <v>4</v>
      </c>
      <c r="G202" s="221" t="s">
        <v>1532</v>
      </c>
      <c r="H202" s="506">
        <v>13</v>
      </c>
      <c r="I202" s="657"/>
      <c r="K202" s="136"/>
      <c r="L202" s="849"/>
      <c r="M202" s="151" t="str">
        <f t="shared" si="26"/>
        <v/>
      </c>
      <c r="N202" s="97"/>
      <c r="P202" s="29">
        <v>15</v>
      </c>
    </row>
    <row r="203" spans="1:31" x14ac:dyDescent="0.2">
      <c r="A203" s="221">
        <v>8</v>
      </c>
      <c r="B203" s="220" t="s">
        <v>843</v>
      </c>
      <c r="C203" s="221">
        <v>9</v>
      </c>
      <c r="D203" s="221">
        <v>4</v>
      </c>
      <c r="E203" s="221">
        <v>0</v>
      </c>
      <c r="F203" s="221">
        <v>5</v>
      </c>
      <c r="G203" s="221" t="s">
        <v>1557</v>
      </c>
      <c r="H203" s="506">
        <v>12</v>
      </c>
      <c r="I203" s="657"/>
      <c r="L203" s="151"/>
      <c r="M203" s="151"/>
      <c r="N203" s="6"/>
    </row>
    <row r="204" spans="1:31" x14ac:dyDescent="0.2">
      <c r="A204" s="221">
        <v>9</v>
      </c>
      <c r="B204" s="220" t="s">
        <v>920</v>
      </c>
      <c r="C204" s="221">
        <v>9</v>
      </c>
      <c r="D204" s="221">
        <v>3</v>
      </c>
      <c r="E204" s="221">
        <v>2</v>
      </c>
      <c r="F204" s="221">
        <v>4</v>
      </c>
      <c r="G204" s="221" t="s">
        <v>1558</v>
      </c>
      <c r="H204" s="506">
        <v>11</v>
      </c>
      <c r="I204" s="657"/>
      <c r="K204" s="241" t="s">
        <v>58</v>
      </c>
      <c r="L204" s="125" t="s">
        <v>53</v>
      </c>
      <c r="M204" s="126" t="s">
        <v>49</v>
      </c>
    </row>
    <row r="205" spans="1:31" x14ac:dyDescent="0.2">
      <c r="A205" s="221">
        <v>10</v>
      </c>
      <c r="B205" s="220" t="s">
        <v>924</v>
      </c>
      <c r="C205" s="221">
        <v>9</v>
      </c>
      <c r="D205" s="221">
        <v>3</v>
      </c>
      <c r="E205" s="221">
        <v>0</v>
      </c>
      <c r="F205" s="221">
        <v>6</v>
      </c>
      <c r="G205" s="221" t="s">
        <v>1559</v>
      </c>
      <c r="H205" s="506">
        <v>9</v>
      </c>
      <c r="I205" s="657"/>
      <c r="K205" s="10" t="s">
        <v>861</v>
      </c>
      <c r="L205" s="6" t="str">
        <f>IF(T188="","",T188)</f>
        <v>Pokorný</v>
      </c>
      <c r="M205" s="6" t="str">
        <f>IF(U188="","",U188)</f>
        <v/>
      </c>
      <c r="N205" s="84"/>
    </row>
    <row r="206" spans="1:31" x14ac:dyDescent="0.2">
      <c r="A206" s="221">
        <v>11</v>
      </c>
      <c r="B206" s="220" t="s">
        <v>846</v>
      </c>
      <c r="C206" s="221">
        <v>9</v>
      </c>
      <c r="D206" s="221">
        <v>2</v>
      </c>
      <c r="E206" s="221">
        <v>2</v>
      </c>
      <c r="F206" s="221">
        <v>5</v>
      </c>
      <c r="G206" s="221" t="s">
        <v>1533</v>
      </c>
      <c r="H206" s="506">
        <v>8</v>
      </c>
      <c r="I206" s="657"/>
      <c r="K206" s="42" t="s">
        <v>855</v>
      </c>
      <c r="L206" s="6" t="str">
        <f t="shared" ref="L206:L208" si="27">IF(T189="","",T189)</f>
        <v>Černý</v>
      </c>
      <c r="M206" s="10" t="str">
        <f t="shared" ref="M206:M208" si="28">IF(U189="","",U189)</f>
        <v/>
      </c>
      <c r="N206" s="84"/>
    </row>
    <row r="207" spans="1:31" x14ac:dyDescent="0.2">
      <c r="A207" s="221">
        <v>12</v>
      </c>
      <c r="B207" s="220" t="s">
        <v>848</v>
      </c>
      <c r="C207" s="221">
        <v>9</v>
      </c>
      <c r="D207" s="221">
        <v>2</v>
      </c>
      <c r="E207" s="221">
        <v>1</v>
      </c>
      <c r="F207" s="221">
        <v>6</v>
      </c>
      <c r="G207" s="221" t="s">
        <v>1541</v>
      </c>
      <c r="H207" s="506">
        <v>7</v>
      </c>
      <c r="I207" s="657"/>
      <c r="L207" s="6" t="str">
        <f t="shared" si="27"/>
        <v/>
      </c>
      <c r="M207" s="10" t="str">
        <f t="shared" si="28"/>
        <v/>
      </c>
      <c r="N207" s="84"/>
    </row>
    <row r="208" spans="1:31" x14ac:dyDescent="0.2">
      <c r="A208" s="221">
        <v>13</v>
      </c>
      <c r="B208" s="220" t="s">
        <v>213</v>
      </c>
      <c r="C208" s="221">
        <v>9</v>
      </c>
      <c r="D208" s="221">
        <v>1</v>
      </c>
      <c r="E208" s="221">
        <v>1</v>
      </c>
      <c r="F208" s="221">
        <v>7</v>
      </c>
      <c r="G208" s="221" t="s">
        <v>1560</v>
      </c>
      <c r="H208" s="506">
        <v>4</v>
      </c>
      <c r="I208" s="657"/>
      <c r="L208" s="6" t="str">
        <f t="shared" si="27"/>
        <v/>
      </c>
      <c r="M208" s="10" t="str">
        <f t="shared" si="28"/>
        <v/>
      </c>
      <c r="N208" s="84"/>
    </row>
    <row r="209" spans="1:20" x14ac:dyDescent="0.2">
      <c r="A209" s="221">
        <v>14</v>
      </c>
      <c r="B209" s="220" t="s">
        <v>207</v>
      </c>
      <c r="C209" s="221">
        <v>9</v>
      </c>
      <c r="D209" s="221">
        <v>1</v>
      </c>
      <c r="E209" s="221">
        <v>1</v>
      </c>
      <c r="F209" s="221">
        <v>7</v>
      </c>
      <c r="G209" s="221" t="s">
        <v>1561</v>
      </c>
      <c r="H209" s="506">
        <v>4</v>
      </c>
      <c r="I209" s="657"/>
      <c r="M209" s="10"/>
      <c r="N209" s="84"/>
    </row>
    <row r="210" spans="1:20" x14ac:dyDescent="0.2">
      <c r="A210" s="255" t="s">
        <v>101</v>
      </c>
      <c r="B210" s="255" t="str">
        <f>MID(A211,4,2)</f>
        <v>10</v>
      </c>
      <c r="C210" s="269"/>
      <c r="D210" s="215"/>
      <c r="E210" s="215"/>
      <c r="F210" s="215"/>
      <c r="G210" s="215"/>
      <c r="H210" s="215"/>
      <c r="I210" s="215"/>
      <c r="K210" s="107" t="s">
        <v>60</v>
      </c>
      <c r="L210" s="44"/>
      <c r="M210" s="44"/>
      <c r="N210" s="44"/>
    </row>
    <row r="211" spans="1:20" ht="12.75" x14ac:dyDescent="0.2">
      <c r="A211" s="870" t="s">
        <v>302</v>
      </c>
      <c r="B211" s="687" t="s">
        <v>1512</v>
      </c>
      <c r="C211" s="687" t="s">
        <v>1200</v>
      </c>
      <c r="D211" s="687" t="s">
        <v>1523</v>
      </c>
      <c r="E211" s="687" t="s">
        <v>952</v>
      </c>
      <c r="F211" s="215"/>
      <c r="G211" s="215"/>
      <c r="H211" s="215"/>
      <c r="I211" s="215"/>
      <c r="K211" s="117"/>
      <c r="L211" s="233" t="str">
        <f xml:space="preserve">  IF(Q211="","",         Q211)</f>
        <v>Koupil</v>
      </c>
      <c r="M211" s="44"/>
      <c r="N211" s="44"/>
      <c r="O211" s="86"/>
      <c r="P211" s="29">
        <v>1</v>
      </c>
      <c r="Q211" s="29" t="s">
        <v>1293</v>
      </c>
      <c r="R211" s="29" t="str">
        <f>Q219</f>
        <v>Švarc</v>
      </c>
      <c r="S211" s="29" t="str">
        <f>Q217</f>
        <v>Habr V.</v>
      </c>
    </row>
    <row r="212" spans="1:20" ht="12.75" x14ac:dyDescent="0.2">
      <c r="A212" s="870" t="s">
        <v>304</v>
      </c>
      <c r="B212" s="687" t="s">
        <v>1513</v>
      </c>
      <c r="C212" s="687" t="s">
        <v>1200</v>
      </c>
      <c r="D212" s="687" t="s">
        <v>1524</v>
      </c>
      <c r="E212" s="687" t="s">
        <v>958</v>
      </c>
      <c r="F212" s="215"/>
      <c r="G212" s="215"/>
      <c r="H212" s="215"/>
      <c r="I212" s="215"/>
      <c r="K212" s="117" t="str">
        <f>IF(Q212="","",Q212)</f>
        <v>Chvátal T.</v>
      </c>
      <c r="L212" s="117" t="str">
        <f>IF(Q213="","",Q213)</f>
        <v>Černý</v>
      </c>
      <c r="M212" s="117" t="str">
        <f>IF(Q214="","",Q214)</f>
        <v>Kelbler P.</v>
      </c>
      <c r="N212" s="117" t="str">
        <f>IF(Q215="","",Q215)</f>
        <v>Zejda V.</v>
      </c>
      <c r="O212" s="101"/>
      <c r="P212" s="29">
        <v>2</v>
      </c>
      <c r="Q212" s="29" t="s">
        <v>927</v>
      </c>
      <c r="R212" s="29" t="str">
        <f>Q218</f>
        <v>Kapinus</v>
      </c>
      <c r="S212" s="29" t="str">
        <f>Q221</f>
        <v>Šťastný</v>
      </c>
    </row>
    <row r="213" spans="1:20" ht="12.75" x14ac:dyDescent="0.2">
      <c r="A213" s="870" t="s">
        <v>305</v>
      </c>
      <c r="B213" s="687" t="s">
        <v>1514</v>
      </c>
      <c r="C213" s="687" t="s">
        <v>1193</v>
      </c>
      <c r="D213" s="687" t="s">
        <v>1515</v>
      </c>
      <c r="E213" s="687" t="s">
        <v>961</v>
      </c>
      <c r="F213" s="215"/>
      <c r="G213" s="215"/>
      <c r="H213" s="215"/>
      <c r="I213" s="215"/>
      <c r="J213" s="773"/>
      <c r="K213" s="117" t="str">
        <f>IF(Q216="","",Q216)</f>
        <v>Bastl V.</v>
      </c>
      <c r="L213" s="117" t="str">
        <f>IF(Q217="","",Q217)</f>
        <v>Habr V.</v>
      </c>
      <c r="M213" s="117" t="str">
        <f>IF(Q218="","",Q218)</f>
        <v>Kapinus</v>
      </c>
      <c r="N213" s="117" t="str">
        <f>IF(Q219="","",Q219)</f>
        <v>Švarc</v>
      </c>
      <c r="O213" s="101"/>
      <c r="P213" s="29">
        <v>3</v>
      </c>
      <c r="Q213" s="29" t="s">
        <v>931</v>
      </c>
      <c r="R213" s="29" t="str">
        <f>Q218</f>
        <v>Kapinus</v>
      </c>
      <c r="S213" s="29" t="str">
        <f>Q217</f>
        <v>Habr V.</v>
      </c>
    </row>
    <row r="214" spans="1:20" ht="12.75" x14ac:dyDescent="0.2">
      <c r="A214" s="870" t="s">
        <v>306</v>
      </c>
      <c r="B214" s="687" t="s">
        <v>1516</v>
      </c>
      <c r="C214" s="687" t="s">
        <v>1200</v>
      </c>
      <c r="D214" s="687" t="s">
        <v>1517</v>
      </c>
      <c r="E214" s="687" t="s">
        <v>959</v>
      </c>
      <c r="F214" s="215"/>
      <c r="G214" s="215"/>
      <c r="H214" s="215"/>
      <c r="I214" s="215"/>
      <c r="K214" s="117"/>
      <c r="L214" s="117" t="str">
        <f>IF(Q220="","",Q220)</f>
        <v>Dolák</v>
      </c>
      <c r="M214" s="117" t="str">
        <f>IF(Q221="","",Q221)</f>
        <v>Šťastný</v>
      </c>
      <c r="N214" s="128"/>
      <c r="O214" s="101"/>
      <c r="P214" s="29">
        <v>4</v>
      </c>
      <c r="Q214" s="29" t="s">
        <v>914</v>
      </c>
      <c r="R214" s="29" t="s">
        <v>1549</v>
      </c>
      <c r="S214" s="29" t="str">
        <f>Q219</f>
        <v>Švarc</v>
      </c>
    </row>
    <row r="215" spans="1:20" ht="12.75" x14ac:dyDescent="0.2">
      <c r="A215" s="870" t="s">
        <v>308</v>
      </c>
      <c r="B215" s="687" t="s">
        <v>1518</v>
      </c>
      <c r="C215" s="687" t="s">
        <v>1200</v>
      </c>
      <c r="D215" s="687" t="s">
        <v>1519</v>
      </c>
      <c r="E215" s="687" t="s">
        <v>960</v>
      </c>
      <c r="F215" s="215"/>
      <c r="G215" s="215"/>
      <c r="H215" s="215"/>
      <c r="I215" s="215"/>
      <c r="K215" s="117"/>
      <c r="L215" s="44"/>
      <c r="M215" s="44"/>
      <c r="N215" s="44"/>
      <c r="O215" s="86"/>
      <c r="P215" s="29">
        <v>5</v>
      </c>
      <c r="Q215" s="29" t="s">
        <v>1309</v>
      </c>
      <c r="R215" s="29" t="str">
        <f>Q214</f>
        <v>Kelbler P.</v>
      </c>
      <c r="S215" s="29" t="str">
        <f>Q216</f>
        <v>Bastl V.</v>
      </c>
    </row>
    <row r="216" spans="1:20" ht="12.75" x14ac:dyDescent="0.2">
      <c r="A216" s="870" t="s">
        <v>309</v>
      </c>
      <c r="B216" s="687" t="s">
        <v>1520</v>
      </c>
      <c r="C216" s="687" t="s">
        <v>1200</v>
      </c>
      <c r="D216" s="687" t="s">
        <v>1525</v>
      </c>
      <c r="E216" s="687" t="s">
        <v>956</v>
      </c>
      <c r="F216" s="215"/>
      <c r="G216" s="215"/>
      <c r="H216" s="215"/>
      <c r="I216" s="215"/>
      <c r="K216" s="107" t="s">
        <v>59</v>
      </c>
      <c r="L216" s="46" t="s">
        <v>54</v>
      </c>
      <c r="M216" s="44" t="s">
        <v>37</v>
      </c>
      <c r="N216" s="44"/>
      <c r="O216" s="86"/>
      <c r="P216" s="29">
        <v>6</v>
      </c>
      <c r="Q216" s="29" t="s">
        <v>913</v>
      </c>
      <c r="R216" s="29" t="str">
        <f>Q221</f>
        <v>Šťastný</v>
      </c>
      <c r="S216" s="29" t="str">
        <f>Q222</f>
        <v>Habr S.</v>
      </c>
      <c r="T216" s="337"/>
    </row>
    <row r="217" spans="1:20" ht="12.75" x14ac:dyDescent="0.2">
      <c r="A217" s="870" t="s">
        <v>310</v>
      </c>
      <c r="B217" s="687" t="s">
        <v>1521</v>
      </c>
      <c r="C217" s="687" t="s">
        <v>1193</v>
      </c>
      <c r="D217" s="687" t="s">
        <v>1522</v>
      </c>
      <c r="E217" s="687" t="s">
        <v>957</v>
      </c>
      <c r="F217" s="215"/>
      <c r="G217" s="215"/>
      <c r="H217" s="215"/>
      <c r="I217" s="215"/>
      <c r="K217" s="117">
        <v>68</v>
      </c>
      <c r="L217" s="44" t="str">
        <f>IF(R222="","",R222)</f>
        <v>Kapinus</v>
      </c>
      <c r="M217" s="118" t="str">
        <f>IF(Q222="","",Q222)</f>
        <v>Habr S.</v>
      </c>
      <c r="N217" s="44"/>
      <c r="O217" s="86"/>
      <c r="P217" s="29">
        <v>7</v>
      </c>
      <c r="Q217" s="29" t="s">
        <v>915</v>
      </c>
    </row>
    <row r="218" spans="1:20" ht="12" thickBot="1" x14ac:dyDescent="0.25">
      <c r="A218" s="775" t="s">
        <v>126</v>
      </c>
      <c r="B218" s="776" t="s">
        <v>65</v>
      </c>
      <c r="C218" s="775" t="s">
        <v>127</v>
      </c>
      <c r="D218" s="775" t="s">
        <v>37</v>
      </c>
      <c r="E218" s="775">
        <v>0</v>
      </c>
      <c r="F218" s="775" t="s">
        <v>128</v>
      </c>
      <c r="G218" s="775" t="s">
        <v>79</v>
      </c>
      <c r="H218" s="775" t="s">
        <v>8</v>
      </c>
      <c r="I218" s="656"/>
      <c r="J218" s="150"/>
      <c r="K218" s="117" t="s">
        <v>1550</v>
      </c>
      <c r="L218" s="44" t="str">
        <f>IF(R223="","",R223)</f>
        <v>Dolák</v>
      </c>
      <c r="M218" s="118" t="str">
        <f>IF(Q223="","",Q223)</f>
        <v>Novák V.</v>
      </c>
      <c r="N218" s="44"/>
      <c r="O218" s="86"/>
      <c r="P218" s="29">
        <v>8</v>
      </c>
      <c r="Q218" s="29" t="s">
        <v>937</v>
      </c>
    </row>
    <row r="219" spans="1:20" ht="12" thickTop="1" x14ac:dyDescent="0.2">
      <c r="A219" s="778">
        <v>1</v>
      </c>
      <c r="B219" s="777" t="s">
        <v>405</v>
      </c>
      <c r="C219" s="778">
        <v>10</v>
      </c>
      <c r="D219" s="778">
        <v>9</v>
      </c>
      <c r="E219" s="778">
        <v>0</v>
      </c>
      <c r="F219" s="778">
        <v>1</v>
      </c>
      <c r="G219" s="778" t="s">
        <v>1534</v>
      </c>
      <c r="H219" s="779">
        <v>27</v>
      </c>
      <c r="I219" s="657"/>
      <c r="J219" s="150"/>
      <c r="K219" s="117" t="s">
        <v>884</v>
      </c>
      <c r="L219" s="44" t="str">
        <f>IF(R224="","",R224)</f>
        <v>Černý</v>
      </c>
      <c r="M219" s="118" t="str">
        <f>IF(Q224="","",Q224)</f>
        <v>Zejda T.</v>
      </c>
      <c r="N219" s="44"/>
      <c r="O219" s="86"/>
      <c r="P219" s="29">
        <v>9</v>
      </c>
      <c r="Q219" s="29" t="s">
        <v>916</v>
      </c>
    </row>
    <row r="220" spans="1:20" x14ac:dyDescent="0.2">
      <c r="A220" s="781">
        <v>2</v>
      </c>
      <c r="B220" s="780" t="s">
        <v>131</v>
      </c>
      <c r="C220" s="781">
        <v>10</v>
      </c>
      <c r="D220" s="781">
        <v>8</v>
      </c>
      <c r="E220" s="781">
        <v>1</v>
      </c>
      <c r="F220" s="781">
        <v>1</v>
      </c>
      <c r="G220" s="781" t="s">
        <v>1535</v>
      </c>
      <c r="H220" s="782">
        <v>25</v>
      </c>
      <c r="I220" s="657"/>
      <c r="J220" s="150"/>
      <c r="K220" s="117"/>
      <c r="L220" s="44" t="str">
        <f>IF(R225="","",R225)</f>
        <v/>
      </c>
      <c r="M220" s="118" t="str">
        <f>IF(Q225="","",Q225)</f>
        <v/>
      </c>
      <c r="N220" s="118"/>
      <c r="O220" s="86"/>
      <c r="P220" s="29">
        <v>10</v>
      </c>
      <c r="Q220" s="29" t="s">
        <v>917</v>
      </c>
    </row>
    <row r="221" spans="1:20" x14ac:dyDescent="0.2">
      <c r="A221" s="781">
        <v>3</v>
      </c>
      <c r="B221" s="780" t="s">
        <v>130</v>
      </c>
      <c r="C221" s="781">
        <v>10</v>
      </c>
      <c r="D221" s="781">
        <v>6</v>
      </c>
      <c r="E221" s="781">
        <v>1</v>
      </c>
      <c r="F221" s="781">
        <v>3</v>
      </c>
      <c r="G221" s="781" t="s">
        <v>1536</v>
      </c>
      <c r="H221" s="782">
        <v>19</v>
      </c>
      <c r="I221" s="657"/>
      <c r="J221" s="150"/>
      <c r="K221" s="473" t="s">
        <v>57</v>
      </c>
      <c r="L221" s="474" t="s">
        <v>0</v>
      </c>
      <c r="M221" s="115" t="s">
        <v>22</v>
      </c>
      <c r="N221" s="118"/>
      <c r="O221" s="86"/>
      <c r="P221" s="29">
        <v>11</v>
      </c>
      <c r="Q221" s="29" t="s">
        <v>918</v>
      </c>
    </row>
    <row r="222" spans="1:20" x14ac:dyDescent="0.2">
      <c r="A222" s="781">
        <v>4</v>
      </c>
      <c r="B222" s="780" t="s">
        <v>922</v>
      </c>
      <c r="C222" s="781">
        <v>10</v>
      </c>
      <c r="D222" s="781">
        <v>5</v>
      </c>
      <c r="E222" s="781">
        <v>2</v>
      </c>
      <c r="F222" s="781">
        <v>3</v>
      </c>
      <c r="G222" s="781" t="s">
        <v>1537</v>
      </c>
      <c r="H222" s="782">
        <v>17</v>
      </c>
      <c r="I222" s="657"/>
      <c r="J222" s="150"/>
      <c r="K222" s="618" t="s">
        <v>1551</v>
      </c>
      <c r="L222" s="554" t="str">
        <f>IF(R211="","",R211)</f>
        <v>Švarc</v>
      </c>
      <c r="M222" s="554" t="str">
        <f>IF(S211="","",S211)</f>
        <v>Habr V.</v>
      </c>
      <c r="N222" s="44"/>
      <c r="O222" s="86"/>
      <c r="P222" s="29">
        <v>12</v>
      </c>
      <c r="Q222" s="29" t="s">
        <v>936</v>
      </c>
      <c r="R222" s="554" t="str">
        <f>Q218</f>
        <v>Kapinus</v>
      </c>
    </row>
    <row r="223" spans="1:20" x14ac:dyDescent="0.2">
      <c r="A223" s="781">
        <v>5</v>
      </c>
      <c r="B223" s="780" t="s">
        <v>129</v>
      </c>
      <c r="C223" s="781">
        <v>10</v>
      </c>
      <c r="D223" s="781">
        <v>5</v>
      </c>
      <c r="E223" s="781">
        <v>2</v>
      </c>
      <c r="F223" s="781">
        <v>3</v>
      </c>
      <c r="G223" s="781" t="s">
        <v>1531</v>
      </c>
      <c r="H223" s="782">
        <v>17</v>
      </c>
      <c r="I223" s="657"/>
      <c r="J223" s="150"/>
      <c r="K223" s="618" t="s">
        <v>1020</v>
      </c>
      <c r="L223" s="721" t="str">
        <f t="shared" ref="L223:M223" si="29">IF(R212="","",R212)</f>
        <v>Kapinus</v>
      </c>
      <c r="M223" s="554" t="str">
        <f t="shared" si="29"/>
        <v>Šťastný</v>
      </c>
      <c r="N223" s="118"/>
      <c r="O223" s="86"/>
      <c r="P223" s="29">
        <v>13</v>
      </c>
      <c r="Q223" s="29" t="s">
        <v>1018</v>
      </c>
      <c r="R223" s="554" t="str">
        <f>Q220</f>
        <v>Dolák</v>
      </c>
    </row>
    <row r="224" spans="1:20" x14ac:dyDescent="0.2">
      <c r="A224" s="781">
        <v>6</v>
      </c>
      <c r="B224" s="780" t="s">
        <v>211</v>
      </c>
      <c r="C224" s="781">
        <v>10</v>
      </c>
      <c r="D224" s="781">
        <v>4</v>
      </c>
      <c r="E224" s="781">
        <v>3</v>
      </c>
      <c r="F224" s="781">
        <v>3</v>
      </c>
      <c r="G224" s="781" t="s">
        <v>1538</v>
      </c>
      <c r="H224" s="782">
        <v>15</v>
      </c>
      <c r="I224" s="657"/>
      <c r="J224" s="150"/>
      <c r="K224" s="618" t="s">
        <v>989</v>
      </c>
      <c r="L224" s="721" t="str">
        <f t="shared" ref="L224:M224" si="30">IF(R213="","",R213)</f>
        <v>Kapinus</v>
      </c>
      <c r="M224" s="554" t="str">
        <f t="shared" si="30"/>
        <v>Habr V.</v>
      </c>
      <c r="N224" s="44"/>
      <c r="O224" s="86"/>
      <c r="P224" s="29">
        <v>14</v>
      </c>
      <c r="Q224" s="29" t="s">
        <v>998</v>
      </c>
      <c r="R224" s="554" t="str">
        <f>Q213</f>
        <v>Černý</v>
      </c>
    </row>
    <row r="225" spans="1:20" x14ac:dyDescent="0.2">
      <c r="A225" s="781">
        <v>7</v>
      </c>
      <c r="B225" s="780" t="s">
        <v>843</v>
      </c>
      <c r="C225" s="781">
        <v>10</v>
      </c>
      <c r="D225" s="781">
        <v>5</v>
      </c>
      <c r="E225" s="781">
        <v>0</v>
      </c>
      <c r="F225" s="781">
        <v>5</v>
      </c>
      <c r="G225" s="781" t="s">
        <v>1539</v>
      </c>
      <c r="H225" s="782">
        <v>15</v>
      </c>
      <c r="I225" s="657"/>
      <c r="J225" s="150"/>
      <c r="K225" s="119" t="s">
        <v>883</v>
      </c>
      <c r="L225" s="850" t="str">
        <f t="shared" ref="L225:M225" si="31">IF(R214="","",R214)</f>
        <v>Habr V.-PK</v>
      </c>
      <c r="M225" s="44" t="str">
        <f t="shared" si="31"/>
        <v>Švarc</v>
      </c>
      <c r="N225" s="46"/>
      <c r="O225" s="86"/>
      <c r="P225" s="29">
        <v>15</v>
      </c>
    </row>
    <row r="226" spans="1:20" x14ac:dyDescent="0.2">
      <c r="A226" s="781">
        <v>8</v>
      </c>
      <c r="B226" s="780" t="s">
        <v>920</v>
      </c>
      <c r="C226" s="781">
        <v>10</v>
      </c>
      <c r="D226" s="781">
        <v>4</v>
      </c>
      <c r="E226" s="781">
        <v>2</v>
      </c>
      <c r="F226" s="781">
        <v>4</v>
      </c>
      <c r="G226" s="781" t="s">
        <v>1540</v>
      </c>
      <c r="H226" s="782">
        <v>14</v>
      </c>
      <c r="I226" s="657"/>
      <c r="J226" s="150"/>
      <c r="K226" s="117" t="s">
        <v>825</v>
      </c>
      <c r="L226" s="850" t="str">
        <f t="shared" ref="L226:M226" si="32">IF(R215="","",R215)</f>
        <v>Kelbler P.</v>
      </c>
      <c r="M226" s="44" t="str">
        <f t="shared" si="32"/>
        <v>Bastl V.</v>
      </c>
      <c r="N226" s="44"/>
      <c r="O226" s="86"/>
      <c r="P226" s="29">
        <v>16</v>
      </c>
    </row>
    <row r="227" spans="1:20" x14ac:dyDescent="0.2">
      <c r="A227" s="781">
        <v>9</v>
      </c>
      <c r="B227" s="780" t="s">
        <v>925</v>
      </c>
      <c r="C227" s="781">
        <v>10</v>
      </c>
      <c r="D227" s="781">
        <v>4</v>
      </c>
      <c r="E227" s="781">
        <v>1</v>
      </c>
      <c r="F227" s="781">
        <v>5</v>
      </c>
      <c r="G227" s="781" t="s">
        <v>1541</v>
      </c>
      <c r="H227" s="782">
        <v>13</v>
      </c>
      <c r="I227" s="657"/>
      <c r="J227" s="150"/>
      <c r="K227" s="42" t="s">
        <v>1311</v>
      </c>
      <c r="L227" s="850" t="str">
        <f t="shared" ref="L227:M227" si="33">IF(R216="","",R216)</f>
        <v>Šťastný</v>
      </c>
      <c r="M227" s="44" t="str">
        <f t="shared" si="33"/>
        <v>Habr S.</v>
      </c>
      <c r="N227" s="44"/>
    </row>
    <row r="228" spans="1:20" x14ac:dyDescent="0.2">
      <c r="A228" s="781">
        <v>10</v>
      </c>
      <c r="B228" s="780" t="s">
        <v>846</v>
      </c>
      <c r="C228" s="781">
        <v>10</v>
      </c>
      <c r="D228" s="781">
        <v>2</v>
      </c>
      <c r="E228" s="781">
        <v>3</v>
      </c>
      <c r="F228" s="781">
        <v>5</v>
      </c>
      <c r="G228" s="781" t="s">
        <v>1542</v>
      </c>
      <c r="H228" s="782">
        <v>9</v>
      </c>
      <c r="I228" s="657"/>
      <c r="J228" s="150"/>
      <c r="L228" s="850" t="str">
        <f t="shared" ref="L228:M228" si="34">IF(R217="","",R217)</f>
        <v/>
      </c>
      <c r="M228" s="44" t="str">
        <f t="shared" si="34"/>
        <v/>
      </c>
      <c r="N228" s="118"/>
    </row>
    <row r="229" spans="1:20" x14ac:dyDescent="0.2">
      <c r="A229" s="781">
        <v>11</v>
      </c>
      <c r="B229" s="780" t="s">
        <v>924</v>
      </c>
      <c r="C229" s="781">
        <v>10</v>
      </c>
      <c r="D229" s="781">
        <v>3</v>
      </c>
      <c r="E229" s="781">
        <v>0</v>
      </c>
      <c r="F229" s="781">
        <v>7</v>
      </c>
      <c r="G229" s="781" t="s">
        <v>1543</v>
      </c>
      <c r="H229" s="782">
        <v>9</v>
      </c>
      <c r="I229" s="657"/>
      <c r="J229" s="150"/>
      <c r="K229" s="117"/>
      <c r="L229" s="771" t="str">
        <f>IF(R218="","",R218)</f>
        <v/>
      </c>
      <c r="M229" s="44" t="str">
        <f>IF(S218="","",S218)</f>
        <v/>
      </c>
      <c r="N229" s="118"/>
    </row>
    <row r="230" spans="1:20" x14ac:dyDescent="0.2">
      <c r="A230" s="781">
        <v>12</v>
      </c>
      <c r="B230" s="780" t="s">
        <v>213</v>
      </c>
      <c r="C230" s="781">
        <v>10</v>
      </c>
      <c r="D230" s="781">
        <v>2</v>
      </c>
      <c r="E230" s="781">
        <v>1</v>
      </c>
      <c r="F230" s="781">
        <v>7</v>
      </c>
      <c r="G230" s="781" t="s">
        <v>1544</v>
      </c>
      <c r="H230" s="782">
        <v>7</v>
      </c>
      <c r="I230" s="657"/>
      <c r="J230" s="150"/>
      <c r="K230" s="242"/>
      <c r="L230" s="242" t="str">
        <f t="shared" ref="L230:M230" si="35">IF(T213="","",T213)</f>
        <v/>
      </c>
      <c r="M230" s="242" t="str">
        <f t="shared" si="35"/>
        <v/>
      </c>
      <c r="N230" s="118"/>
    </row>
    <row r="231" spans="1:20" x14ac:dyDescent="0.2">
      <c r="A231" s="781">
        <v>13</v>
      </c>
      <c r="B231" s="780" t="s">
        <v>207</v>
      </c>
      <c r="C231" s="781">
        <v>10</v>
      </c>
      <c r="D231" s="781">
        <v>2</v>
      </c>
      <c r="E231" s="781">
        <v>1</v>
      </c>
      <c r="F231" s="781">
        <v>7</v>
      </c>
      <c r="G231" s="781" t="s">
        <v>1545</v>
      </c>
      <c r="H231" s="782">
        <v>7</v>
      </c>
      <c r="I231" s="657"/>
      <c r="J231" s="150"/>
      <c r="K231" s="473" t="s">
        <v>58</v>
      </c>
      <c r="L231" s="602" t="s">
        <v>53</v>
      </c>
      <c r="M231" s="603" t="s">
        <v>49</v>
      </c>
      <c r="N231" s="118"/>
    </row>
    <row r="232" spans="1:20" x14ac:dyDescent="0.2">
      <c r="A232" s="781">
        <v>14</v>
      </c>
      <c r="B232" s="780" t="s">
        <v>848</v>
      </c>
      <c r="C232" s="781">
        <v>10</v>
      </c>
      <c r="D232" s="781">
        <v>2</v>
      </c>
      <c r="E232" s="781">
        <v>1</v>
      </c>
      <c r="F232" s="781">
        <v>7</v>
      </c>
      <c r="G232" s="781" t="s">
        <v>1546</v>
      </c>
      <c r="H232" s="782">
        <v>7</v>
      </c>
      <c r="I232" s="657"/>
      <c r="J232" s="150"/>
      <c r="K232" s="117"/>
      <c r="L232" s="128" t="str">
        <f>IF(T211="","",T211)</f>
        <v/>
      </c>
      <c r="M232" s="128" t="str">
        <f>IF(U211="","",U211)</f>
        <v/>
      </c>
    </row>
    <row r="233" spans="1:20" x14ac:dyDescent="0.2">
      <c r="A233" s="227"/>
      <c r="B233" s="272"/>
      <c r="C233" s="227"/>
      <c r="D233" s="227"/>
      <c r="E233" s="227"/>
      <c r="F233" s="227"/>
      <c r="G233" s="228"/>
      <c r="H233" s="227"/>
      <c r="I233" s="227"/>
      <c r="O233" s="86"/>
    </row>
    <row r="234" spans="1:20" x14ac:dyDescent="0.2">
      <c r="A234" s="268" t="s">
        <v>101</v>
      </c>
      <c r="B234" s="268" t="str">
        <f>MID(A235,4,2)</f>
        <v>11</v>
      </c>
      <c r="C234" s="120"/>
      <c r="E234" s="214"/>
      <c r="F234" s="214"/>
      <c r="G234" s="214"/>
      <c r="H234" s="214"/>
      <c r="I234" s="214"/>
      <c r="K234" s="16" t="s">
        <v>60</v>
      </c>
      <c r="L234" s="6"/>
      <c r="M234" s="6"/>
      <c r="N234" s="6"/>
    </row>
    <row r="235" spans="1:20" x14ac:dyDescent="0.2">
      <c r="A235" s="693" t="s">
        <v>314</v>
      </c>
      <c r="B235" s="214" t="s">
        <v>1579</v>
      </c>
      <c r="C235" s="693" t="s">
        <v>1222</v>
      </c>
      <c r="D235" s="214" t="s">
        <v>1526</v>
      </c>
      <c r="E235" s="214" t="s">
        <v>962</v>
      </c>
      <c r="F235" s="214"/>
      <c r="G235" s="214"/>
      <c r="H235" s="214"/>
      <c r="I235" s="214"/>
      <c r="L235" s="212" t="str">
        <f xml:space="preserve">  IF(Q235="","",         Q235)</f>
        <v>Koupil</v>
      </c>
      <c r="M235" s="6"/>
      <c r="N235" s="6"/>
      <c r="P235" s="29">
        <v>1</v>
      </c>
      <c r="Q235" s="29" t="s">
        <v>1293</v>
      </c>
      <c r="R235" s="29" t="s">
        <v>1549</v>
      </c>
      <c r="T235" s="29" t="str">
        <f>Q240</f>
        <v>Bastl V.</v>
      </c>
    </row>
    <row r="236" spans="1:20" x14ac:dyDescent="0.2">
      <c r="A236" s="693" t="s">
        <v>315</v>
      </c>
      <c r="B236" s="185" t="s">
        <v>1501</v>
      </c>
      <c r="C236" s="268" t="s">
        <v>1209</v>
      </c>
      <c r="D236" s="214" t="s">
        <v>1527</v>
      </c>
      <c r="E236" s="214" t="s">
        <v>963</v>
      </c>
      <c r="F236" s="214"/>
      <c r="G236" s="403"/>
      <c r="H236" s="214"/>
      <c r="I236" s="214"/>
      <c r="K236" s="10" t="str">
        <f>IF(Q236="","",Q236)</f>
        <v>Chvátal T.</v>
      </c>
      <c r="L236" s="10" t="str">
        <f>IF(Q237="","",Q237)</f>
        <v>Černý</v>
      </c>
      <c r="M236" s="10" t="str">
        <f>IF(Q238="","",Q238)</f>
        <v>Novák B.</v>
      </c>
      <c r="N236" s="10" t="str">
        <f>IF(Q239="","",Q239)</f>
        <v>Zejda V.</v>
      </c>
      <c r="P236" s="29">
        <v>2</v>
      </c>
      <c r="Q236" s="29" t="s">
        <v>927</v>
      </c>
      <c r="R236" s="29" t="s">
        <v>1549</v>
      </c>
    </row>
    <row r="237" spans="1:20" x14ac:dyDescent="0.2">
      <c r="A237" s="693" t="s">
        <v>316</v>
      </c>
      <c r="B237" s="185" t="s">
        <v>1580</v>
      </c>
      <c r="C237" s="268" t="s">
        <v>1209</v>
      </c>
      <c r="D237" s="214" t="s">
        <v>1528</v>
      </c>
      <c r="E237" s="214" t="s">
        <v>964</v>
      </c>
      <c r="F237" s="403"/>
      <c r="G237" s="403"/>
      <c r="H237" s="214"/>
      <c r="I237" s="214"/>
      <c r="K237" s="10" t="str">
        <f>IF(Q240="","",Q240)</f>
        <v>Bastl V.</v>
      </c>
      <c r="L237" s="10" t="str">
        <f>IF(Q241="","",Q241)</f>
        <v>Kelbler</v>
      </c>
      <c r="M237" s="10" t="str">
        <f>IF(Q242="","",Q242)</f>
        <v>Habr V.</v>
      </c>
      <c r="N237" s="10" t="str">
        <f>IF(Q243="","",Q243)</f>
        <v>Švarc</v>
      </c>
      <c r="O237" s="100"/>
      <c r="P237" s="29">
        <v>3</v>
      </c>
      <c r="Q237" s="29" t="s">
        <v>931</v>
      </c>
      <c r="R237" s="29" t="str">
        <f>Q240</f>
        <v>Bastl V.</v>
      </c>
      <c r="S237" s="29" t="str">
        <f>Q243</f>
        <v>Švarc</v>
      </c>
    </row>
    <row r="238" spans="1:20" x14ac:dyDescent="0.2">
      <c r="A238" s="693" t="s">
        <v>318</v>
      </c>
      <c r="B238" s="185" t="s">
        <v>1581</v>
      </c>
      <c r="C238" s="268" t="s">
        <v>1209</v>
      </c>
      <c r="D238" s="214" t="s">
        <v>1582</v>
      </c>
      <c r="E238" s="214" t="s">
        <v>965</v>
      </c>
      <c r="F238" s="214"/>
      <c r="G238" s="403"/>
      <c r="H238" s="214"/>
      <c r="I238" s="214"/>
      <c r="K238" s="10"/>
      <c r="L238" s="10" t="str">
        <f>IF(Q244="","",Q244)</f>
        <v>Šťastný</v>
      </c>
      <c r="M238" s="10" t="str">
        <f>IF(Q245="","",Q245)</f>
        <v>Pokorný</v>
      </c>
      <c r="N238" s="127"/>
      <c r="O238" s="101"/>
      <c r="P238" s="29">
        <v>4</v>
      </c>
      <c r="Q238" s="29" t="s">
        <v>912</v>
      </c>
      <c r="R238" s="29" t="str">
        <f>Q243</f>
        <v>Švarc</v>
      </c>
      <c r="S238" s="29" t="str">
        <f>Q247</f>
        <v>Novák V.</v>
      </c>
    </row>
    <row r="239" spans="1:20" x14ac:dyDescent="0.2">
      <c r="A239" s="693" t="s">
        <v>319</v>
      </c>
      <c r="B239" s="185" t="s">
        <v>1583</v>
      </c>
      <c r="C239" s="268" t="s">
        <v>1209</v>
      </c>
      <c r="D239" s="214" t="s">
        <v>1529</v>
      </c>
      <c r="E239" s="214" t="s">
        <v>966</v>
      </c>
      <c r="F239" s="214"/>
      <c r="G239" s="403"/>
      <c r="H239" s="214"/>
      <c r="I239" s="214"/>
      <c r="O239" s="101"/>
      <c r="P239" s="29">
        <v>5</v>
      </c>
      <c r="Q239" s="29" t="s">
        <v>1309</v>
      </c>
    </row>
    <row r="240" spans="1:20" x14ac:dyDescent="0.2">
      <c r="A240" s="693" t="s">
        <v>320</v>
      </c>
      <c r="B240" s="185" t="s">
        <v>1584</v>
      </c>
      <c r="C240" s="268" t="s">
        <v>1222</v>
      </c>
      <c r="D240" s="214" t="s">
        <v>1530</v>
      </c>
      <c r="E240" s="214" t="s">
        <v>967</v>
      </c>
      <c r="F240" s="214"/>
      <c r="G240" s="214"/>
      <c r="H240" s="845"/>
      <c r="I240" s="845"/>
      <c r="J240" s="774"/>
      <c r="K240" s="16" t="s">
        <v>59</v>
      </c>
      <c r="L240" s="30" t="s">
        <v>54</v>
      </c>
      <c r="M240" s="6" t="s">
        <v>37</v>
      </c>
      <c r="P240" s="29">
        <v>6</v>
      </c>
      <c r="Q240" s="29" t="s">
        <v>913</v>
      </c>
    </row>
    <row r="241" spans="1:18" x14ac:dyDescent="0.2">
      <c r="A241" s="693"/>
      <c r="B241" s="185"/>
      <c r="C241" s="268"/>
      <c r="D241" s="214"/>
      <c r="E241" s="214"/>
      <c r="F241" s="214"/>
      <c r="G241" s="214"/>
      <c r="H241" s="214"/>
      <c r="I241" s="214"/>
      <c r="K241" s="42" t="s">
        <v>1021</v>
      </c>
      <c r="L241" s="29" t="str">
        <f>IF(R246="","",R246)</f>
        <v>Pokorný</v>
      </c>
      <c r="M241" s="84" t="str">
        <f>IF(Q246="","",Q246)</f>
        <v>Zejda T.</v>
      </c>
      <c r="P241" s="29">
        <v>7</v>
      </c>
      <c r="Q241" s="29" t="s">
        <v>1449</v>
      </c>
    </row>
    <row r="242" spans="1:18" ht="12" thickBot="1" x14ac:dyDescent="0.25">
      <c r="A242" s="287" t="s">
        <v>126</v>
      </c>
      <c r="B242" s="286" t="s">
        <v>65</v>
      </c>
      <c r="C242" s="287" t="s">
        <v>127</v>
      </c>
      <c r="D242" s="287" t="s">
        <v>37</v>
      </c>
      <c r="E242" s="287">
        <v>0</v>
      </c>
      <c r="F242" s="287" t="s">
        <v>128</v>
      </c>
      <c r="G242" s="287" t="s">
        <v>79</v>
      </c>
      <c r="H242" s="287" t="s">
        <v>8</v>
      </c>
      <c r="I242" s="656"/>
      <c r="K242" s="42" t="s">
        <v>1550</v>
      </c>
      <c r="L242" s="29" t="str">
        <f>IF(R247="","",R247)</f>
        <v>Šťastný</v>
      </c>
      <c r="M242" s="84" t="str">
        <f>IF(Q247="","",Q247)</f>
        <v>Novák V.</v>
      </c>
      <c r="P242" s="29">
        <v>8</v>
      </c>
      <c r="Q242" s="29" t="s">
        <v>915</v>
      </c>
    </row>
    <row r="243" spans="1:18" ht="12" thickTop="1" x14ac:dyDescent="0.2">
      <c r="A243" s="252">
        <v>1</v>
      </c>
      <c r="B243" s="219" t="s">
        <v>405</v>
      </c>
      <c r="C243" s="252">
        <v>11</v>
      </c>
      <c r="D243" s="252">
        <v>10</v>
      </c>
      <c r="E243" s="252">
        <v>0</v>
      </c>
      <c r="F243" s="252">
        <v>1</v>
      </c>
      <c r="G243" s="252" t="s">
        <v>1565</v>
      </c>
      <c r="H243" s="655">
        <v>30</v>
      </c>
      <c r="I243" s="657"/>
      <c r="K243" s="42" t="s">
        <v>1564</v>
      </c>
      <c r="L243" s="29" t="str">
        <f>IF(R248="","",R248)</f>
        <v>Chvátal T.</v>
      </c>
      <c r="M243" s="84" t="str">
        <f>IF(Q248="","",Q248)</f>
        <v>Plachý</v>
      </c>
      <c r="P243" s="29">
        <v>9</v>
      </c>
      <c r="Q243" s="29" t="s">
        <v>916</v>
      </c>
    </row>
    <row r="244" spans="1:18" x14ac:dyDescent="0.2">
      <c r="A244" s="221">
        <v>2</v>
      </c>
      <c r="B244" s="220" t="s">
        <v>131</v>
      </c>
      <c r="C244" s="221">
        <v>11</v>
      </c>
      <c r="D244" s="221">
        <v>9</v>
      </c>
      <c r="E244" s="221">
        <v>1</v>
      </c>
      <c r="F244" s="221">
        <v>1</v>
      </c>
      <c r="G244" s="221" t="s">
        <v>1566</v>
      </c>
      <c r="H244" s="506">
        <v>28</v>
      </c>
      <c r="I244" s="657"/>
      <c r="L244" s="29" t="str">
        <f>IF(R249="","",R249)</f>
        <v/>
      </c>
      <c r="M244" s="84" t="str">
        <f>IF(Q249="","",Q249)</f>
        <v/>
      </c>
      <c r="N244" s="106"/>
      <c r="P244" s="29">
        <v>10</v>
      </c>
      <c r="Q244" s="29" t="s">
        <v>918</v>
      </c>
    </row>
    <row r="245" spans="1:18" x14ac:dyDescent="0.2">
      <c r="A245" s="221">
        <v>3</v>
      </c>
      <c r="B245" s="220" t="s">
        <v>130</v>
      </c>
      <c r="C245" s="221">
        <v>11</v>
      </c>
      <c r="D245" s="221">
        <v>6</v>
      </c>
      <c r="E245" s="221">
        <v>1</v>
      </c>
      <c r="F245" s="221">
        <v>4</v>
      </c>
      <c r="G245" s="221" t="s">
        <v>1567</v>
      </c>
      <c r="H245" s="506">
        <v>19</v>
      </c>
      <c r="I245" s="657"/>
      <c r="K245" s="16" t="s">
        <v>57</v>
      </c>
      <c r="L245" s="30" t="s">
        <v>0</v>
      </c>
      <c r="M245" s="213" t="s">
        <v>22</v>
      </c>
      <c r="N245" s="106"/>
      <c r="P245" s="29">
        <v>11</v>
      </c>
      <c r="Q245" s="29" t="s">
        <v>953</v>
      </c>
    </row>
    <row r="246" spans="1:18" x14ac:dyDescent="0.2">
      <c r="A246" s="221">
        <v>4</v>
      </c>
      <c r="B246" s="220" t="s">
        <v>211</v>
      </c>
      <c r="C246" s="221">
        <v>11</v>
      </c>
      <c r="D246" s="221">
        <v>5</v>
      </c>
      <c r="E246" s="221">
        <v>3</v>
      </c>
      <c r="F246" s="221">
        <v>3</v>
      </c>
      <c r="G246" s="221" t="s">
        <v>1568</v>
      </c>
      <c r="H246" s="506">
        <v>18</v>
      </c>
      <c r="I246" s="657"/>
      <c r="K246" s="10" t="s">
        <v>932</v>
      </c>
      <c r="L246" s="151" t="str">
        <f>IF(R235="","",R235)</f>
        <v>Habr V.-PK</v>
      </c>
      <c r="M246" s="151" t="str">
        <f>IF(S235="","",S235)</f>
        <v/>
      </c>
      <c r="N246" s="6"/>
      <c r="P246" s="29">
        <v>12</v>
      </c>
      <c r="Q246" s="29" t="s">
        <v>998</v>
      </c>
      <c r="R246" s="29" t="str">
        <f>Q245</f>
        <v>Pokorný</v>
      </c>
    </row>
    <row r="247" spans="1:18" x14ac:dyDescent="0.2">
      <c r="A247" s="221">
        <v>5</v>
      </c>
      <c r="B247" s="220" t="s">
        <v>922</v>
      </c>
      <c r="C247" s="221">
        <v>11</v>
      </c>
      <c r="D247" s="221">
        <v>5</v>
      </c>
      <c r="E247" s="221">
        <v>3</v>
      </c>
      <c r="F247" s="221">
        <v>3</v>
      </c>
      <c r="G247" s="221" t="s">
        <v>1569</v>
      </c>
      <c r="H247" s="506">
        <v>18</v>
      </c>
      <c r="I247" s="657"/>
      <c r="K247" s="10" t="s">
        <v>993</v>
      </c>
      <c r="L247" s="151" t="str">
        <f t="shared" ref="L247:M250" si="36">IF(R236="","",R236)</f>
        <v>Habr V.-PK</v>
      </c>
      <c r="M247" s="151" t="str">
        <f t="shared" si="36"/>
        <v/>
      </c>
      <c r="N247" s="106"/>
      <c r="P247" s="29">
        <v>13</v>
      </c>
      <c r="Q247" s="29" t="s">
        <v>1018</v>
      </c>
      <c r="R247" s="29" t="str">
        <f>Q244</f>
        <v>Šťastný</v>
      </c>
    </row>
    <row r="248" spans="1:18" x14ac:dyDescent="0.2">
      <c r="A248" s="221">
        <v>6</v>
      </c>
      <c r="B248" s="220" t="s">
        <v>129</v>
      </c>
      <c r="C248" s="221">
        <v>11</v>
      </c>
      <c r="D248" s="221">
        <v>5</v>
      </c>
      <c r="E248" s="221">
        <v>2</v>
      </c>
      <c r="F248" s="221">
        <v>4</v>
      </c>
      <c r="G248" s="221" t="s">
        <v>1570</v>
      </c>
      <c r="H248" s="506">
        <v>17</v>
      </c>
      <c r="I248" s="657"/>
      <c r="K248" s="10" t="s">
        <v>887</v>
      </c>
      <c r="L248" s="151" t="str">
        <f t="shared" si="36"/>
        <v>Bastl V.</v>
      </c>
      <c r="M248" s="151" t="str">
        <f t="shared" si="36"/>
        <v>Švarc</v>
      </c>
      <c r="N248" s="6"/>
      <c r="P248" s="29">
        <v>14</v>
      </c>
      <c r="Q248" s="29" t="s">
        <v>1563</v>
      </c>
      <c r="R248" s="29" t="str">
        <f>Q236</f>
        <v>Chvátal T.</v>
      </c>
    </row>
    <row r="249" spans="1:18" x14ac:dyDescent="0.2">
      <c r="A249" s="221">
        <v>7</v>
      </c>
      <c r="B249" s="220" t="s">
        <v>843</v>
      </c>
      <c r="C249" s="221">
        <v>11</v>
      </c>
      <c r="D249" s="221">
        <v>5</v>
      </c>
      <c r="E249" s="221">
        <v>0</v>
      </c>
      <c r="F249" s="221">
        <v>6</v>
      </c>
      <c r="G249" s="221" t="s">
        <v>1571</v>
      </c>
      <c r="H249" s="506">
        <v>15</v>
      </c>
      <c r="I249" s="657"/>
      <c r="K249" s="10" t="s">
        <v>826</v>
      </c>
      <c r="L249" s="151" t="str">
        <f t="shared" si="36"/>
        <v>Švarc</v>
      </c>
      <c r="M249" s="151" t="str">
        <f t="shared" si="36"/>
        <v>Novák V.</v>
      </c>
      <c r="N249" s="97"/>
      <c r="P249" s="29">
        <v>15</v>
      </c>
    </row>
    <row r="250" spans="1:18" x14ac:dyDescent="0.2">
      <c r="A250" s="221">
        <v>8</v>
      </c>
      <c r="B250" s="220" t="s">
        <v>920</v>
      </c>
      <c r="C250" s="221">
        <v>11</v>
      </c>
      <c r="D250" s="221">
        <v>4</v>
      </c>
      <c r="E250" s="221">
        <v>2</v>
      </c>
      <c r="F250" s="221">
        <v>5</v>
      </c>
      <c r="G250" s="221" t="s">
        <v>1572</v>
      </c>
      <c r="H250" s="506">
        <v>14</v>
      </c>
      <c r="I250" s="657"/>
      <c r="L250" s="151" t="str">
        <f t="shared" si="36"/>
        <v/>
      </c>
      <c r="M250" s="151" t="str">
        <f t="shared" si="36"/>
        <v/>
      </c>
      <c r="N250" s="6"/>
    </row>
    <row r="251" spans="1:18" x14ac:dyDescent="0.2">
      <c r="A251" s="221">
        <v>9</v>
      </c>
      <c r="B251" s="220" t="s">
        <v>925</v>
      </c>
      <c r="C251" s="221">
        <v>11</v>
      </c>
      <c r="D251" s="221">
        <v>4</v>
      </c>
      <c r="E251" s="221">
        <v>1</v>
      </c>
      <c r="F251" s="221">
        <v>6</v>
      </c>
      <c r="G251" s="221" t="s">
        <v>1573</v>
      </c>
      <c r="H251" s="506">
        <v>13</v>
      </c>
      <c r="I251" s="657"/>
      <c r="K251" s="241" t="s">
        <v>58</v>
      </c>
      <c r="L251" s="125" t="s">
        <v>53</v>
      </c>
      <c r="M251" s="126" t="s">
        <v>49</v>
      </c>
      <c r="Q251" s="100"/>
      <c r="R251" s="235"/>
    </row>
    <row r="252" spans="1:18" x14ac:dyDescent="0.2">
      <c r="A252" s="221">
        <v>10</v>
      </c>
      <c r="B252" s="220" t="s">
        <v>846</v>
      </c>
      <c r="C252" s="221">
        <v>11</v>
      </c>
      <c r="D252" s="221">
        <v>3</v>
      </c>
      <c r="E252" s="221">
        <v>3</v>
      </c>
      <c r="F252" s="221">
        <v>5</v>
      </c>
      <c r="G252" s="221" t="s">
        <v>1574</v>
      </c>
      <c r="H252" s="506">
        <v>12</v>
      </c>
      <c r="I252" s="657"/>
      <c r="K252" s="10" t="s">
        <v>1611</v>
      </c>
      <c r="L252" s="6" t="str">
        <f>IF(T235="","",T235)</f>
        <v>Bastl V.</v>
      </c>
      <c r="M252" s="6" t="str">
        <f>IF(U235="","",U235)</f>
        <v/>
      </c>
      <c r="N252" s="84"/>
      <c r="Q252" s="100"/>
      <c r="R252" s="235"/>
    </row>
    <row r="253" spans="1:18" x14ac:dyDescent="0.2">
      <c r="A253" s="221">
        <v>11</v>
      </c>
      <c r="B253" s="220" t="s">
        <v>924</v>
      </c>
      <c r="C253" s="221">
        <v>11</v>
      </c>
      <c r="D253" s="221">
        <v>4</v>
      </c>
      <c r="E253" s="221">
        <v>0</v>
      </c>
      <c r="F253" s="221">
        <v>7</v>
      </c>
      <c r="G253" s="221" t="s">
        <v>1575</v>
      </c>
      <c r="H253" s="506">
        <v>12</v>
      </c>
      <c r="I253" s="657"/>
      <c r="L253" s="6" t="str">
        <f t="shared" ref="L253:L255" si="37">IF(T236="","",T236)</f>
        <v/>
      </c>
      <c r="M253" s="10" t="str">
        <f t="shared" ref="M253:M255" si="38">IF(U236="","",U236)</f>
        <v/>
      </c>
      <c r="N253" s="84"/>
      <c r="Q253" s="100"/>
      <c r="R253" s="100"/>
    </row>
    <row r="254" spans="1:18" x14ac:dyDescent="0.2">
      <c r="A254" s="221">
        <v>12</v>
      </c>
      <c r="B254" s="220" t="s">
        <v>848</v>
      </c>
      <c r="C254" s="221">
        <v>11</v>
      </c>
      <c r="D254" s="221">
        <v>3</v>
      </c>
      <c r="E254" s="221">
        <v>1</v>
      </c>
      <c r="F254" s="221">
        <v>7</v>
      </c>
      <c r="G254" s="221" t="s">
        <v>1576</v>
      </c>
      <c r="H254" s="506">
        <v>10</v>
      </c>
      <c r="I254" s="657"/>
      <c r="L254" s="6" t="str">
        <f t="shared" si="37"/>
        <v/>
      </c>
      <c r="M254" s="10" t="str">
        <f t="shared" si="38"/>
        <v/>
      </c>
      <c r="N254" s="84"/>
      <c r="Q254" s="100"/>
      <c r="R254" s="100"/>
    </row>
    <row r="255" spans="1:18" x14ac:dyDescent="0.2">
      <c r="A255" s="221">
        <v>13</v>
      </c>
      <c r="B255" s="220" t="s">
        <v>213</v>
      </c>
      <c r="C255" s="221">
        <v>11</v>
      </c>
      <c r="D255" s="221">
        <v>2</v>
      </c>
      <c r="E255" s="221">
        <v>2</v>
      </c>
      <c r="F255" s="221">
        <v>7</v>
      </c>
      <c r="G255" s="221" t="s">
        <v>1577</v>
      </c>
      <c r="H255" s="506">
        <v>8</v>
      </c>
      <c r="I255" s="657"/>
      <c r="L255" s="6" t="str">
        <f t="shared" si="37"/>
        <v/>
      </c>
      <c r="M255" s="10" t="str">
        <f t="shared" si="38"/>
        <v/>
      </c>
      <c r="N255" s="84"/>
      <c r="Q255" s="100"/>
      <c r="R255" s="100"/>
    </row>
    <row r="256" spans="1:18" x14ac:dyDescent="0.2">
      <c r="A256" s="221">
        <v>14</v>
      </c>
      <c r="B256" s="220" t="s">
        <v>207</v>
      </c>
      <c r="C256" s="221">
        <v>11</v>
      </c>
      <c r="D256" s="221">
        <v>2</v>
      </c>
      <c r="E256" s="221">
        <v>1</v>
      </c>
      <c r="F256" s="221">
        <v>8</v>
      </c>
      <c r="G256" s="221" t="s">
        <v>1578</v>
      </c>
      <c r="H256" s="506">
        <v>7</v>
      </c>
      <c r="I256" s="657"/>
      <c r="M256" s="10"/>
      <c r="N256" s="84"/>
      <c r="Q256" s="100"/>
      <c r="R256" s="235"/>
    </row>
    <row r="257" spans="1:20" x14ac:dyDescent="0.2">
      <c r="A257" s="255"/>
      <c r="B257" s="255"/>
      <c r="C257" s="255"/>
      <c r="D257" s="184"/>
      <c r="E257" s="184"/>
      <c r="F257" s="184"/>
      <c r="G257" s="184"/>
      <c r="H257" s="184"/>
      <c r="I257" s="184"/>
      <c r="K257" s="107" t="s">
        <v>60</v>
      </c>
      <c r="L257" s="44"/>
      <c r="M257" s="44"/>
      <c r="N257" s="44"/>
      <c r="Q257" s="100"/>
      <c r="R257" s="100"/>
    </row>
    <row r="258" spans="1:20" ht="12" x14ac:dyDescent="0.2">
      <c r="A258" s="897" t="s">
        <v>321</v>
      </c>
      <c r="B258" s="897" t="s">
        <v>1589</v>
      </c>
      <c r="C258" s="897" t="s">
        <v>1226</v>
      </c>
      <c r="D258" s="897" t="s">
        <v>1585</v>
      </c>
      <c r="E258" s="184"/>
      <c r="F258" s="184"/>
      <c r="G258" s="184"/>
      <c r="H258" s="184"/>
      <c r="I258" s="184"/>
      <c r="K258" s="117"/>
      <c r="L258" s="233" t="str">
        <f xml:space="preserve">  IF(Q258="","",         Q258)</f>
        <v>Koupil</v>
      </c>
      <c r="M258" s="44"/>
      <c r="N258" s="44"/>
      <c r="O258" s="86"/>
      <c r="P258" s="29">
        <v>1</v>
      </c>
      <c r="Q258" s="29" t="s">
        <v>1293</v>
      </c>
      <c r="T258" s="29" t="str">
        <f>Q265</f>
        <v>Kapinus</v>
      </c>
    </row>
    <row r="259" spans="1:20" ht="12" x14ac:dyDescent="0.2">
      <c r="A259" s="897" t="s">
        <v>323</v>
      </c>
      <c r="B259" s="897" t="s">
        <v>1590</v>
      </c>
      <c r="C259" s="897" t="s">
        <v>1226</v>
      </c>
      <c r="D259" s="897" t="s">
        <v>1607</v>
      </c>
      <c r="E259" s="184"/>
      <c r="F259" s="184"/>
      <c r="G259" s="184"/>
      <c r="H259" s="184"/>
      <c r="I259" s="840"/>
      <c r="J259" s="773"/>
      <c r="K259" s="117" t="str">
        <f>IF(Q259="","",Q259)</f>
        <v>Chvátal T.</v>
      </c>
      <c r="L259" s="117" t="str">
        <f>IF(Q260="","",Q260)</f>
        <v>Černý</v>
      </c>
      <c r="M259" s="117" t="str">
        <f>IF(Q261="","",Q261)</f>
        <v>Urbánek</v>
      </c>
      <c r="N259" s="117" t="str">
        <f>IF(Q262="","",Q262)</f>
        <v>Zejda V.</v>
      </c>
      <c r="O259" s="101"/>
      <c r="P259" s="29">
        <v>2</v>
      </c>
      <c r="Q259" s="29" t="s">
        <v>927</v>
      </c>
    </row>
    <row r="260" spans="1:20" ht="12" x14ac:dyDescent="0.2">
      <c r="A260" s="897" t="s">
        <v>324</v>
      </c>
      <c r="B260" s="897" t="s">
        <v>1591</v>
      </c>
      <c r="C260" s="897" t="s">
        <v>1233</v>
      </c>
      <c r="D260" s="897" t="s">
        <v>1586</v>
      </c>
      <c r="E260" s="184"/>
      <c r="F260" s="184"/>
      <c r="G260" s="184"/>
      <c r="H260" s="184"/>
      <c r="I260" s="184"/>
      <c r="K260" s="117" t="str">
        <f>IF(Q263="","",Q263)</f>
        <v>Pokorný</v>
      </c>
      <c r="L260" s="117" t="str">
        <f>IF(Q264="","",Q264)</f>
        <v>Kelbler</v>
      </c>
      <c r="M260" s="117" t="str">
        <f>IF(Q265="","",Q265)</f>
        <v>Kapinus</v>
      </c>
      <c r="N260" s="117" t="str">
        <f>IF(Q266="","",Q266)</f>
        <v>Švarc</v>
      </c>
      <c r="O260" s="101"/>
      <c r="P260" s="29">
        <v>3</v>
      </c>
      <c r="Q260" s="29" t="s">
        <v>931</v>
      </c>
    </row>
    <row r="261" spans="1:20" ht="12.75" x14ac:dyDescent="0.2">
      <c r="A261" s="897" t="s">
        <v>326</v>
      </c>
      <c r="B261" s="520" t="s">
        <v>1595</v>
      </c>
      <c r="C261" s="520" t="s">
        <v>1596</v>
      </c>
      <c r="D261" s="520" t="s">
        <v>1608</v>
      </c>
      <c r="E261" s="184"/>
      <c r="F261" s="184"/>
      <c r="G261" s="184"/>
      <c r="H261" s="184"/>
      <c r="I261" s="184"/>
      <c r="K261" s="117"/>
      <c r="L261" s="117" t="str">
        <f>IF(Q267="","",Q267)</f>
        <v>Habr V.</v>
      </c>
      <c r="M261" s="117" t="str">
        <f>IF(Q268="","",Q268)</f>
        <v>Šťastný</v>
      </c>
      <c r="N261" s="128"/>
      <c r="O261" s="101"/>
      <c r="P261" s="29">
        <v>4</v>
      </c>
      <c r="Q261" s="29" t="s">
        <v>991</v>
      </c>
    </row>
    <row r="262" spans="1:20" ht="12" x14ac:dyDescent="0.2">
      <c r="A262" s="897" t="s">
        <v>327</v>
      </c>
      <c r="B262" s="897" t="s">
        <v>1587</v>
      </c>
      <c r="C262" s="897" t="s">
        <v>1233</v>
      </c>
      <c r="D262" s="897" t="s">
        <v>1609</v>
      </c>
      <c r="E262" s="184"/>
      <c r="F262" s="184"/>
      <c r="G262" s="184"/>
      <c r="H262" s="184"/>
      <c r="I262" s="184"/>
      <c r="K262" s="117"/>
      <c r="L262" s="44"/>
      <c r="M262" s="44"/>
      <c r="N262" s="44"/>
      <c r="O262" s="86"/>
      <c r="P262" s="29">
        <v>5</v>
      </c>
      <c r="Q262" s="29" t="s">
        <v>1309</v>
      </c>
    </row>
    <row r="263" spans="1:20" ht="12" x14ac:dyDescent="0.2">
      <c r="A263" s="897" t="s">
        <v>328</v>
      </c>
      <c r="B263" s="897" t="s">
        <v>1592</v>
      </c>
      <c r="C263" s="897" t="s">
        <v>1226</v>
      </c>
      <c r="D263" s="897" t="s">
        <v>1593</v>
      </c>
      <c r="E263" s="184"/>
      <c r="F263" s="184"/>
      <c r="G263" s="184"/>
      <c r="H263" s="184"/>
      <c r="I263" s="184"/>
      <c r="K263" s="107" t="s">
        <v>59</v>
      </c>
      <c r="L263" s="46" t="s">
        <v>54</v>
      </c>
      <c r="M263" s="44" t="s">
        <v>37</v>
      </c>
      <c r="N263" s="44"/>
      <c r="P263" s="29">
        <v>6</v>
      </c>
      <c r="Q263" s="29" t="s">
        <v>953</v>
      </c>
    </row>
    <row r="264" spans="1:20" ht="12" x14ac:dyDescent="0.2">
      <c r="A264" s="897" t="s">
        <v>330</v>
      </c>
      <c r="B264" s="897" t="s">
        <v>1594</v>
      </c>
      <c r="C264" s="897" t="s">
        <v>1233</v>
      </c>
      <c r="D264" s="897" t="s">
        <v>1588</v>
      </c>
      <c r="E264" s="184"/>
      <c r="F264" s="184"/>
      <c r="G264" s="184"/>
      <c r="H264" s="184"/>
      <c r="I264" s="184"/>
      <c r="K264" s="117" t="s">
        <v>1610</v>
      </c>
      <c r="L264" s="44" t="str">
        <f>IF(R269="","",R269)</f>
        <v>Habr V.</v>
      </c>
      <c r="M264" s="118" t="str">
        <f>IF(Q269="","",Q269)</f>
        <v>Dolák</v>
      </c>
      <c r="N264" s="44"/>
      <c r="P264" s="29">
        <v>7</v>
      </c>
      <c r="Q264" s="29" t="s">
        <v>1449</v>
      </c>
    </row>
    <row r="265" spans="1:20" ht="12" thickBot="1" x14ac:dyDescent="0.25">
      <c r="A265" s="775" t="s">
        <v>126</v>
      </c>
      <c r="B265" s="776" t="s">
        <v>65</v>
      </c>
      <c r="C265" s="775" t="s">
        <v>127</v>
      </c>
      <c r="D265" s="775" t="s">
        <v>37</v>
      </c>
      <c r="E265" s="775">
        <v>0</v>
      </c>
      <c r="F265" s="775" t="s">
        <v>128</v>
      </c>
      <c r="G265" s="775" t="s">
        <v>79</v>
      </c>
      <c r="H265" s="775" t="s">
        <v>8</v>
      </c>
      <c r="I265" s="656"/>
      <c r="K265" s="117" t="s">
        <v>1610</v>
      </c>
      <c r="L265" s="44" t="str">
        <f>IF(R270="","",R270)</f>
        <v>Kapinus</v>
      </c>
      <c r="M265" s="118" t="str">
        <f>IF(Q270="","",Q270)</f>
        <v>Tříletý</v>
      </c>
      <c r="N265" s="44"/>
      <c r="O265" s="250"/>
      <c r="P265" s="29">
        <v>8</v>
      </c>
      <c r="Q265" s="29" t="s">
        <v>937</v>
      </c>
    </row>
    <row r="266" spans="1:20" ht="13.5" thickTop="1" x14ac:dyDescent="0.2">
      <c r="A266" s="778">
        <v>1</v>
      </c>
      <c r="B266" s="777" t="s">
        <v>405</v>
      </c>
      <c r="C266" s="778">
        <v>12</v>
      </c>
      <c r="D266" s="778">
        <v>11</v>
      </c>
      <c r="E266" s="778">
        <v>0</v>
      </c>
      <c r="F266" s="778">
        <v>1</v>
      </c>
      <c r="G266" s="778" t="s">
        <v>1628</v>
      </c>
      <c r="H266" s="779">
        <v>33</v>
      </c>
      <c r="I266" s="657"/>
      <c r="K266" s="117" t="s">
        <v>865</v>
      </c>
      <c r="L266" s="44" t="str">
        <f>IF(R271="","",R271)</f>
        <v>Pokorný</v>
      </c>
      <c r="M266" s="91" t="str">
        <f>IF(Q271="","",Q271)</f>
        <v>Bastl V.</v>
      </c>
      <c r="N266" s="44"/>
      <c r="O266" s="857"/>
      <c r="P266" s="29">
        <v>9</v>
      </c>
      <c r="Q266" s="29" t="s">
        <v>916</v>
      </c>
    </row>
    <row r="267" spans="1:20" ht="12.75" x14ac:dyDescent="0.2">
      <c r="A267" s="781">
        <v>2</v>
      </c>
      <c r="B267" s="780" t="s">
        <v>131</v>
      </c>
      <c r="C267" s="781">
        <v>12</v>
      </c>
      <c r="D267" s="781">
        <v>9</v>
      </c>
      <c r="E267" s="781">
        <v>2</v>
      </c>
      <c r="F267" s="781">
        <v>1</v>
      </c>
      <c r="G267" s="781" t="s">
        <v>1566</v>
      </c>
      <c r="H267" s="782">
        <v>29</v>
      </c>
      <c r="I267" s="657"/>
      <c r="K267" s="117"/>
      <c r="L267" s="44" t="str">
        <f>IF(R272="","",R272)</f>
        <v/>
      </c>
      <c r="M267" s="44" t="str">
        <f>IF(Q272="","",Q272)</f>
        <v/>
      </c>
      <c r="N267" s="118"/>
      <c r="O267" s="857"/>
      <c r="P267" s="29">
        <v>10</v>
      </c>
      <c r="Q267" s="29" t="s">
        <v>915</v>
      </c>
    </row>
    <row r="268" spans="1:20" ht="12.75" x14ac:dyDescent="0.2">
      <c r="A268" s="781">
        <v>3</v>
      </c>
      <c r="B268" s="780" t="s">
        <v>922</v>
      </c>
      <c r="C268" s="781">
        <v>12</v>
      </c>
      <c r="D268" s="781">
        <v>6</v>
      </c>
      <c r="E268" s="781">
        <v>3</v>
      </c>
      <c r="F268" s="781">
        <v>3</v>
      </c>
      <c r="G268" s="781" t="s">
        <v>1629</v>
      </c>
      <c r="H268" s="782">
        <v>21</v>
      </c>
      <c r="I268" s="657"/>
      <c r="K268" s="473" t="s">
        <v>57</v>
      </c>
      <c r="L268" s="474" t="s">
        <v>0</v>
      </c>
      <c r="M268" s="474" t="s">
        <v>22</v>
      </c>
      <c r="N268" s="118"/>
      <c r="O268" s="857"/>
      <c r="P268" s="29">
        <v>11</v>
      </c>
      <c r="Q268" s="29" t="s">
        <v>918</v>
      </c>
    </row>
    <row r="269" spans="1:20" ht="12.75" x14ac:dyDescent="0.2">
      <c r="A269" s="781">
        <v>4</v>
      </c>
      <c r="B269" s="780" t="s">
        <v>211</v>
      </c>
      <c r="C269" s="781">
        <v>12</v>
      </c>
      <c r="D269" s="781">
        <v>6</v>
      </c>
      <c r="E269" s="781">
        <v>3</v>
      </c>
      <c r="F269" s="781">
        <v>3</v>
      </c>
      <c r="G269" s="781" t="s">
        <v>1630</v>
      </c>
      <c r="H269" s="782">
        <v>21</v>
      </c>
      <c r="I269" s="657"/>
      <c r="K269" s="119"/>
      <c r="L269" s="694" t="str">
        <f>IF(R258="","",R258)</f>
        <v/>
      </c>
      <c r="M269" s="86" t="str">
        <f>IF(S258="","",S258)</f>
        <v/>
      </c>
      <c r="N269" s="44"/>
      <c r="O269" s="857"/>
      <c r="P269" s="29">
        <v>12</v>
      </c>
      <c r="Q269" s="29" t="s">
        <v>917</v>
      </c>
      <c r="R269" s="29" t="str">
        <f>Q267</f>
        <v>Habr V.</v>
      </c>
    </row>
    <row r="270" spans="1:20" ht="12.75" x14ac:dyDescent="0.2">
      <c r="A270" s="781">
        <v>5</v>
      </c>
      <c r="B270" s="780" t="s">
        <v>129</v>
      </c>
      <c r="C270" s="781">
        <v>12</v>
      </c>
      <c r="D270" s="781">
        <v>6</v>
      </c>
      <c r="E270" s="781">
        <v>2</v>
      </c>
      <c r="F270" s="781">
        <v>4</v>
      </c>
      <c r="G270" s="781" t="s">
        <v>1621</v>
      </c>
      <c r="H270" s="782">
        <v>20</v>
      </c>
      <c r="I270" s="657"/>
      <c r="K270" s="117"/>
      <c r="L270" s="86" t="str">
        <f t="shared" ref="L270:M273" si="39">IF(R259="","",R259)</f>
        <v/>
      </c>
      <c r="M270" s="86"/>
      <c r="N270" s="118"/>
      <c r="O270" s="857"/>
      <c r="P270" s="29">
        <v>13</v>
      </c>
      <c r="Q270" s="29" t="s">
        <v>968</v>
      </c>
      <c r="R270" s="29" t="str">
        <f>Q265</f>
        <v>Kapinus</v>
      </c>
    </row>
    <row r="271" spans="1:20" ht="12.75" x14ac:dyDescent="0.2">
      <c r="A271" s="781">
        <v>6</v>
      </c>
      <c r="B271" s="780" t="s">
        <v>130</v>
      </c>
      <c r="C271" s="781">
        <v>11</v>
      </c>
      <c r="D271" s="781">
        <v>6</v>
      </c>
      <c r="E271" s="781">
        <v>1</v>
      </c>
      <c r="F271" s="781">
        <v>4</v>
      </c>
      <c r="G271" s="781" t="s">
        <v>1631</v>
      </c>
      <c r="H271" s="782">
        <v>19</v>
      </c>
      <c r="I271" s="657"/>
      <c r="K271" s="117"/>
      <c r="L271" s="86" t="str">
        <f t="shared" si="39"/>
        <v/>
      </c>
      <c r="M271" s="86" t="str">
        <f t="shared" si="39"/>
        <v/>
      </c>
      <c r="N271" s="44"/>
      <c r="O271" s="857"/>
      <c r="P271" s="29">
        <v>14</v>
      </c>
      <c r="Q271" s="29" t="s">
        <v>913</v>
      </c>
      <c r="R271" s="29" t="str">
        <f>Q263</f>
        <v>Pokorný</v>
      </c>
    </row>
    <row r="272" spans="1:20" ht="12.75" x14ac:dyDescent="0.2">
      <c r="A272" s="781">
        <v>7</v>
      </c>
      <c r="B272" s="780" t="s">
        <v>920</v>
      </c>
      <c r="C272" s="781">
        <v>12</v>
      </c>
      <c r="D272" s="781">
        <v>4</v>
      </c>
      <c r="E272" s="781">
        <v>3</v>
      </c>
      <c r="F272" s="781">
        <v>5</v>
      </c>
      <c r="G272" s="781" t="s">
        <v>1632</v>
      </c>
      <c r="H272" s="782">
        <v>15</v>
      </c>
      <c r="I272" s="657"/>
      <c r="K272" s="117"/>
      <c r="L272" s="86" t="str">
        <f t="shared" si="39"/>
        <v/>
      </c>
      <c r="M272" s="86" t="str">
        <f t="shared" si="39"/>
        <v/>
      </c>
      <c r="N272" s="46"/>
      <c r="O272" s="857"/>
      <c r="P272" s="29">
        <v>15</v>
      </c>
    </row>
    <row r="273" spans="1:20" ht="12.75" x14ac:dyDescent="0.2">
      <c r="A273" s="781">
        <v>8</v>
      </c>
      <c r="B273" s="780" t="s">
        <v>843</v>
      </c>
      <c r="C273" s="781">
        <v>11</v>
      </c>
      <c r="D273" s="781">
        <v>5</v>
      </c>
      <c r="E273" s="781">
        <v>0</v>
      </c>
      <c r="F273" s="781">
        <v>6</v>
      </c>
      <c r="G273" s="781" t="s">
        <v>1571</v>
      </c>
      <c r="H273" s="782">
        <v>15</v>
      </c>
      <c r="I273" s="657"/>
      <c r="K273" s="117"/>
      <c r="L273" s="86" t="str">
        <f t="shared" si="39"/>
        <v/>
      </c>
      <c r="M273" s="86" t="str">
        <f t="shared" si="39"/>
        <v/>
      </c>
      <c r="N273" s="44"/>
      <c r="O273" s="857"/>
    </row>
    <row r="274" spans="1:20" ht="12.75" x14ac:dyDescent="0.2">
      <c r="A274" s="781">
        <v>9</v>
      </c>
      <c r="B274" s="780" t="s">
        <v>846</v>
      </c>
      <c r="C274" s="781">
        <v>12</v>
      </c>
      <c r="D274" s="781">
        <v>3</v>
      </c>
      <c r="E274" s="781">
        <v>4</v>
      </c>
      <c r="F274" s="781">
        <v>5</v>
      </c>
      <c r="G274" s="781" t="s">
        <v>1633</v>
      </c>
      <c r="H274" s="782">
        <v>13</v>
      </c>
      <c r="I274" s="657"/>
      <c r="K274" s="242" t="s">
        <v>58</v>
      </c>
      <c r="L274" s="234" t="s">
        <v>53</v>
      </c>
      <c r="M274" s="149" t="s">
        <v>49</v>
      </c>
      <c r="N274" s="44"/>
      <c r="O274" s="857"/>
    </row>
    <row r="275" spans="1:20" ht="12.75" x14ac:dyDescent="0.2">
      <c r="A275" s="781">
        <v>10</v>
      </c>
      <c r="B275" s="780" t="s">
        <v>925</v>
      </c>
      <c r="C275" s="781">
        <v>12</v>
      </c>
      <c r="D275" s="781">
        <v>4</v>
      </c>
      <c r="E275" s="781">
        <v>1</v>
      </c>
      <c r="F275" s="781">
        <v>7</v>
      </c>
      <c r="G275" s="781" t="s">
        <v>1634</v>
      </c>
      <c r="H275" s="782">
        <v>13</v>
      </c>
      <c r="I275" s="657"/>
      <c r="K275" s="117" t="s">
        <v>889</v>
      </c>
      <c r="L275" s="44" t="str">
        <f>IF(T258="","",T258)</f>
        <v>Kapinus</v>
      </c>
      <c r="M275" s="44" t="str">
        <f>IF(U258="","",U258)</f>
        <v/>
      </c>
      <c r="N275" s="118"/>
      <c r="O275" s="857"/>
    </row>
    <row r="276" spans="1:20" ht="12.75" x14ac:dyDescent="0.2">
      <c r="A276" s="781">
        <v>11</v>
      </c>
      <c r="B276" s="780" t="s">
        <v>924</v>
      </c>
      <c r="C276" s="781">
        <v>12</v>
      </c>
      <c r="D276" s="781">
        <v>4</v>
      </c>
      <c r="E276" s="781">
        <v>0</v>
      </c>
      <c r="F276" s="781">
        <v>8</v>
      </c>
      <c r="G276" s="781" t="s">
        <v>1635</v>
      </c>
      <c r="H276" s="782">
        <v>12</v>
      </c>
      <c r="I276" s="657"/>
      <c r="K276" s="117"/>
      <c r="L276" s="44" t="str">
        <f t="shared" ref="L276:L278" si="40">IF(T259="","",T259)</f>
        <v/>
      </c>
      <c r="M276" s="117" t="str">
        <f t="shared" ref="M276:M278" si="41">IF(U259="","",U259)</f>
        <v/>
      </c>
      <c r="N276" s="118"/>
      <c r="O276" s="857"/>
    </row>
    <row r="277" spans="1:20" ht="12.75" x14ac:dyDescent="0.2">
      <c r="A277" s="781">
        <v>12</v>
      </c>
      <c r="B277" s="780" t="s">
        <v>848</v>
      </c>
      <c r="C277" s="781">
        <v>11</v>
      </c>
      <c r="D277" s="781">
        <v>3</v>
      </c>
      <c r="E277" s="781">
        <v>2</v>
      </c>
      <c r="F277" s="781">
        <v>7</v>
      </c>
      <c r="G277" s="781" t="s">
        <v>1576</v>
      </c>
      <c r="H277" s="782">
        <v>11</v>
      </c>
      <c r="I277" s="657"/>
      <c r="K277" s="117"/>
      <c r="L277" s="44" t="str">
        <f t="shared" si="40"/>
        <v/>
      </c>
      <c r="M277" s="117" t="str">
        <f t="shared" si="41"/>
        <v/>
      </c>
      <c r="N277" s="118"/>
      <c r="O277" s="857"/>
    </row>
    <row r="278" spans="1:20" ht="12.75" x14ac:dyDescent="0.2">
      <c r="A278" s="781">
        <v>13</v>
      </c>
      <c r="B278" s="780" t="s">
        <v>213</v>
      </c>
      <c r="C278" s="781">
        <v>12</v>
      </c>
      <c r="D278" s="781">
        <v>2</v>
      </c>
      <c r="E278" s="781">
        <v>2</v>
      </c>
      <c r="F278" s="781">
        <v>8</v>
      </c>
      <c r="G278" s="781" t="s">
        <v>1636</v>
      </c>
      <c r="H278" s="782">
        <v>8</v>
      </c>
      <c r="I278" s="657"/>
      <c r="K278" s="117"/>
      <c r="L278" s="44" t="str">
        <f t="shared" si="40"/>
        <v/>
      </c>
      <c r="M278" s="117" t="str">
        <f t="shared" si="41"/>
        <v/>
      </c>
      <c r="N278" s="118"/>
      <c r="O278" s="857"/>
    </row>
    <row r="279" spans="1:20" ht="12.75" x14ac:dyDescent="0.2">
      <c r="A279" s="781">
        <v>14</v>
      </c>
      <c r="B279" s="780" t="s">
        <v>207</v>
      </c>
      <c r="C279" s="781">
        <v>12</v>
      </c>
      <c r="D279" s="781">
        <v>2</v>
      </c>
      <c r="E279" s="781">
        <v>1</v>
      </c>
      <c r="F279" s="781">
        <v>9</v>
      </c>
      <c r="G279" s="781" t="s">
        <v>1637</v>
      </c>
      <c r="H279" s="782">
        <v>7</v>
      </c>
      <c r="I279" s="657"/>
      <c r="O279" s="857"/>
    </row>
    <row r="280" spans="1:20" x14ac:dyDescent="0.2">
      <c r="A280" s="268" t="s">
        <v>101</v>
      </c>
      <c r="B280" s="268" t="str">
        <f>MID(A281,4,2)</f>
        <v>13</v>
      </c>
      <c r="C280" s="217"/>
      <c r="D280" s="217"/>
      <c r="E280" s="217"/>
      <c r="F280" s="217"/>
      <c r="G280" s="218"/>
      <c r="H280" s="217"/>
      <c r="I280" s="217"/>
      <c r="O280" s="275"/>
    </row>
    <row r="281" spans="1:20" ht="12" x14ac:dyDescent="0.2">
      <c r="A281" s="897" t="s">
        <v>199</v>
      </c>
      <c r="B281" s="897" t="s">
        <v>1597</v>
      </c>
      <c r="C281" s="897" t="s">
        <v>1040</v>
      </c>
      <c r="D281" s="897" t="s">
        <v>1598</v>
      </c>
      <c r="E281" s="214"/>
      <c r="F281" s="214"/>
      <c r="G281" s="214"/>
      <c r="H281" s="214"/>
      <c r="I281" s="214"/>
      <c r="K281" s="16" t="s">
        <v>60</v>
      </c>
      <c r="L281" s="6"/>
      <c r="M281" s="6"/>
      <c r="N281" s="6"/>
    </row>
    <row r="282" spans="1:20" ht="12" x14ac:dyDescent="0.2">
      <c r="A282" s="897" t="s">
        <v>201</v>
      </c>
      <c r="B282" s="897" t="s">
        <v>1639</v>
      </c>
      <c r="C282" s="897" t="s">
        <v>1040</v>
      </c>
      <c r="D282" s="897" t="s">
        <v>1640</v>
      </c>
      <c r="E282" s="214"/>
      <c r="F282" s="214"/>
      <c r="G282" s="214"/>
      <c r="H282" s="214"/>
      <c r="I282" s="214"/>
      <c r="L282" s="212" t="str">
        <f xml:space="preserve">  IF(Q282="","",         Q282)</f>
        <v>Havlík R.</v>
      </c>
      <c r="M282" s="6"/>
      <c r="N282" s="6"/>
      <c r="P282" s="29">
        <v>1</v>
      </c>
      <c r="Q282" s="29" t="s">
        <v>1448</v>
      </c>
      <c r="R282" s="29" t="str">
        <f>Q289</f>
        <v>Habr V.</v>
      </c>
      <c r="T282" s="29" t="str">
        <f>Q289</f>
        <v>Habr V.</v>
      </c>
    </row>
    <row r="283" spans="1:20" ht="12" x14ac:dyDescent="0.2">
      <c r="A283" s="897" t="s">
        <v>202</v>
      </c>
      <c r="B283" s="897" t="s">
        <v>1599</v>
      </c>
      <c r="C283" s="897" t="s">
        <v>1040</v>
      </c>
      <c r="D283" s="897" t="s">
        <v>1638</v>
      </c>
      <c r="E283" s="214"/>
      <c r="F283" s="214"/>
      <c r="G283" s="214"/>
      <c r="H283" s="214"/>
      <c r="I283" s="214"/>
      <c r="K283" s="10" t="str">
        <f>IF(Q283="","",Q283)</f>
        <v>Chvátal T.</v>
      </c>
      <c r="L283" s="10" t="str">
        <f>IF(Q284="","",Q284)</f>
        <v>Černý</v>
      </c>
      <c r="M283" s="10" t="str">
        <f>IF(Q285="","",Q285)</f>
        <v>Novák B.</v>
      </c>
      <c r="N283" s="10" t="str">
        <f>IF(Q286="","",Q286)</f>
        <v>Zejda V.</v>
      </c>
      <c r="P283" s="29">
        <v>2</v>
      </c>
      <c r="Q283" s="29" t="s">
        <v>927</v>
      </c>
      <c r="R283" s="29" t="str">
        <f>Q291</f>
        <v>Šťastný</v>
      </c>
      <c r="S283" s="29" t="str">
        <f>Q289</f>
        <v>Habr V.</v>
      </c>
      <c r="T283" s="29" t="str">
        <f>Q287</f>
        <v>Bastl V.</v>
      </c>
    </row>
    <row r="284" spans="1:20" ht="12" x14ac:dyDescent="0.2">
      <c r="A284" s="897" t="s">
        <v>206</v>
      </c>
      <c r="B284" s="897" t="s">
        <v>1600</v>
      </c>
      <c r="C284" s="897" t="s">
        <v>1040</v>
      </c>
      <c r="D284" s="897" t="s">
        <v>1601</v>
      </c>
      <c r="E284" s="214"/>
      <c r="F284" s="214"/>
      <c r="G284" s="214"/>
      <c r="H284" s="214"/>
      <c r="I284" s="214"/>
      <c r="K284" s="10" t="str">
        <f>IF(Q287="","",Q287)</f>
        <v>Bastl V.</v>
      </c>
      <c r="L284" s="10" t="str">
        <f>IF(Q288="","",Q288)</f>
        <v>Kelbler</v>
      </c>
      <c r="M284" s="10" t="str">
        <f>IF(Q289="","",Q289)</f>
        <v>Habr V.</v>
      </c>
      <c r="N284" s="10" t="str">
        <f>IF(Q290="","",Q290)</f>
        <v>Švarc</v>
      </c>
      <c r="O284" s="100"/>
      <c r="P284" s="29">
        <v>3</v>
      </c>
      <c r="Q284" s="29" t="s">
        <v>931</v>
      </c>
      <c r="R284" s="29" t="str">
        <f>Q292</f>
        <v>Pokorný</v>
      </c>
      <c r="S284" s="29" t="str">
        <f>Q291</f>
        <v>Šťastný</v>
      </c>
      <c r="T284" s="29" t="str">
        <f>Q284</f>
        <v>Černý</v>
      </c>
    </row>
    <row r="285" spans="1:20" ht="12" x14ac:dyDescent="0.2">
      <c r="A285" s="897" t="s">
        <v>209</v>
      </c>
      <c r="B285" s="897" t="s">
        <v>1602</v>
      </c>
      <c r="C285" s="897" t="s">
        <v>1040</v>
      </c>
      <c r="D285" s="897" t="s">
        <v>1603</v>
      </c>
      <c r="E285" s="214"/>
      <c r="F285" s="214"/>
      <c r="G285" s="214"/>
      <c r="H285" s="214"/>
      <c r="I285" s="214"/>
      <c r="K285" s="10"/>
      <c r="L285" s="10" t="str">
        <f>IF(Q291="","",Q291)</f>
        <v>Šťastný</v>
      </c>
      <c r="M285" s="10" t="str">
        <f>IF(Q292="","",Q292)</f>
        <v>Pokorný</v>
      </c>
      <c r="N285" s="127"/>
      <c r="O285" s="101"/>
      <c r="P285" s="29">
        <v>4</v>
      </c>
      <c r="Q285" s="29" t="s">
        <v>912</v>
      </c>
      <c r="T285" s="29" t="str">
        <f>Q294</f>
        <v>Dolák</v>
      </c>
    </row>
    <row r="286" spans="1:20" ht="12" x14ac:dyDescent="0.2">
      <c r="A286" s="897" t="s">
        <v>212</v>
      </c>
      <c r="B286" s="897" t="s">
        <v>1604</v>
      </c>
      <c r="C286" s="897" t="s">
        <v>1040</v>
      </c>
      <c r="D286" s="897" t="s">
        <v>1605</v>
      </c>
      <c r="E286" s="214"/>
      <c r="F286" s="214"/>
      <c r="G286" s="214"/>
      <c r="H286" s="214"/>
      <c r="I286" s="214"/>
      <c r="O286" s="101"/>
      <c r="P286" s="29">
        <v>5</v>
      </c>
      <c r="Q286" s="29" t="s">
        <v>1309</v>
      </c>
    </row>
    <row r="287" spans="1:20" ht="12" x14ac:dyDescent="0.2">
      <c r="A287" s="897" t="s">
        <v>214</v>
      </c>
      <c r="B287" s="897" t="s">
        <v>1606</v>
      </c>
      <c r="C287" s="897" t="s">
        <v>1040</v>
      </c>
      <c r="D287" s="897" t="s">
        <v>1613</v>
      </c>
      <c r="E287" s="214"/>
      <c r="F287" s="214"/>
      <c r="G287" s="845"/>
      <c r="H287" s="845"/>
      <c r="I287" s="214"/>
      <c r="K287" s="16" t="s">
        <v>59</v>
      </c>
      <c r="L287" s="30" t="s">
        <v>54</v>
      </c>
      <c r="M287" s="6" t="s">
        <v>37</v>
      </c>
      <c r="P287" s="29">
        <v>6</v>
      </c>
      <c r="Q287" s="29" t="s">
        <v>913</v>
      </c>
    </row>
    <row r="288" spans="1:20" x14ac:dyDescent="0.2">
      <c r="A288" s="268"/>
      <c r="B288" s="185"/>
      <c r="C288" s="216"/>
      <c r="D288" s="214"/>
      <c r="E288" s="214"/>
      <c r="F288" s="214"/>
      <c r="G288" s="214"/>
      <c r="H288" s="214"/>
      <c r="I288" s="214"/>
      <c r="K288" s="42" t="s">
        <v>1021</v>
      </c>
      <c r="L288" s="29" t="str">
        <f>IF(R293="","",R293)</f>
        <v>Zejda V.</v>
      </c>
      <c r="M288" s="84" t="str">
        <f>IF(Q293="","",Q293)</f>
        <v>Urbánek</v>
      </c>
      <c r="P288" s="29">
        <v>7</v>
      </c>
      <c r="Q288" s="29" t="s">
        <v>1449</v>
      </c>
    </row>
    <row r="289" spans="1:31" ht="12" thickBot="1" x14ac:dyDescent="0.25">
      <c r="A289" s="287" t="s">
        <v>126</v>
      </c>
      <c r="B289" s="286" t="s">
        <v>65</v>
      </c>
      <c r="C289" s="287" t="s">
        <v>127</v>
      </c>
      <c r="D289" s="287" t="s">
        <v>37</v>
      </c>
      <c r="E289" s="287">
        <v>0</v>
      </c>
      <c r="F289" s="287" t="s">
        <v>128</v>
      </c>
      <c r="G289" s="287" t="s">
        <v>79</v>
      </c>
      <c r="H289" s="287" t="s">
        <v>8</v>
      </c>
      <c r="I289" s="656"/>
      <c r="K289" s="42" t="s">
        <v>1614</v>
      </c>
      <c r="L289" s="29" t="str">
        <f>IF(R294="","",R294)</f>
        <v>Novák B.</v>
      </c>
      <c r="M289" s="84" t="str">
        <f>IF(Q294="","",Q294)</f>
        <v>Dolák</v>
      </c>
      <c r="P289" s="29">
        <v>8</v>
      </c>
      <c r="Q289" s="29" t="s">
        <v>915</v>
      </c>
    </row>
    <row r="290" spans="1:31" ht="12" thickTop="1" x14ac:dyDescent="0.2">
      <c r="A290" s="252">
        <v>1</v>
      </c>
      <c r="B290" s="219" t="s">
        <v>405</v>
      </c>
      <c r="C290" s="252">
        <v>13</v>
      </c>
      <c r="D290" s="252">
        <v>12</v>
      </c>
      <c r="E290" s="252">
        <v>0</v>
      </c>
      <c r="F290" s="252">
        <v>1</v>
      </c>
      <c r="G290" s="252" t="s">
        <v>1617</v>
      </c>
      <c r="H290" s="655">
        <v>36</v>
      </c>
      <c r="I290" s="657"/>
      <c r="L290" s="29" t="str">
        <f>IF(R295="","",R295)</f>
        <v>Pokorný</v>
      </c>
      <c r="M290" s="84" t="str">
        <f>IF(Q295="","",Q295)</f>
        <v>ZejdaT.V.</v>
      </c>
      <c r="P290" s="29">
        <v>9</v>
      </c>
      <c r="Q290" s="29" t="s">
        <v>916</v>
      </c>
    </row>
    <row r="291" spans="1:31" x14ac:dyDescent="0.2">
      <c r="A291" s="221">
        <v>2</v>
      </c>
      <c r="B291" s="220" t="s">
        <v>131</v>
      </c>
      <c r="C291" s="221">
        <v>13</v>
      </c>
      <c r="D291" s="221">
        <v>9</v>
      </c>
      <c r="E291" s="221">
        <v>3</v>
      </c>
      <c r="F291" s="221">
        <v>1</v>
      </c>
      <c r="G291" s="221" t="s">
        <v>1618</v>
      </c>
      <c r="H291" s="506">
        <v>30</v>
      </c>
      <c r="I291" s="657"/>
      <c r="L291" s="6" t="str">
        <f>IF(R296="","",R296)</f>
        <v/>
      </c>
      <c r="M291" s="84" t="str">
        <f>IF(Q296="","",Q296)</f>
        <v/>
      </c>
      <c r="N291" s="106"/>
      <c r="P291" s="29">
        <v>10</v>
      </c>
      <c r="Q291" s="29" t="s">
        <v>918</v>
      </c>
    </row>
    <row r="292" spans="1:31" x14ac:dyDescent="0.2">
      <c r="A292" s="221">
        <v>3</v>
      </c>
      <c r="B292" s="220" t="s">
        <v>922</v>
      </c>
      <c r="C292" s="221">
        <v>13</v>
      </c>
      <c r="D292" s="221">
        <v>7</v>
      </c>
      <c r="E292" s="221">
        <v>3</v>
      </c>
      <c r="F292" s="221">
        <v>3</v>
      </c>
      <c r="G292" s="221" t="s">
        <v>1619</v>
      </c>
      <c r="H292" s="506">
        <v>24</v>
      </c>
      <c r="I292" s="657"/>
      <c r="K292" s="16" t="s">
        <v>57</v>
      </c>
      <c r="L292" s="30" t="s">
        <v>0</v>
      </c>
      <c r="M292" s="213" t="s">
        <v>22</v>
      </c>
      <c r="N292" s="106"/>
      <c r="P292" s="29">
        <v>11</v>
      </c>
      <c r="Q292" s="29" t="s">
        <v>953</v>
      </c>
    </row>
    <row r="293" spans="1:31" x14ac:dyDescent="0.2">
      <c r="A293" s="221">
        <v>4</v>
      </c>
      <c r="B293" s="220" t="s">
        <v>129</v>
      </c>
      <c r="C293" s="221">
        <v>13</v>
      </c>
      <c r="D293" s="221">
        <v>7</v>
      </c>
      <c r="E293" s="221">
        <v>2</v>
      </c>
      <c r="F293" s="221">
        <v>4</v>
      </c>
      <c r="G293" s="221" t="s">
        <v>1620</v>
      </c>
      <c r="H293" s="506">
        <v>23</v>
      </c>
      <c r="I293" s="657"/>
      <c r="K293" s="10" t="s">
        <v>950</v>
      </c>
      <c r="L293" s="151" t="str">
        <f>IF(R282="","",R282)</f>
        <v>Habr V.</v>
      </c>
      <c r="M293" s="151" t="str">
        <f>IF(S282="","",S282)</f>
        <v/>
      </c>
      <c r="N293" s="6"/>
      <c r="P293" s="29">
        <v>12</v>
      </c>
      <c r="Q293" s="29" t="s">
        <v>991</v>
      </c>
      <c r="R293" s="29" t="str">
        <f>Q286</f>
        <v>Zejda V.</v>
      </c>
    </row>
    <row r="294" spans="1:31" x14ac:dyDescent="0.2">
      <c r="A294" s="221">
        <v>5</v>
      </c>
      <c r="B294" s="220" t="s">
        <v>130</v>
      </c>
      <c r="C294" s="221">
        <v>13</v>
      </c>
      <c r="D294" s="221">
        <v>7</v>
      </c>
      <c r="E294" s="221">
        <v>1</v>
      </c>
      <c r="F294" s="221">
        <v>5</v>
      </c>
      <c r="G294" s="221" t="s">
        <v>2052</v>
      </c>
      <c r="H294" s="506">
        <v>22</v>
      </c>
      <c r="I294" s="657"/>
      <c r="K294" s="10" t="s">
        <v>1615</v>
      </c>
      <c r="L294" s="151" t="str">
        <f t="shared" ref="L294:M296" si="42">IF(R283="","",R283)</f>
        <v>Šťastný</v>
      </c>
      <c r="M294" s="151" t="str">
        <f t="shared" si="42"/>
        <v>Habr V.</v>
      </c>
      <c r="N294" s="106"/>
      <c r="P294" s="29">
        <v>13</v>
      </c>
      <c r="Q294" s="29" t="s">
        <v>917</v>
      </c>
      <c r="R294" s="29" t="str">
        <f>Q285</f>
        <v>Novák B.</v>
      </c>
    </row>
    <row r="295" spans="1:31" x14ac:dyDescent="0.2">
      <c r="A295" s="221">
        <v>6</v>
      </c>
      <c r="B295" s="220" t="s">
        <v>211</v>
      </c>
      <c r="C295" s="221">
        <v>13</v>
      </c>
      <c r="D295" s="221">
        <v>6</v>
      </c>
      <c r="E295" s="221">
        <v>3</v>
      </c>
      <c r="F295" s="221">
        <v>4</v>
      </c>
      <c r="G295" s="221" t="s">
        <v>1621</v>
      </c>
      <c r="H295" s="506">
        <v>21</v>
      </c>
      <c r="I295" s="657"/>
      <c r="K295" s="10" t="s">
        <v>954</v>
      </c>
      <c r="L295" s="151" t="str">
        <f t="shared" si="42"/>
        <v>Pokorný</v>
      </c>
      <c r="M295" s="151" t="str">
        <f t="shared" si="42"/>
        <v>Šťastný</v>
      </c>
      <c r="N295" s="6"/>
      <c r="P295" s="29">
        <v>14</v>
      </c>
      <c r="Q295" s="29" t="s">
        <v>1612</v>
      </c>
      <c r="R295" s="29" t="str">
        <f>Q292</f>
        <v>Pokorný</v>
      </c>
    </row>
    <row r="296" spans="1:31" x14ac:dyDescent="0.2">
      <c r="A296" s="221">
        <v>7</v>
      </c>
      <c r="B296" s="220" t="s">
        <v>843</v>
      </c>
      <c r="C296" s="221">
        <v>13</v>
      </c>
      <c r="D296" s="221">
        <v>7</v>
      </c>
      <c r="E296" s="221">
        <v>0</v>
      </c>
      <c r="F296" s="221">
        <v>6</v>
      </c>
      <c r="G296" s="941">
        <v>0.8965277777777777</v>
      </c>
      <c r="H296" s="506">
        <v>21</v>
      </c>
      <c r="I296" s="657"/>
      <c r="K296" s="10"/>
      <c r="L296" s="151" t="str">
        <f t="shared" si="42"/>
        <v/>
      </c>
      <c r="M296" s="151" t="str">
        <f t="shared" si="42"/>
        <v/>
      </c>
      <c r="N296" s="97"/>
      <c r="P296" s="29">
        <v>15</v>
      </c>
    </row>
    <row r="297" spans="1:31" x14ac:dyDescent="0.2">
      <c r="A297" s="221">
        <v>8</v>
      </c>
      <c r="B297" s="220" t="s">
        <v>920</v>
      </c>
      <c r="C297" s="221">
        <v>13</v>
      </c>
      <c r="D297" s="221">
        <v>4</v>
      </c>
      <c r="E297" s="221">
        <v>3</v>
      </c>
      <c r="F297" s="221">
        <v>6</v>
      </c>
      <c r="G297" s="221" t="s">
        <v>1622</v>
      </c>
      <c r="H297" s="506">
        <v>15</v>
      </c>
      <c r="I297" s="657"/>
      <c r="N297" s="6"/>
    </row>
    <row r="298" spans="1:31" x14ac:dyDescent="0.2">
      <c r="A298" s="221">
        <v>9</v>
      </c>
      <c r="B298" s="220" t="s">
        <v>846</v>
      </c>
      <c r="C298" s="221">
        <v>13</v>
      </c>
      <c r="D298" s="221">
        <v>3</v>
      </c>
      <c r="E298" s="221">
        <v>5</v>
      </c>
      <c r="F298" s="221">
        <v>5</v>
      </c>
      <c r="G298" s="221" t="s">
        <v>439</v>
      </c>
      <c r="H298" s="506">
        <v>14</v>
      </c>
      <c r="I298" s="657"/>
      <c r="K298" s="241" t="s">
        <v>58</v>
      </c>
      <c r="L298" s="125" t="s">
        <v>53</v>
      </c>
      <c r="M298" s="126" t="s">
        <v>49</v>
      </c>
    </row>
    <row r="299" spans="1:31" x14ac:dyDescent="0.2">
      <c r="A299" s="221">
        <v>10</v>
      </c>
      <c r="B299" s="220" t="s">
        <v>925</v>
      </c>
      <c r="C299" s="221">
        <v>13</v>
      </c>
      <c r="D299" s="221">
        <v>4</v>
      </c>
      <c r="E299" s="221">
        <v>1</v>
      </c>
      <c r="F299" s="221">
        <v>8</v>
      </c>
      <c r="G299" s="221" t="s">
        <v>1623</v>
      </c>
      <c r="H299" s="506">
        <v>13</v>
      </c>
      <c r="I299" s="657"/>
      <c r="K299" s="10" t="s">
        <v>1616</v>
      </c>
      <c r="L299" s="6" t="str">
        <f>IF(T282="","",T282)</f>
        <v>Habr V.</v>
      </c>
      <c r="M299" s="6" t="str">
        <f>IF(U282="","",U282)</f>
        <v/>
      </c>
      <c r="N299" s="84"/>
    </row>
    <row r="300" spans="1:31" x14ac:dyDescent="0.2">
      <c r="A300" s="221">
        <v>11</v>
      </c>
      <c r="B300" s="220" t="s">
        <v>924</v>
      </c>
      <c r="C300" s="221">
        <v>13</v>
      </c>
      <c r="D300" s="221">
        <v>4</v>
      </c>
      <c r="E300" s="221">
        <v>0</v>
      </c>
      <c r="F300" s="221">
        <v>9</v>
      </c>
      <c r="G300" s="221" t="s">
        <v>1624</v>
      </c>
      <c r="H300" s="506">
        <v>12</v>
      </c>
      <c r="I300" s="657"/>
      <c r="K300" s="42" t="s">
        <v>1398</v>
      </c>
      <c r="L300" s="6" t="str">
        <f t="shared" ref="L300:L302" si="43">IF(T283="","",T283)</f>
        <v>Bastl V.</v>
      </c>
      <c r="M300" s="10" t="str">
        <f t="shared" ref="M300:M302" si="44">IF(U283="","",U283)</f>
        <v/>
      </c>
      <c r="N300" s="84"/>
    </row>
    <row r="301" spans="1:31" x14ac:dyDescent="0.2">
      <c r="A301" s="221">
        <v>12</v>
      </c>
      <c r="B301" s="220" t="s">
        <v>848</v>
      </c>
      <c r="C301" s="221">
        <v>13</v>
      </c>
      <c r="D301" s="221">
        <v>3</v>
      </c>
      <c r="E301" s="221">
        <v>2</v>
      </c>
      <c r="F301" s="221">
        <v>8</v>
      </c>
      <c r="G301" s="221" t="s">
        <v>1625</v>
      </c>
      <c r="H301" s="506">
        <v>11</v>
      </c>
      <c r="I301" s="657"/>
      <c r="K301" s="42" t="s">
        <v>857</v>
      </c>
      <c r="L301" s="6" t="str">
        <f t="shared" si="43"/>
        <v>Černý</v>
      </c>
      <c r="M301" s="10" t="str">
        <f t="shared" si="44"/>
        <v/>
      </c>
      <c r="N301" s="84"/>
    </row>
    <row r="302" spans="1:31" x14ac:dyDescent="0.2">
      <c r="A302" s="221">
        <v>13</v>
      </c>
      <c r="B302" s="220" t="s">
        <v>207</v>
      </c>
      <c r="C302" s="221">
        <v>13</v>
      </c>
      <c r="D302" s="221">
        <v>3</v>
      </c>
      <c r="E302" s="221">
        <v>1</v>
      </c>
      <c r="F302" s="221">
        <v>9</v>
      </c>
      <c r="G302" s="221" t="s">
        <v>1626</v>
      </c>
      <c r="H302" s="506">
        <v>10</v>
      </c>
      <c r="I302" s="657"/>
      <c r="K302" s="42" t="s">
        <v>859</v>
      </c>
      <c r="L302" s="6" t="str">
        <f t="shared" si="43"/>
        <v>Dolák</v>
      </c>
      <c r="M302" s="10" t="str">
        <f t="shared" si="44"/>
        <v/>
      </c>
      <c r="N302" s="84"/>
    </row>
    <row r="303" spans="1:31" x14ac:dyDescent="0.2">
      <c r="A303" s="221">
        <v>14</v>
      </c>
      <c r="B303" s="220" t="s">
        <v>213</v>
      </c>
      <c r="C303" s="221">
        <v>13</v>
      </c>
      <c r="D303" s="221">
        <v>2</v>
      </c>
      <c r="E303" s="221">
        <v>2</v>
      </c>
      <c r="F303" s="221">
        <v>9</v>
      </c>
      <c r="G303" s="221" t="s">
        <v>1627</v>
      </c>
      <c r="H303" s="506">
        <v>8</v>
      </c>
      <c r="I303" s="657"/>
      <c r="M303" s="10"/>
      <c r="N303" s="84"/>
    </row>
    <row r="304" spans="1:31" s="86" customFormat="1" x14ac:dyDescent="0.2">
      <c r="A304" s="255" t="s">
        <v>101</v>
      </c>
      <c r="B304" s="255" t="str">
        <f>MID(A305,4,2)</f>
        <v>14</v>
      </c>
      <c r="C304" s="269"/>
      <c r="D304" s="215"/>
      <c r="E304" s="215"/>
      <c r="F304" s="215"/>
      <c r="G304" s="215"/>
      <c r="H304" s="215"/>
      <c r="I304" s="215"/>
      <c r="J304" s="150"/>
      <c r="K304" s="107" t="s">
        <v>60</v>
      </c>
      <c r="L304" s="44"/>
      <c r="M304" s="44"/>
      <c r="N304" s="44"/>
      <c r="P304" s="29"/>
      <c r="Q304" s="29"/>
      <c r="R304" s="29"/>
      <c r="S304" s="29"/>
      <c r="U304" s="532"/>
      <c r="V304" s="275"/>
      <c r="W304" s="275"/>
      <c r="X304" s="275"/>
      <c r="Y304" s="275"/>
      <c r="Z304" s="275"/>
      <c r="AA304" s="275"/>
      <c r="AB304" s="275"/>
      <c r="AC304" s="275"/>
      <c r="AD304" s="275"/>
      <c r="AE304" s="275"/>
    </row>
    <row r="305" spans="1:31" s="86" customFormat="1" ht="12" x14ac:dyDescent="0.2">
      <c r="A305" s="910" t="s">
        <v>450</v>
      </c>
      <c r="B305" s="910" t="s">
        <v>1641</v>
      </c>
      <c r="C305" s="910"/>
      <c r="D305" s="910" t="s">
        <v>1642</v>
      </c>
      <c r="E305" s="911" t="s">
        <v>1643</v>
      </c>
      <c r="F305" s="215"/>
      <c r="G305" s="215"/>
      <c r="H305" s="215"/>
      <c r="I305" s="215"/>
      <c r="J305" s="150"/>
      <c r="K305" s="117"/>
      <c r="L305" s="233" t="str">
        <f xml:space="preserve">  IF(Q305="","",         Q305)</f>
        <v>Koupil</v>
      </c>
      <c r="M305" s="44"/>
      <c r="N305" s="44"/>
      <c r="P305" s="29">
        <v>1</v>
      </c>
      <c r="Q305" s="29" t="s">
        <v>1293</v>
      </c>
      <c r="R305" s="29" t="s">
        <v>1702</v>
      </c>
      <c r="S305" s="29"/>
      <c r="T305" s="86" t="str">
        <f>Q312</f>
        <v>Habr V.</v>
      </c>
      <c r="U305" s="532"/>
      <c r="V305" s="275"/>
      <c r="W305" s="275"/>
      <c r="X305" s="275"/>
      <c r="Y305" s="275"/>
      <c r="Z305" s="275"/>
      <c r="AA305" s="275"/>
      <c r="AB305" s="275"/>
      <c r="AC305" s="275"/>
      <c r="AD305" s="275"/>
      <c r="AE305" s="275"/>
    </row>
    <row r="306" spans="1:31" s="86" customFormat="1" ht="12" x14ac:dyDescent="0.2">
      <c r="A306" s="910" t="s">
        <v>451</v>
      </c>
      <c r="B306" s="910" t="s">
        <v>1644</v>
      </c>
      <c r="C306" s="910"/>
      <c r="D306" s="910" t="s">
        <v>1642</v>
      </c>
      <c r="E306" s="911" t="s">
        <v>1645</v>
      </c>
      <c r="F306" s="215"/>
      <c r="G306" s="215"/>
      <c r="H306" s="215"/>
      <c r="I306" s="215"/>
      <c r="J306" s="150"/>
      <c r="K306" s="117" t="str">
        <f>IF(Q306="","",Q306)</f>
        <v>Chvátal T.</v>
      </c>
      <c r="L306" s="117" t="str">
        <f>IF(Q307="","",Q307)</f>
        <v>Černý</v>
      </c>
      <c r="M306" s="117" t="str">
        <f>IF(Q308="","",Q308)</f>
        <v>Kelkbler</v>
      </c>
      <c r="N306" s="117" t="str">
        <f>IF(Q309="","",Q309)</f>
        <v>Zejda V.</v>
      </c>
      <c r="O306" s="101"/>
      <c r="P306" s="29">
        <v>2</v>
      </c>
      <c r="Q306" s="29" t="s">
        <v>927</v>
      </c>
      <c r="R306" s="29"/>
      <c r="S306" s="29"/>
      <c r="U306" s="532"/>
      <c r="V306" s="275"/>
      <c r="W306" s="275"/>
      <c r="X306" s="275"/>
      <c r="Y306" s="275"/>
      <c r="Z306" s="275"/>
      <c r="AA306" s="275"/>
      <c r="AB306" s="275"/>
      <c r="AC306" s="275"/>
      <c r="AD306" s="275"/>
      <c r="AE306" s="275"/>
    </row>
    <row r="307" spans="1:31" s="86" customFormat="1" ht="12" x14ac:dyDescent="0.2">
      <c r="A307" s="910" t="s">
        <v>350</v>
      </c>
      <c r="B307" s="910" t="s">
        <v>1646</v>
      </c>
      <c r="C307" s="910"/>
      <c r="D307" s="910" t="s">
        <v>1642</v>
      </c>
      <c r="E307" s="911" t="s">
        <v>1647</v>
      </c>
      <c r="F307" s="215"/>
      <c r="G307" s="215"/>
      <c r="H307" s="215"/>
      <c r="I307" s="215"/>
      <c r="J307" s="150"/>
      <c r="K307" s="117" t="str">
        <f>IF(Q310="","",Q310)</f>
        <v>Bastl V.</v>
      </c>
      <c r="L307" s="117" t="str">
        <f>IF(Q311="","",Q311)</f>
        <v>Kapinus</v>
      </c>
      <c r="M307" s="117" t="str">
        <f>IF(Q312="","",Q312)</f>
        <v>Habr V.</v>
      </c>
      <c r="N307" s="117" t="str">
        <f>IF(Q313="","",Q313)</f>
        <v>Švarc</v>
      </c>
      <c r="O307" s="101"/>
      <c r="P307" s="29">
        <v>3</v>
      </c>
      <c r="Q307" s="29" t="s">
        <v>931</v>
      </c>
      <c r="R307" s="29"/>
      <c r="S307" s="29"/>
      <c r="U307" s="532"/>
      <c r="V307" s="275"/>
      <c r="W307" s="275"/>
      <c r="X307" s="275"/>
      <c r="Y307" s="275"/>
      <c r="Z307" s="275"/>
      <c r="AA307" s="275"/>
      <c r="AB307" s="275"/>
      <c r="AC307" s="275"/>
      <c r="AD307" s="275"/>
      <c r="AE307" s="275"/>
    </row>
    <row r="308" spans="1:31" s="86" customFormat="1" ht="12" x14ac:dyDescent="0.2">
      <c r="A308" s="910" t="s">
        <v>452</v>
      </c>
      <c r="B308" s="910" t="s">
        <v>1648</v>
      </c>
      <c r="C308" s="910"/>
      <c r="D308" s="910" t="s">
        <v>1642</v>
      </c>
      <c r="E308" s="911" t="s">
        <v>1649</v>
      </c>
      <c r="F308" s="215"/>
      <c r="G308" s="215"/>
      <c r="H308" s="215"/>
      <c r="I308" s="215"/>
      <c r="J308" s="150"/>
      <c r="K308" s="117"/>
      <c r="L308" s="117" t="str">
        <f>IF(Q314="","",Q314)</f>
        <v>Pokorný</v>
      </c>
      <c r="M308" s="117" t="str">
        <f>IF(Q315="","",Q315)</f>
        <v>Šťastný</v>
      </c>
      <c r="N308" s="128"/>
      <c r="O308" s="101"/>
      <c r="P308" s="29">
        <v>4</v>
      </c>
      <c r="Q308" s="29" t="s">
        <v>1701</v>
      </c>
      <c r="R308" s="29"/>
      <c r="S308" s="29"/>
      <c r="U308" s="532"/>
      <c r="V308" s="275"/>
      <c r="W308" s="275"/>
      <c r="X308" s="275"/>
      <c r="Y308" s="275"/>
      <c r="Z308" s="275"/>
      <c r="AA308" s="275"/>
      <c r="AB308" s="275"/>
      <c r="AC308" s="275"/>
      <c r="AD308" s="275"/>
      <c r="AE308" s="275"/>
    </row>
    <row r="309" spans="1:31" s="86" customFormat="1" ht="12" x14ac:dyDescent="0.2">
      <c r="A309" s="910" t="s">
        <v>453</v>
      </c>
      <c r="B309" s="910" t="s">
        <v>1650</v>
      </c>
      <c r="C309" s="910"/>
      <c r="D309" s="910" t="s">
        <v>1642</v>
      </c>
      <c r="E309" s="911" t="s">
        <v>1651</v>
      </c>
      <c r="F309" s="215"/>
      <c r="G309" s="215"/>
      <c r="H309" s="215"/>
      <c r="I309" s="215"/>
      <c r="J309" s="150"/>
      <c r="K309" s="117"/>
      <c r="L309" s="44"/>
      <c r="M309" s="44"/>
      <c r="N309" s="44"/>
      <c r="P309" s="29">
        <v>5</v>
      </c>
      <c r="Q309" s="29" t="s">
        <v>1309</v>
      </c>
      <c r="R309" s="29"/>
      <c r="S309" s="29"/>
      <c r="U309" s="532"/>
      <c r="V309" s="275"/>
      <c r="W309" s="275"/>
      <c r="X309" s="275"/>
      <c r="Y309" s="275"/>
      <c r="Z309" s="275"/>
      <c r="AA309" s="275"/>
      <c r="AB309" s="275"/>
      <c r="AC309" s="275"/>
      <c r="AD309" s="275"/>
      <c r="AE309" s="275"/>
    </row>
    <row r="310" spans="1:31" s="86" customFormat="1" ht="12.75" x14ac:dyDescent="0.2">
      <c r="A310" s="910" t="s">
        <v>454</v>
      </c>
      <c r="B310" s="910" t="s">
        <v>1652</v>
      </c>
      <c r="C310" s="910"/>
      <c r="D310" s="910" t="s">
        <v>1642</v>
      </c>
      <c r="E310" s="911" t="s">
        <v>1653</v>
      </c>
      <c r="F310" s="377"/>
      <c r="G310" s="377"/>
      <c r="H310" s="377"/>
      <c r="I310" s="377"/>
      <c r="J310" s="150"/>
      <c r="K310" s="107" t="s">
        <v>59</v>
      </c>
      <c r="L310" s="46" t="s">
        <v>54</v>
      </c>
      <c r="M310" s="44" t="s">
        <v>37</v>
      </c>
      <c r="N310" s="44"/>
      <c r="P310" s="29">
        <v>6</v>
      </c>
      <c r="Q310" s="29" t="s">
        <v>913</v>
      </c>
      <c r="R310" s="29"/>
      <c r="S310" s="29"/>
      <c r="U310" s="532"/>
      <c r="V310" s="275"/>
      <c r="W310" s="275"/>
      <c r="X310" s="275"/>
      <c r="Y310" s="275"/>
      <c r="Z310" s="275"/>
      <c r="AA310" s="275"/>
      <c r="AB310" s="275"/>
      <c r="AC310" s="275"/>
      <c r="AD310" s="275"/>
      <c r="AE310" s="275"/>
    </row>
    <row r="311" spans="1:31" s="86" customFormat="1" ht="12.75" x14ac:dyDescent="0.2">
      <c r="A311" s="910" t="s">
        <v>455</v>
      </c>
      <c r="B311" s="910" t="s">
        <v>1654</v>
      </c>
      <c r="C311" s="910"/>
      <c r="D311" s="910" t="s">
        <v>1642</v>
      </c>
      <c r="E311" s="911" t="s">
        <v>1655</v>
      </c>
      <c r="F311" s="377"/>
      <c r="G311" s="377"/>
      <c r="H311" s="377"/>
      <c r="I311" s="377"/>
      <c r="J311" s="859"/>
      <c r="K311" s="117" t="s">
        <v>1703</v>
      </c>
      <c r="L311" s="44" t="str">
        <f>IF(R316="","",R316)</f>
        <v>Šťastný</v>
      </c>
      <c r="M311" s="118" t="str">
        <f>IF(Q316="","",Q316)</f>
        <v>Zejda T.</v>
      </c>
      <c r="N311" s="44"/>
      <c r="P311" s="29">
        <v>7</v>
      </c>
      <c r="Q311" s="29" t="s">
        <v>937</v>
      </c>
      <c r="R311" s="29"/>
      <c r="S311" s="29"/>
      <c r="U311" s="532"/>
      <c r="V311" s="275"/>
      <c r="W311" s="275"/>
      <c r="X311" s="275"/>
      <c r="Y311" s="275"/>
      <c r="Z311" s="275"/>
      <c r="AA311" s="275"/>
      <c r="AB311" s="275"/>
      <c r="AC311" s="275"/>
      <c r="AD311" s="275"/>
      <c r="AE311" s="275"/>
    </row>
    <row r="312" spans="1:31" s="86" customFormat="1" ht="12" thickBot="1" x14ac:dyDescent="0.25">
      <c r="A312" s="775" t="s">
        <v>126</v>
      </c>
      <c r="B312" s="776" t="s">
        <v>65</v>
      </c>
      <c r="C312" s="775" t="s">
        <v>127</v>
      </c>
      <c r="D312" s="775" t="s">
        <v>37</v>
      </c>
      <c r="E312" s="775">
        <v>0</v>
      </c>
      <c r="F312" s="775" t="s">
        <v>128</v>
      </c>
      <c r="G312" s="775" t="s">
        <v>79</v>
      </c>
      <c r="H312" s="775" t="s">
        <v>8</v>
      </c>
      <c r="I312" s="656"/>
      <c r="J312" s="150"/>
      <c r="K312" s="117"/>
      <c r="L312" s="44" t="str">
        <f>IF(R317="","",R317)</f>
        <v/>
      </c>
      <c r="M312" s="118" t="str">
        <f>IF(Q317="","",Q317)</f>
        <v/>
      </c>
      <c r="N312" s="44"/>
      <c r="P312" s="29">
        <v>8</v>
      </c>
      <c r="Q312" s="29" t="s">
        <v>915</v>
      </c>
      <c r="R312" s="29"/>
      <c r="S312" s="29"/>
      <c r="U312" s="532"/>
      <c r="V312" s="275"/>
      <c r="W312" s="275"/>
      <c r="X312" s="275"/>
      <c r="Y312" s="275"/>
      <c r="Z312" s="275"/>
      <c r="AA312" s="275"/>
      <c r="AB312" s="275"/>
      <c r="AC312" s="275"/>
      <c r="AD312" s="275"/>
      <c r="AE312" s="275"/>
    </row>
    <row r="313" spans="1:31" s="86" customFormat="1" ht="12" thickTop="1" x14ac:dyDescent="0.2">
      <c r="A313" s="778">
        <v>1</v>
      </c>
      <c r="B313" s="777"/>
      <c r="C313" s="778"/>
      <c r="D313" s="778"/>
      <c r="E313" s="778"/>
      <c r="F313" s="778"/>
      <c r="G313" s="778"/>
      <c r="H313" s="779"/>
      <c r="I313" s="657"/>
      <c r="J313" s="150"/>
      <c r="K313" s="117"/>
      <c r="L313" s="44" t="str">
        <f>IF(R318="","",R318)</f>
        <v/>
      </c>
      <c r="M313" s="118" t="str">
        <f>IF(Q318="","",Q318)</f>
        <v/>
      </c>
      <c r="N313" s="44"/>
      <c r="P313" s="29">
        <v>9</v>
      </c>
      <c r="Q313" s="29" t="s">
        <v>916</v>
      </c>
      <c r="R313" s="29"/>
      <c r="S313" s="29"/>
      <c r="U313" s="532"/>
      <c r="V313" s="275"/>
      <c r="W313" s="275"/>
      <c r="X313" s="275"/>
      <c r="Y313" s="275"/>
      <c r="Z313" s="275"/>
      <c r="AA313" s="275"/>
      <c r="AB313" s="275"/>
      <c r="AC313" s="275"/>
      <c r="AD313" s="275"/>
      <c r="AE313" s="275"/>
    </row>
    <row r="314" spans="1:31" s="86" customFormat="1" x14ac:dyDescent="0.2">
      <c r="A314" s="781">
        <v>2</v>
      </c>
      <c r="B314" s="780"/>
      <c r="C314" s="781"/>
      <c r="D314" s="781"/>
      <c r="E314" s="781"/>
      <c r="F314" s="781"/>
      <c r="G314" s="781"/>
      <c r="H314" s="782"/>
      <c r="I314" s="657"/>
      <c r="J314" s="150"/>
      <c r="K314" s="117"/>
      <c r="L314" s="44" t="str">
        <f>IF(R319="","",R319)</f>
        <v/>
      </c>
      <c r="M314" s="44" t="str">
        <f>IF(Q319="","",Q319)</f>
        <v/>
      </c>
      <c r="N314" s="118"/>
      <c r="P314" s="29">
        <v>10</v>
      </c>
      <c r="Q314" s="29" t="s">
        <v>953</v>
      </c>
      <c r="R314" s="29"/>
      <c r="S314" s="29"/>
      <c r="U314" s="532"/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5"/>
    </row>
    <row r="315" spans="1:31" s="86" customFormat="1" x14ac:dyDescent="0.2">
      <c r="A315" s="781">
        <v>3</v>
      </c>
      <c r="B315" s="780"/>
      <c r="C315" s="781"/>
      <c r="D315" s="781"/>
      <c r="E315" s="781"/>
      <c r="F315" s="781"/>
      <c r="G315" s="781"/>
      <c r="H315" s="782"/>
      <c r="I315" s="657"/>
      <c r="J315" s="150"/>
      <c r="K315" s="473" t="s">
        <v>57</v>
      </c>
      <c r="L315" s="474" t="s">
        <v>0</v>
      </c>
      <c r="M315" s="474" t="s">
        <v>22</v>
      </c>
      <c r="N315" s="118"/>
      <c r="P315" s="29">
        <v>11</v>
      </c>
      <c r="Q315" s="29" t="s">
        <v>918</v>
      </c>
      <c r="R315" s="29"/>
      <c r="S315" s="29"/>
      <c r="U315" s="532"/>
      <c r="V315" s="275"/>
      <c r="W315" s="275"/>
      <c r="X315" s="275"/>
      <c r="Y315" s="275"/>
      <c r="Z315" s="275"/>
      <c r="AA315" s="275"/>
      <c r="AB315" s="275"/>
      <c r="AC315" s="275"/>
      <c r="AD315" s="275"/>
      <c r="AE315" s="275"/>
    </row>
    <row r="316" spans="1:31" s="86" customFormat="1" x14ac:dyDescent="0.2">
      <c r="A316" s="781">
        <v>4</v>
      </c>
      <c r="B316" s="780"/>
      <c r="C316" s="781"/>
      <c r="D316" s="781"/>
      <c r="E316" s="781"/>
      <c r="F316" s="781"/>
      <c r="G316" s="781"/>
      <c r="H316" s="782"/>
      <c r="I316" s="657"/>
      <c r="J316" s="150"/>
      <c r="K316" s="119" t="s">
        <v>1312</v>
      </c>
      <c r="L316" s="86" t="str">
        <f>IF(R305="","",R305)</f>
        <v>vlastní</v>
      </c>
      <c r="M316" s="86" t="str">
        <f>IF(S305="","",S305)</f>
        <v/>
      </c>
      <c r="N316" s="44"/>
      <c r="P316" s="29">
        <v>12</v>
      </c>
      <c r="Q316" s="29" t="s">
        <v>998</v>
      </c>
      <c r="R316" s="29" t="str">
        <f>Q315</f>
        <v>Šťastný</v>
      </c>
      <c r="S316" s="29"/>
      <c r="U316" s="532"/>
      <c r="V316" s="275"/>
      <c r="W316" s="275"/>
      <c r="X316" s="275"/>
      <c r="Y316" s="275"/>
      <c r="Z316" s="275"/>
      <c r="AA316" s="275"/>
      <c r="AB316" s="275"/>
      <c r="AC316" s="275"/>
      <c r="AD316" s="275"/>
      <c r="AE316" s="275"/>
    </row>
    <row r="317" spans="1:31" s="86" customFormat="1" x14ac:dyDescent="0.2">
      <c r="A317" s="781">
        <v>5</v>
      </c>
      <c r="B317" s="780"/>
      <c r="C317" s="781"/>
      <c r="D317" s="781"/>
      <c r="E317" s="781"/>
      <c r="F317" s="781"/>
      <c r="G317" s="781"/>
      <c r="H317" s="782"/>
      <c r="I317" s="657"/>
      <c r="J317" s="150"/>
      <c r="K317" s="119"/>
      <c r="L317" s="86" t="str">
        <f t="shared" ref="L317:M320" si="45">IF(R306="","",R306)</f>
        <v/>
      </c>
      <c r="M317" s="86" t="str">
        <f t="shared" si="45"/>
        <v/>
      </c>
      <c r="N317" s="118"/>
      <c r="P317" s="29">
        <v>13</v>
      </c>
      <c r="Q317" s="29"/>
      <c r="R317" s="29"/>
      <c r="S317" s="29"/>
      <c r="U317" s="532"/>
      <c r="V317" s="275"/>
      <c r="W317" s="275"/>
      <c r="X317" s="275"/>
      <c r="Y317" s="275"/>
      <c r="Z317" s="275"/>
      <c r="AA317" s="275"/>
      <c r="AB317" s="275"/>
      <c r="AC317" s="275"/>
      <c r="AD317" s="275"/>
      <c r="AE317" s="275"/>
    </row>
    <row r="318" spans="1:31" s="86" customFormat="1" x14ac:dyDescent="0.2">
      <c r="A318" s="781">
        <v>6</v>
      </c>
      <c r="B318" s="780"/>
      <c r="C318" s="781"/>
      <c r="D318" s="781"/>
      <c r="E318" s="781"/>
      <c r="F318" s="781"/>
      <c r="G318" s="781"/>
      <c r="H318" s="782"/>
      <c r="I318" s="657"/>
      <c r="J318" s="150"/>
      <c r="K318" s="117"/>
      <c r="L318" s="86" t="str">
        <f t="shared" si="45"/>
        <v/>
      </c>
      <c r="M318" s="86" t="str">
        <f t="shared" si="45"/>
        <v/>
      </c>
      <c r="N318" s="44"/>
      <c r="P318" s="29">
        <v>14</v>
      </c>
      <c r="Q318" s="29"/>
      <c r="R318" s="29"/>
      <c r="S318" s="29"/>
      <c r="U318" s="532"/>
      <c r="V318" s="275"/>
      <c r="W318" s="275"/>
      <c r="X318" s="275"/>
      <c r="Y318" s="275"/>
      <c r="Z318" s="275"/>
      <c r="AA318" s="275"/>
      <c r="AB318" s="275"/>
      <c r="AC318" s="275"/>
      <c r="AD318" s="275"/>
      <c r="AE318" s="275"/>
    </row>
    <row r="319" spans="1:31" s="86" customFormat="1" x14ac:dyDescent="0.2">
      <c r="A319" s="781">
        <v>7</v>
      </c>
      <c r="B319" s="780"/>
      <c r="C319" s="781"/>
      <c r="D319" s="781"/>
      <c r="E319" s="781"/>
      <c r="F319" s="781"/>
      <c r="G319" s="781"/>
      <c r="H319" s="782"/>
      <c r="I319" s="657"/>
      <c r="J319" s="150"/>
      <c r="K319" s="117"/>
      <c r="L319" s="86" t="str">
        <f t="shared" si="45"/>
        <v/>
      </c>
      <c r="M319" s="86" t="str">
        <f t="shared" si="45"/>
        <v/>
      </c>
      <c r="N319" s="46"/>
      <c r="P319" s="29">
        <v>15</v>
      </c>
      <c r="Q319" s="29"/>
      <c r="R319" s="29"/>
      <c r="S319" s="29"/>
      <c r="U319" s="532"/>
      <c r="V319" s="275"/>
      <c r="W319" s="275"/>
      <c r="X319" s="275"/>
      <c r="Y319" s="275"/>
      <c r="Z319" s="275"/>
      <c r="AA319" s="275"/>
      <c r="AB319" s="275"/>
      <c r="AC319" s="275"/>
      <c r="AD319" s="275"/>
      <c r="AE319" s="275"/>
    </row>
    <row r="320" spans="1:31" s="86" customFormat="1" x14ac:dyDescent="0.2">
      <c r="A320" s="781">
        <v>8</v>
      </c>
      <c r="B320" s="780"/>
      <c r="C320" s="781"/>
      <c r="D320" s="781"/>
      <c r="E320" s="781"/>
      <c r="F320" s="781"/>
      <c r="G320" s="781"/>
      <c r="H320" s="782"/>
      <c r="I320" s="657"/>
      <c r="J320" s="150"/>
      <c r="K320" s="117"/>
      <c r="L320" s="86" t="str">
        <f t="shared" si="45"/>
        <v/>
      </c>
      <c r="M320" s="86" t="str">
        <f t="shared" si="45"/>
        <v/>
      </c>
      <c r="N320" s="44"/>
      <c r="P320" s="29"/>
      <c r="Q320" s="29"/>
      <c r="R320" s="29"/>
      <c r="S320" s="29"/>
      <c r="U320" s="532"/>
      <c r="V320" s="275"/>
      <c r="W320" s="275"/>
      <c r="X320" s="275"/>
      <c r="Y320" s="275"/>
      <c r="Z320" s="275"/>
      <c r="AA320" s="275"/>
      <c r="AB320" s="275"/>
      <c r="AC320" s="275"/>
      <c r="AD320" s="275"/>
      <c r="AE320" s="275"/>
    </row>
    <row r="321" spans="1:35" s="86" customFormat="1" x14ac:dyDescent="0.2">
      <c r="A321" s="781">
        <v>9</v>
      </c>
      <c r="B321" s="780"/>
      <c r="C321" s="781"/>
      <c r="D321" s="781"/>
      <c r="E321" s="781"/>
      <c r="F321" s="781"/>
      <c r="G321" s="781"/>
      <c r="H321" s="782"/>
      <c r="I321" s="657"/>
      <c r="J321" s="150"/>
      <c r="K321" s="242" t="s">
        <v>58</v>
      </c>
      <c r="L321" s="234" t="s">
        <v>53</v>
      </c>
      <c r="M321" s="149" t="s">
        <v>49</v>
      </c>
      <c r="N321" s="44"/>
      <c r="P321" s="29"/>
      <c r="Q321" s="29"/>
      <c r="R321" s="29"/>
      <c r="S321" s="29"/>
      <c r="U321" s="532"/>
      <c r="V321" s="275"/>
      <c r="W321" s="275"/>
      <c r="X321" s="275"/>
      <c r="Y321" s="275"/>
      <c r="Z321" s="275"/>
      <c r="AA321" s="275"/>
      <c r="AB321" s="275"/>
      <c r="AC321" s="275"/>
      <c r="AD321" s="275"/>
      <c r="AE321" s="275"/>
    </row>
    <row r="322" spans="1:35" s="86" customFormat="1" x14ac:dyDescent="0.2">
      <c r="A322" s="781">
        <v>10</v>
      </c>
      <c r="B322" s="780"/>
      <c r="C322" s="781"/>
      <c r="D322" s="781"/>
      <c r="E322" s="781"/>
      <c r="F322" s="781"/>
      <c r="G322" s="781"/>
      <c r="H322" s="782"/>
      <c r="I322" s="657"/>
      <c r="J322" s="150"/>
      <c r="K322" s="117" t="s">
        <v>1564</v>
      </c>
      <c r="L322" s="44" t="str">
        <f>IF(T305="","",T305)</f>
        <v>Habr V.</v>
      </c>
      <c r="M322" s="44" t="str">
        <f>IF(U305="","",U305)</f>
        <v/>
      </c>
      <c r="N322" s="118"/>
      <c r="P322" s="29"/>
      <c r="Q322" s="29"/>
      <c r="R322" s="29"/>
      <c r="S322" s="29"/>
      <c r="U322" s="532"/>
      <c r="V322" s="275"/>
      <c r="W322" s="275"/>
      <c r="X322" s="275"/>
      <c r="Y322" s="275"/>
      <c r="Z322" s="275"/>
      <c r="AA322" s="275"/>
      <c r="AB322" s="275"/>
      <c r="AC322" s="275"/>
      <c r="AD322" s="275"/>
      <c r="AE322" s="275"/>
    </row>
    <row r="323" spans="1:35" s="86" customFormat="1" x14ac:dyDescent="0.2">
      <c r="A323" s="781">
        <v>11</v>
      </c>
      <c r="B323" s="780"/>
      <c r="C323" s="781"/>
      <c r="D323" s="781"/>
      <c r="E323" s="781"/>
      <c r="F323" s="781"/>
      <c r="G323" s="781"/>
      <c r="H323" s="782"/>
      <c r="I323" s="657"/>
      <c r="J323" s="150"/>
      <c r="K323" s="117"/>
      <c r="L323" s="44" t="str">
        <f t="shared" ref="L323:L325" si="46">IF(T306="","",T306)</f>
        <v/>
      </c>
      <c r="M323" s="117" t="str">
        <f t="shared" ref="M323:M325" si="47">IF(U306="","",U306)</f>
        <v/>
      </c>
      <c r="N323" s="118"/>
      <c r="P323" s="29"/>
      <c r="Q323" s="29"/>
      <c r="R323" s="29"/>
      <c r="S323" s="29"/>
      <c r="U323" s="532"/>
      <c r="V323" s="275"/>
      <c r="W323" s="275"/>
      <c r="X323" s="275"/>
      <c r="Y323" s="275"/>
      <c r="Z323" s="275"/>
      <c r="AA323" s="275"/>
      <c r="AB323" s="275"/>
      <c r="AC323" s="275"/>
      <c r="AD323" s="275"/>
      <c r="AE323" s="275"/>
    </row>
    <row r="324" spans="1:35" s="86" customFormat="1" x14ac:dyDescent="0.2">
      <c r="A324" s="781">
        <v>12</v>
      </c>
      <c r="B324" s="780"/>
      <c r="C324" s="781"/>
      <c r="D324" s="781"/>
      <c r="E324" s="781"/>
      <c r="F324" s="781"/>
      <c r="G324" s="781"/>
      <c r="H324" s="782"/>
      <c r="I324" s="657"/>
      <c r="J324" s="150"/>
      <c r="K324" s="117"/>
      <c r="L324" s="44" t="str">
        <f t="shared" si="46"/>
        <v/>
      </c>
      <c r="M324" s="117" t="str">
        <f t="shared" si="47"/>
        <v/>
      </c>
      <c r="N324" s="118"/>
      <c r="P324" s="29"/>
      <c r="Q324" s="29"/>
      <c r="R324" s="29"/>
      <c r="S324" s="29"/>
      <c r="U324" s="532"/>
      <c r="V324" s="275"/>
      <c r="W324" s="275"/>
      <c r="X324" s="275"/>
      <c r="Y324" s="275"/>
      <c r="Z324" s="275"/>
      <c r="AA324" s="275"/>
      <c r="AB324" s="275"/>
      <c r="AC324" s="275"/>
      <c r="AD324" s="275"/>
      <c r="AE324" s="275"/>
    </row>
    <row r="325" spans="1:35" s="86" customFormat="1" x14ac:dyDescent="0.2">
      <c r="A325" s="781">
        <v>13</v>
      </c>
      <c r="B325" s="780"/>
      <c r="C325" s="781"/>
      <c r="D325" s="781"/>
      <c r="E325" s="781"/>
      <c r="F325" s="781"/>
      <c r="G325" s="781"/>
      <c r="H325" s="782"/>
      <c r="I325" s="657"/>
      <c r="J325" s="150"/>
      <c r="K325" s="117"/>
      <c r="L325" s="44" t="str">
        <f t="shared" si="46"/>
        <v/>
      </c>
      <c r="M325" s="117" t="str">
        <f t="shared" si="47"/>
        <v/>
      </c>
      <c r="N325" s="118"/>
      <c r="P325" s="29"/>
      <c r="Q325" s="29"/>
      <c r="R325" s="29"/>
      <c r="S325" s="29"/>
      <c r="U325" s="532"/>
      <c r="V325" s="275"/>
      <c r="W325" s="275"/>
      <c r="X325" s="275"/>
      <c r="Y325" s="275"/>
      <c r="Z325" s="275"/>
      <c r="AA325" s="275"/>
      <c r="AB325" s="275"/>
      <c r="AC325" s="275"/>
      <c r="AD325" s="275"/>
      <c r="AE325" s="275"/>
    </row>
    <row r="326" spans="1:35" s="86" customFormat="1" x14ac:dyDescent="0.2">
      <c r="A326" s="781">
        <v>14</v>
      </c>
      <c r="B326" s="780"/>
      <c r="C326" s="781"/>
      <c r="D326" s="781"/>
      <c r="E326" s="781"/>
      <c r="F326" s="781"/>
      <c r="G326" s="781"/>
      <c r="H326" s="782"/>
      <c r="I326" s="657"/>
      <c r="J326" s="150"/>
      <c r="K326" s="119"/>
      <c r="P326" s="29"/>
      <c r="Q326" s="29"/>
      <c r="R326" s="29"/>
      <c r="S326" s="29"/>
      <c r="U326" s="532"/>
      <c r="V326" s="275"/>
      <c r="W326" s="275"/>
      <c r="X326" s="275"/>
      <c r="Y326" s="275"/>
      <c r="Z326" s="275"/>
      <c r="AA326" s="275"/>
      <c r="AB326" s="275"/>
      <c r="AC326" s="275"/>
      <c r="AD326" s="275"/>
      <c r="AE326" s="275"/>
    </row>
    <row r="327" spans="1:35" x14ac:dyDescent="0.2">
      <c r="A327" s="217"/>
      <c r="C327" s="217"/>
      <c r="D327" s="217"/>
      <c r="E327" s="217"/>
      <c r="F327" s="217"/>
      <c r="G327" s="218"/>
      <c r="H327" s="217"/>
      <c r="I327" s="217"/>
      <c r="O327" s="86"/>
    </row>
    <row r="328" spans="1:35" x14ac:dyDescent="0.2">
      <c r="A328" s="268" t="s">
        <v>101</v>
      </c>
      <c r="B328" s="268" t="str">
        <f>MID(A329,4,2)</f>
        <v>15</v>
      </c>
      <c r="C328" s="270"/>
      <c r="D328" s="123"/>
      <c r="E328" s="123"/>
      <c r="F328" s="123"/>
      <c r="G328" s="123"/>
      <c r="H328" s="123"/>
      <c r="I328" s="123"/>
      <c r="K328" s="16" t="s">
        <v>60</v>
      </c>
      <c r="L328" s="6"/>
      <c r="M328" s="6"/>
      <c r="N328" s="6"/>
      <c r="AF328" s="450"/>
      <c r="AI328" s="450"/>
    </row>
    <row r="329" spans="1:35" ht="12.75" x14ac:dyDescent="0.2">
      <c r="A329" s="268" t="s">
        <v>456</v>
      </c>
      <c r="B329" s="185" t="s">
        <v>1656</v>
      </c>
      <c r="D329" s="268" t="s">
        <v>1657</v>
      </c>
      <c r="E329" s="123" t="s">
        <v>1658</v>
      </c>
      <c r="F329" s="123"/>
      <c r="G329" s="123"/>
      <c r="H329" s="404"/>
      <c r="I329" s="123"/>
      <c r="K329" s="10"/>
      <c r="L329" s="212" t="str">
        <f xml:space="preserve">  IF(Q329="","",         Q329)</f>
        <v>Koupil</v>
      </c>
      <c r="M329" s="6"/>
      <c r="N329" s="6"/>
      <c r="P329" s="29">
        <v>1</v>
      </c>
      <c r="Q329" s="29" t="s">
        <v>1293</v>
      </c>
      <c r="AF329" s="450"/>
      <c r="AI329" s="450"/>
    </row>
    <row r="330" spans="1:35" ht="12.75" x14ac:dyDescent="0.2">
      <c r="A330" s="268" t="s">
        <v>457</v>
      </c>
      <c r="B330" s="185" t="s">
        <v>1659</v>
      </c>
      <c r="D330" s="268" t="s">
        <v>1657</v>
      </c>
      <c r="E330" s="123" t="s">
        <v>1660</v>
      </c>
      <c r="F330" s="123"/>
      <c r="G330" s="123"/>
      <c r="H330" s="404"/>
      <c r="I330" s="123"/>
      <c r="K330" s="10" t="str">
        <f>IF(Q330="","",Q330)</f>
        <v>Chvátal T.</v>
      </c>
      <c r="L330" s="10" t="str">
        <f>IF(Q331="","",Q331)</f>
        <v xml:space="preserve">Bastl. </v>
      </c>
      <c r="M330" s="10" t="str">
        <f>IF(Q332="","",Q332)</f>
        <v>Novák B.</v>
      </c>
      <c r="N330" s="10" t="str">
        <f>IF(Q333="","",Q333)</f>
        <v>Černý</v>
      </c>
      <c r="P330" s="29">
        <v>2</v>
      </c>
      <c r="Q330" s="29" t="s">
        <v>927</v>
      </c>
      <c r="AF330" s="450"/>
      <c r="AI330" s="450"/>
    </row>
    <row r="331" spans="1:35" x14ac:dyDescent="0.2">
      <c r="A331" s="268" t="s">
        <v>458</v>
      </c>
      <c r="B331" s="185" t="s">
        <v>1661</v>
      </c>
      <c r="D331" s="268" t="s">
        <v>1662</v>
      </c>
      <c r="E331" s="123" t="s">
        <v>1663</v>
      </c>
      <c r="F331" s="123"/>
      <c r="G331" s="123"/>
      <c r="H331" s="123"/>
      <c r="I331" s="123"/>
      <c r="K331" s="10" t="str">
        <f>IF(Q334="","",Q334)</f>
        <v>Pokorný</v>
      </c>
      <c r="L331" s="10" t="str">
        <f>IF(Q335="","",Q335)</f>
        <v>Kapinus</v>
      </c>
      <c r="M331" s="10" t="str">
        <f>IF(Q336="","",Q336)</f>
        <v>Habr V.</v>
      </c>
      <c r="N331" s="10" t="str">
        <f>IF(Q337="","",Q337)</f>
        <v>Švarc</v>
      </c>
      <c r="O331" s="100"/>
      <c r="P331" s="29">
        <v>3</v>
      </c>
      <c r="Q331" s="29" t="s">
        <v>1704</v>
      </c>
      <c r="AF331" s="450"/>
    </row>
    <row r="332" spans="1:35" ht="12.75" x14ac:dyDescent="0.2">
      <c r="A332" s="268" t="s">
        <v>459</v>
      </c>
      <c r="B332" s="185" t="s">
        <v>1664</v>
      </c>
      <c r="D332" s="268" t="s">
        <v>1662</v>
      </c>
      <c r="E332" s="123" t="s">
        <v>1665</v>
      </c>
      <c r="F332" s="123"/>
      <c r="G332" s="123"/>
      <c r="H332" s="404"/>
      <c r="I332" s="123"/>
      <c r="K332" s="10"/>
      <c r="L332" s="10" t="str">
        <f>IF(Q338="","",Q338)</f>
        <v>ZejdaT.</v>
      </c>
      <c r="M332" s="10" t="str">
        <f>IF(Q339="","",Q339)</f>
        <v>Šťastný</v>
      </c>
      <c r="N332" s="127"/>
      <c r="O332" s="100"/>
      <c r="P332" s="29">
        <v>4</v>
      </c>
      <c r="Q332" s="29" t="s">
        <v>912</v>
      </c>
    </row>
    <row r="333" spans="1:35" ht="12.75" x14ac:dyDescent="0.2">
      <c r="A333" s="268" t="s">
        <v>460</v>
      </c>
      <c r="B333" s="185" t="s">
        <v>1666</v>
      </c>
      <c r="D333" s="268" t="s">
        <v>1662</v>
      </c>
      <c r="E333" s="123" t="s">
        <v>1667</v>
      </c>
      <c r="F333" s="123"/>
      <c r="G333" s="123"/>
      <c r="H333" s="404"/>
      <c r="I333" s="123"/>
      <c r="K333" s="10"/>
      <c r="L333" s="6"/>
      <c r="M333" s="6"/>
      <c r="N333" s="6"/>
      <c r="O333" s="100"/>
      <c r="P333" s="29">
        <v>5</v>
      </c>
      <c r="Q333" s="29" t="s">
        <v>931</v>
      </c>
    </row>
    <row r="334" spans="1:35" x14ac:dyDescent="0.2">
      <c r="A334" s="268" t="s">
        <v>352</v>
      </c>
      <c r="B334" s="185" t="s">
        <v>1668</v>
      </c>
      <c r="D334" s="268" t="s">
        <v>1662</v>
      </c>
      <c r="E334" s="123" t="s">
        <v>1669</v>
      </c>
      <c r="F334" s="123"/>
      <c r="G334" s="123"/>
      <c r="H334" s="123"/>
      <c r="I334" s="123"/>
      <c r="K334" s="16" t="s">
        <v>59</v>
      </c>
      <c r="L334" s="30" t="s">
        <v>54</v>
      </c>
      <c r="M334" s="6" t="s">
        <v>37</v>
      </c>
      <c r="N334" s="6"/>
      <c r="P334" s="29">
        <v>6</v>
      </c>
      <c r="Q334" s="29" t="s">
        <v>953</v>
      </c>
    </row>
    <row r="335" spans="1:35" x14ac:dyDescent="0.2">
      <c r="A335" s="268" t="s">
        <v>461</v>
      </c>
      <c r="B335" s="185" t="s">
        <v>1670</v>
      </c>
      <c r="D335" s="268" t="s">
        <v>1657</v>
      </c>
      <c r="E335" s="123" t="s">
        <v>1671</v>
      </c>
      <c r="F335" s="123"/>
      <c r="G335" s="123"/>
      <c r="H335" s="123"/>
      <c r="I335" s="123"/>
      <c r="K335" s="10" t="s">
        <v>435</v>
      </c>
      <c r="L335" s="6" t="str">
        <f>IF(R340="","",R340)</f>
        <v>ZejdaT.</v>
      </c>
      <c r="M335" s="106" t="str">
        <f>IF(Q340="","",Q340)</f>
        <v>Dolák</v>
      </c>
      <c r="N335" s="6"/>
      <c r="P335" s="29">
        <v>7</v>
      </c>
      <c r="Q335" s="29" t="s">
        <v>937</v>
      </c>
    </row>
    <row r="336" spans="1:35" ht="12" thickBot="1" x14ac:dyDescent="0.25">
      <c r="A336" s="287" t="s">
        <v>126</v>
      </c>
      <c r="B336" s="286" t="s">
        <v>65</v>
      </c>
      <c r="C336" s="287" t="s">
        <v>127</v>
      </c>
      <c r="D336" s="287" t="s">
        <v>37</v>
      </c>
      <c r="E336" s="287">
        <v>0</v>
      </c>
      <c r="F336" s="287" t="s">
        <v>128</v>
      </c>
      <c r="G336" s="287" t="s">
        <v>79</v>
      </c>
      <c r="H336" s="287" t="s">
        <v>8</v>
      </c>
      <c r="I336" s="656"/>
      <c r="K336" s="10"/>
      <c r="L336" s="6" t="str">
        <f>IF(R341="","",R341)</f>
        <v/>
      </c>
      <c r="M336" s="106" t="str">
        <f>IF(Q341="","",Q341)</f>
        <v/>
      </c>
      <c r="N336" s="6"/>
      <c r="P336" s="29">
        <v>8</v>
      </c>
      <c r="Q336" s="29" t="s">
        <v>915</v>
      </c>
    </row>
    <row r="337" spans="1:31" ht="12" thickTop="1" x14ac:dyDescent="0.2">
      <c r="A337" s="252">
        <v>1</v>
      </c>
      <c r="B337" s="219"/>
      <c r="C337" s="252"/>
      <c r="D337" s="252"/>
      <c r="E337" s="252"/>
      <c r="F337" s="252"/>
      <c r="G337" s="860"/>
      <c r="H337" s="655"/>
      <c r="I337" s="657"/>
      <c r="K337" s="10"/>
      <c r="L337" s="6" t="str">
        <f>IF(R342="","",R342)</f>
        <v/>
      </c>
      <c r="M337" s="106" t="str">
        <f>IF(Q342="","",Q342)</f>
        <v/>
      </c>
      <c r="N337" s="6"/>
      <c r="P337" s="29">
        <v>9</v>
      </c>
      <c r="Q337" s="29" t="s">
        <v>916</v>
      </c>
    </row>
    <row r="338" spans="1:31" x14ac:dyDescent="0.2">
      <c r="A338" s="221">
        <v>2</v>
      </c>
      <c r="B338" s="220"/>
      <c r="C338" s="221"/>
      <c r="D338" s="221"/>
      <c r="E338" s="221"/>
      <c r="F338" s="221"/>
      <c r="G338" s="861"/>
      <c r="H338" s="506"/>
      <c r="I338" s="657"/>
      <c r="K338" s="10"/>
      <c r="L338" s="6" t="str">
        <f>IF(R343="","",R343)</f>
        <v/>
      </c>
      <c r="M338" s="106" t="str">
        <f>IF(Q343="","",Q343)</f>
        <v/>
      </c>
      <c r="N338" s="106"/>
      <c r="P338" s="29">
        <v>10</v>
      </c>
      <c r="Q338" s="29" t="s">
        <v>1705</v>
      </c>
    </row>
    <row r="339" spans="1:31" x14ac:dyDescent="0.2">
      <c r="A339" s="221">
        <v>3</v>
      </c>
      <c r="B339" s="220"/>
      <c r="C339" s="221"/>
      <c r="D339" s="221"/>
      <c r="E339" s="221"/>
      <c r="F339" s="221"/>
      <c r="G339" s="861"/>
      <c r="H339" s="506"/>
      <c r="I339" s="657"/>
      <c r="K339" s="258" t="s">
        <v>57</v>
      </c>
      <c r="L339" s="6" t="s">
        <v>0</v>
      </c>
      <c r="M339" s="106" t="s">
        <v>22</v>
      </c>
      <c r="N339" s="106"/>
      <c r="P339" s="29">
        <v>11</v>
      </c>
      <c r="Q339" s="29" t="s">
        <v>918</v>
      </c>
    </row>
    <row r="340" spans="1:31" x14ac:dyDescent="0.2">
      <c r="A340" s="221">
        <v>4</v>
      </c>
      <c r="B340" s="220"/>
      <c r="C340" s="221"/>
      <c r="D340" s="221"/>
      <c r="E340" s="221"/>
      <c r="F340" s="221"/>
      <c r="G340" s="861"/>
      <c r="H340" s="506"/>
      <c r="I340" s="657"/>
      <c r="L340" s="29" t="str">
        <f>IF(R329="","",R329)</f>
        <v/>
      </c>
      <c r="M340" s="29" t="str">
        <f>IF(S329="","",S329)</f>
        <v/>
      </c>
      <c r="N340" s="6"/>
      <c r="P340" s="29">
        <v>12</v>
      </c>
      <c r="Q340" s="29" t="s">
        <v>917</v>
      </c>
      <c r="R340" s="29" t="str">
        <f>Q338</f>
        <v>ZejdaT.</v>
      </c>
    </row>
    <row r="341" spans="1:31" x14ac:dyDescent="0.2">
      <c r="A341" s="221">
        <v>5</v>
      </c>
      <c r="B341" s="220"/>
      <c r="C341" s="221"/>
      <c r="D341" s="221"/>
      <c r="E341" s="221"/>
      <c r="F341" s="221"/>
      <c r="G341" s="861"/>
      <c r="H341" s="506"/>
      <c r="I341" s="657"/>
      <c r="K341" s="16"/>
      <c r="L341" s="29" t="str">
        <f t="shared" ref="L341:M344" si="48">IF(R330="","",R330)</f>
        <v/>
      </c>
      <c r="M341" s="29" t="str">
        <f t="shared" si="48"/>
        <v/>
      </c>
      <c r="N341" s="106"/>
      <c r="P341" s="29">
        <v>13</v>
      </c>
    </row>
    <row r="342" spans="1:31" x14ac:dyDescent="0.2">
      <c r="A342" s="221">
        <v>6</v>
      </c>
      <c r="B342" s="220"/>
      <c r="C342" s="221"/>
      <c r="D342" s="221"/>
      <c r="E342" s="221"/>
      <c r="F342" s="221"/>
      <c r="G342" s="861"/>
      <c r="H342" s="506"/>
      <c r="I342" s="657"/>
      <c r="K342" s="10"/>
      <c r="L342" s="29" t="str">
        <f t="shared" si="48"/>
        <v/>
      </c>
      <c r="M342" s="29" t="str">
        <f t="shared" si="48"/>
        <v/>
      </c>
      <c r="N342" s="6"/>
      <c r="P342" s="29">
        <v>14</v>
      </c>
    </row>
    <row r="343" spans="1:31" x14ac:dyDescent="0.2">
      <c r="A343" s="221">
        <v>7</v>
      </c>
      <c r="B343" s="220"/>
      <c r="C343" s="221"/>
      <c r="D343" s="221"/>
      <c r="E343" s="221"/>
      <c r="F343" s="221"/>
      <c r="G343" s="861"/>
      <c r="H343" s="506"/>
      <c r="I343" s="657"/>
      <c r="K343" s="10"/>
      <c r="L343" s="29" t="str">
        <f t="shared" si="48"/>
        <v/>
      </c>
      <c r="M343" s="29" t="str">
        <f t="shared" si="48"/>
        <v/>
      </c>
      <c r="N343" s="30"/>
      <c r="P343" s="29">
        <v>15</v>
      </c>
    </row>
    <row r="344" spans="1:31" x14ac:dyDescent="0.2">
      <c r="A344" s="221">
        <v>8</v>
      </c>
      <c r="B344" s="220"/>
      <c r="C344" s="221"/>
      <c r="D344" s="221"/>
      <c r="E344" s="221"/>
      <c r="F344" s="221"/>
      <c r="G344" s="861"/>
      <c r="H344" s="506"/>
      <c r="I344" s="657"/>
      <c r="K344" s="10"/>
      <c r="L344" s="29" t="str">
        <f t="shared" si="48"/>
        <v/>
      </c>
      <c r="M344" s="29" t="str">
        <f t="shared" si="48"/>
        <v/>
      </c>
      <c r="N344" s="6"/>
      <c r="P344" s="29">
        <v>16</v>
      </c>
    </row>
    <row r="345" spans="1:31" x14ac:dyDescent="0.2">
      <c r="A345" s="221">
        <v>9</v>
      </c>
      <c r="B345" s="220"/>
      <c r="C345" s="221"/>
      <c r="D345" s="221"/>
      <c r="E345" s="221"/>
      <c r="F345" s="221"/>
      <c r="G345" s="861"/>
      <c r="H345" s="506"/>
      <c r="I345" s="657"/>
      <c r="K345" s="241" t="s">
        <v>58</v>
      </c>
      <c r="L345" s="449" t="s">
        <v>53</v>
      </c>
      <c r="M345" s="126" t="s">
        <v>49</v>
      </c>
      <c r="N345" s="6"/>
    </row>
    <row r="346" spans="1:31" x14ac:dyDescent="0.2">
      <c r="A346" s="221">
        <v>10</v>
      </c>
      <c r="B346" s="220"/>
      <c r="C346" s="221"/>
      <c r="D346" s="221"/>
      <c r="E346" s="221"/>
      <c r="F346" s="221"/>
      <c r="G346" s="861"/>
      <c r="H346" s="506"/>
      <c r="I346" s="657"/>
      <c r="K346" s="10"/>
      <c r="L346" s="6" t="str">
        <f>IF(T329="","",T329)</f>
        <v/>
      </c>
      <c r="M346" s="6" t="str">
        <f>IF(U329="","",U329)</f>
        <v/>
      </c>
      <c r="N346" s="106"/>
    </row>
    <row r="347" spans="1:31" x14ac:dyDescent="0.2">
      <c r="A347" s="221">
        <v>11</v>
      </c>
      <c r="B347" s="220"/>
      <c r="C347" s="221"/>
      <c r="D347" s="221"/>
      <c r="E347" s="221"/>
      <c r="F347" s="221"/>
      <c r="G347" s="861"/>
      <c r="H347" s="506"/>
      <c r="I347" s="657"/>
      <c r="K347" s="10"/>
      <c r="L347" s="6" t="str">
        <f t="shared" ref="L347:M350" si="49">IF(T330="","",T330)</f>
        <v/>
      </c>
      <c r="M347" s="6" t="str">
        <f t="shared" si="49"/>
        <v/>
      </c>
      <c r="N347" s="106"/>
    </row>
    <row r="348" spans="1:31" x14ac:dyDescent="0.2">
      <c r="A348" s="221">
        <v>12</v>
      </c>
      <c r="B348" s="220"/>
      <c r="C348" s="221"/>
      <c r="D348" s="221"/>
      <c r="E348" s="221"/>
      <c r="F348" s="221"/>
      <c r="G348" s="861"/>
      <c r="H348" s="506"/>
      <c r="I348" s="657"/>
      <c r="K348" s="10"/>
      <c r="L348" s="6" t="str">
        <f t="shared" si="49"/>
        <v/>
      </c>
      <c r="M348" s="6" t="str">
        <f t="shared" si="49"/>
        <v/>
      </c>
      <c r="N348" s="106"/>
    </row>
    <row r="349" spans="1:31" x14ac:dyDescent="0.2">
      <c r="A349" s="221">
        <v>13</v>
      </c>
      <c r="B349" s="220"/>
      <c r="C349" s="221"/>
      <c r="D349" s="221"/>
      <c r="E349" s="221"/>
      <c r="F349" s="221"/>
      <c r="G349" s="861"/>
      <c r="H349" s="506"/>
      <c r="I349" s="657"/>
      <c r="K349" s="10"/>
      <c r="L349" s="6" t="str">
        <f t="shared" si="49"/>
        <v/>
      </c>
      <c r="M349" s="6" t="str">
        <f t="shared" si="49"/>
        <v/>
      </c>
      <c r="N349" s="106"/>
    </row>
    <row r="350" spans="1:31" x14ac:dyDescent="0.2">
      <c r="A350" s="221">
        <v>14</v>
      </c>
      <c r="B350" s="220"/>
      <c r="C350" s="221"/>
      <c r="D350" s="221"/>
      <c r="E350" s="221"/>
      <c r="F350" s="221"/>
      <c r="G350" s="861"/>
      <c r="H350" s="506"/>
      <c r="I350" s="657"/>
      <c r="L350" s="6" t="str">
        <f t="shared" si="49"/>
        <v/>
      </c>
      <c r="M350" s="6" t="str">
        <f t="shared" si="49"/>
        <v/>
      </c>
      <c r="N350" s="84"/>
    </row>
    <row r="351" spans="1:31" s="86" customFormat="1" x14ac:dyDescent="0.2">
      <c r="A351" s="255" t="s">
        <v>101</v>
      </c>
      <c r="B351" s="255"/>
      <c r="C351" s="255"/>
      <c r="D351" s="184"/>
      <c r="E351" s="184"/>
      <c r="F351" s="184"/>
      <c r="G351" s="184"/>
      <c r="H351" s="184"/>
      <c r="I351" s="184"/>
      <c r="J351" s="150"/>
      <c r="K351" s="107" t="s">
        <v>60</v>
      </c>
      <c r="L351" s="44"/>
      <c r="M351" s="44"/>
      <c r="N351" s="44"/>
      <c r="O351" s="29"/>
      <c r="P351" s="29"/>
      <c r="Q351" s="29"/>
      <c r="R351" s="29"/>
      <c r="S351" s="29"/>
      <c r="T351" s="29"/>
      <c r="U351" s="532"/>
      <c r="V351" s="275"/>
      <c r="W351" s="275"/>
      <c r="X351" s="275"/>
      <c r="Y351" s="275"/>
      <c r="Z351" s="275"/>
      <c r="AA351" s="275"/>
      <c r="AB351" s="275"/>
      <c r="AC351" s="275"/>
      <c r="AD351" s="275"/>
      <c r="AE351" s="275"/>
    </row>
    <row r="352" spans="1:31" s="86" customFormat="1" ht="12.75" x14ac:dyDescent="0.2">
      <c r="A352" s="862" t="s">
        <v>473</v>
      </c>
      <c r="B352" s="571" t="s">
        <v>1672</v>
      </c>
      <c r="C352" s="862"/>
      <c r="D352" s="772" t="s">
        <v>1673</v>
      </c>
      <c r="E352" s="571" t="s">
        <v>1674</v>
      </c>
      <c r="F352" s="571"/>
      <c r="G352" s="571"/>
      <c r="H352" s="571"/>
      <c r="I352" s="571"/>
      <c r="J352" s="721"/>
      <c r="K352" s="117"/>
      <c r="L352" s="233" t="str">
        <f xml:space="preserve">  IF(Q352="","",         Q352)</f>
        <v>Koupil</v>
      </c>
      <c r="M352" s="44"/>
      <c r="N352" s="44"/>
      <c r="P352" s="29">
        <v>1</v>
      </c>
      <c r="Q352" s="29" t="s">
        <v>1293</v>
      </c>
      <c r="R352" s="29" t="str">
        <f>Q362</f>
        <v>Novák V.</v>
      </c>
      <c r="S352" s="29" t="str">
        <f>Q357</f>
        <v>Pokorný</v>
      </c>
      <c r="T352" s="29"/>
      <c r="U352" s="532"/>
      <c r="V352" s="275"/>
      <c r="W352" s="275"/>
      <c r="X352" s="275"/>
      <c r="Y352" s="275"/>
      <c r="Z352" s="275"/>
      <c r="AA352" s="275"/>
      <c r="AB352" s="275"/>
      <c r="AC352" s="275"/>
      <c r="AD352" s="275"/>
      <c r="AE352" s="275"/>
    </row>
    <row r="353" spans="1:31" s="86" customFormat="1" ht="12.75" x14ac:dyDescent="0.2">
      <c r="A353" s="871" t="s">
        <v>355</v>
      </c>
      <c r="B353" s="571" t="s">
        <v>1675</v>
      </c>
      <c r="C353" s="862"/>
      <c r="D353" s="772" t="s">
        <v>1673</v>
      </c>
      <c r="E353" s="571" t="s">
        <v>1676</v>
      </c>
      <c r="F353" s="571"/>
      <c r="G353" s="571"/>
      <c r="H353" s="571"/>
      <c r="I353" s="571"/>
      <c r="J353" s="721"/>
      <c r="K353" s="117" t="str">
        <f>IF(Q353="","",Q353)</f>
        <v>HabrS.</v>
      </c>
      <c r="L353" s="117" t="str">
        <f>IF(Q354="","",Q354)</f>
        <v>Tříletý M</v>
      </c>
      <c r="M353" s="117" t="str">
        <f>IF(Q355="","",Q355)</f>
        <v>Bastl P.</v>
      </c>
      <c r="N353" s="117" t="str">
        <f>IF(Q356="","",Q356)</f>
        <v>ZejdaV.</v>
      </c>
      <c r="O353" s="101"/>
      <c r="P353" s="29">
        <v>2</v>
      </c>
      <c r="Q353" s="29" t="s">
        <v>1706</v>
      </c>
      <c r="R353" s="29" t="str">
        <f>Q362</f>
        <v>Novák V.</v>
      </c>
      <c r="S353" s="29" t="str">
        <f>Q361</f>
        <v>Šťastný</v>
      </c>
      <c r="T353" s="29"/>
      <c r="U353" s="532"/>
      <c r="V353" s="275"/>
      <c r="W353" s="275"/>
      <c r="X353" s="275"/>
      <c r="Y353" s="275"/>
      <c r="Z353" s="275"/>
      <c r="AA353" s="275"/>
      <c r="AB353" s="275"/>
      <c r="AC353" s="275"/>
      <c r="AD353" s="275"/>
      <c r="AE353" s="275"/>
    </row>
    <row r="354" spans="1:31" s="86" customFormat="1" ht="12.75" x14ac:dyDescent="0.2">
      <c r="A354" s="862" t="s">
        <v>474</v>
      </c>
      <c r="B354" s="571" t="s">
        <v>1677</v>
      </c>
      <c r="C354" s="862"/>
      <c r="D354" s="772" t="s">
        <v>1673</v>
      </c>
      <c r="E354" s="571" t="s">
        <v>1678</v>
      </c>
      <c r="F354" s="571"/>
      <c r="G354" s="571"/>
      <c r="H354" s="571"/>
      <c r="I354" s="571"/>
      <c r="J354" s="721"/>
      <c r="K354" s="117" t="str">
        <f>IF(Q357="","",Q357)</f>
        <v>Pokorný</v>
      </c>
      <c r="L354" s="117" t="str">
        <f>IF(Q358="","",Q358)</f>
        <v>Švarc</v>
      </c>
      <c r="M354" s="117" t="str">
        <f>IF(Q359="","",Q359)</f>
        <v>Habr V.</v>
      </c>
      <c r="N354" s="117" t="str">
        <f>IF(Q360="","",Q360)</f>
        <v>Bastl. V.</v>
      </c>
      <c r="O354" s="101"/>
      <c r="P354" s="29">
        <v>3</v>
      </c>
      <c r="Q354" s="29" t="s">
        <v>1707</v>
      </c>
      <c r="R354" s="29" t="str">
        <f>Q359</f>
        <v>Habr V.</v>
      </c>
      <c r="S354" s="29" t="str">
        <f>Q363</f>
        <v>Zejda T.</v>
      </c>
      <c r="T354" s="29"/>
      <c r="U354" s="532"/>
      <c r="V354" s="275"/>
      <c r="W354" s="275"/>
      <c r="X354" s="275"/>
      <c r="Y354" s="275"/>
      <c r="Z354" s="275"/>
      <c r="AA354" s="275"/>
      <c r="AB354" s="275"/>
      <c r="AC354" s="275"/>
      <c r="AD354" s="275"/>
      <c r="AE354" s="275"/>
    </row>
    <row r="355" spans="1:31" s="86" customFormat="1" ht="12.75" x14ac:dyDescent="0.2">
      <c r="A355" s="862" t="s">
        <v>475</v>
      </c>
      <c r="B355" s="571" t="s">
        <v>1679</v>
      </c>
      <c r="C355" s="862"/>
      <c r="D355" s="772" t="s">
        <v>1673</v>
      </c>
      <c r="E355" s="571" t="s">
        <v>1680</v>
      </c>
      <c r="F355" s="571"/>
      <c r="G355" s="571"/>
      <c r="H355" s="571"/>
      <c r="I355" s="571"/>
      <c r="J355" s="721"/>
      <c r="K355" s="117"/>
      <c r="L355" s="117" t="str">
        <f>IF(Q361="","",Q361)</f>
        <v>Šťastný</v>
      </c>
      <c r="M355" s="117" t="str">
        <f>IF(Q362="","",Q362)</f>
        <v>Novák V.</v>
      </c>
      <c r="N355" s="128"/>
      <c r="O355" s="101"/>
      <c r="P355" s="29">
        <v>4</v>
      </c>
      <c r="Q355" s="29" t="s">
        <v>911</v>
      </c>
      <c r="R355" s="29"/>
      <c r="S355" s="29"/>
      <c r="T355" s="29"/>
      <c r="U355" s="532"/>
      <c r="V355" s="275"/>
      <c r="W355" s="275"/>
      <c r="X355" s="275"/>
      <c r="Y355" s="275"/>
      <c r="Z355" s="275"/>
      <c r="AA355" s="275"/>
      <c r="AB355" s="275"/>
      <c r="AC355" s="275"/>
      <c r="AD355" s="275"/>
      <c r="AE355" s="275"/>
    </row>
    <row r="356" spans="1:31" s="86" customFormat="1" ht="12.75" x14ac:dyDescent="0.2">
      <c r="A356" s="871" t="s">
        <v>476</v>
      </c>
      <c r="B356" s="571" t="s">
        <v>1681</v>
      </c>
      <c r="C356" s="862"/>
      <c r="D356" s="772" t="s">
        <v>1673</v>
      </c>
      <c r="E356" s="571" t="s">
        <v>1682</v>
      </c>
      <c r="F356" s="571"/>
      <c r="G356" s="571"/>
      <c r="H356" s="571"/>
      <c r="I356" s="571"/>
      <c r="J356" s="721"/>
      <c r="K356" s="117"/>
      <c r="L356" s="44"/>
      <c r="M356" s="44"/>
      <c r="N356" s="44"/>
      <c r="P356" s="29">
        <v>5</v>
      </c>
      <c r="Q356" s="29" t="s">
        <v>1708</v>
      </c>
      <c r="R356" s="29"/>
      <c r="S356" s="29"/>
      <c r="T356" s="29"/>
      <c r="U356" s="532"/>
      <c r="V356" s="275"/>
      <c r="W356" s="275"/>
      <c r="X356" s="275"/>
      <c r="Y356" s="275"/>
      <c r="Z356" s="275"/>
      <c r="AA356" s="275"/>
      <c r="AB356" s="275"/>
      <c r="AC356" s="275"/>
      <c r="AD356" s="275"/>
      <c r="AE356" s="275"/>
    </row>
    <row r="357" spans="1:31" s="86" customFormat="1" ht="12.75" x14ac:dyDescent="0.2">
      <c r="A357" s="862" t="s">
        <v>477</v>
      </c>
      <c r="B357" s="571" t="s">
        <v>1683</v>
      </c>
      <c r="C357" s="862"/>
      <c r="D357" s="772" t="s">
        <v>1684</v>
      </c>
      <c r="E357" s="571" t="s">
        <v>1685</v>
      </c>
      <c r="F357" s="571"/>
      <c r="G357" s="571"/>
      <c r="H357" s="571"/>
      <c r="I357" s="571"/>
      <c r="J357" s="721"/>
      <c r="K357" s="107" t="s">
        <v>59</v>
      </c>
      <c r="L357" s="46" t="s">
        <v>54</v>
      </c>
      <c r="M357" s="44" t="s">
        <v>37</v>
      </c>
      <c r="N357" s="44"/>
      <c r="P357" s="29">
        <v>6</v>
      </c>
      <c r="Q357" s="29" t="s">
        <v>953</v>
      </c>
      <c r="R357" s="29"/>
      <c r="S357" s="29"/>
      <c r="T357" s="29"/>
      <c r="U357" s="532"/>
      <c r="V357" s="275"/>
      <c r="W357" s="275"/>
      <c r="X357" s="275"/>
      <c r="Y357" s="275"/>
      <c r="Z357" s="275"/>
      <c r="AA357" s="275"/>
      <c r="AB357" s="275"/>
      <c r="AC357" s="275"/>
      <c r="AD357" s="275"/>
      <c r="AE357" s="275"/>
    </row>
    <row r="358" spans="1:31" s="86" customFormat="1" ht="12.75" x14ac:dyDescent="0.2">
      <c r="A358" s="871" t="s">
        <v>478</v>
      </c>
      <c r="B358" s="571" t="s">
        <v>1686</v>
      </c>
      <c r="C358" s="862"/>
      <c r="D358" s="772" t="s">
        <v>1673</v>
      </c>
      <c r="E358" s="571" t="s">
        <v>1687</v>
      </c>
      <c r="F358" s="571"/>
      <c r="G358" s="571"/>
      <c r="H358" s="571"/>
      <c r="I358" s="571"/>
      <c r="J358" s="721"/>
      <c r="K358" s="117" t="s">
        <v>854</v>
      </c>
      <c r="L358" s="44" t="str">
        <f>IF(R363="","",R363)</f>
        <v>Novák V.</v>
      </c>
      <c r="M358" s="118" t="str">
        <f>IF(Q363="","",Q363)</f>
        <v>Zejda T.</v>
      </c>
      <c r="N358" s="44"/>
      <c r="P358" s="29">
        <v>7</v>
      </c>
      <c r="Q358" s="29" t="s">
        <v>916</v>
      </c>
      <c r="R358" s="29"/>
      <c r="S358" s="29"/>
      <c r="T358" s="29"/>
      <c r="U358" s="532"/>
      <c r="V358" s="275"/>
      <c r="W358" s="275"/>
      <c r="X358" s="275"/>
      <c r="Y358" s="275"/>
      <c r="Z358" s="275"/>
      <c r="AA358" s="275"/>
      <c r="AB358" s="275"/>
      <c r="AC358" s="275"/>
      <c r="AD358" s="275"/>
      <c r="AE358" s="275"/>
    </row>
    <row r="359" spans="1:31" s="86" customFormat="1" ht="12" thickBot="1" x14ac:dyDescent="0.25">
      <c r="A359" s="775" t="s">
        <v>126</v>
      </c>
      <c r="B359" s="776" t="s">
        <v>65</v>
      </c>
      <c r="C359" s="775" t="s">
        <v>127</v>
      </c>
      <c r="D359" s="775" t="s">
        <v>37</v>
      </c>
      <c r="E359" s="775">
        <v>0</v>
      </c>
      <c r="F359" s="775" t="s">
        <v>128</v>
      </c>
      <c r="G359" s="775" t="s">
        <v>79</v>
      </c>
      <c r="H359" s="775" t="s">
        <v>8</v>
      </c>
      <c r="I359" s="656"/>
      <c r="J359" s="721"/>
      <c r="K359" s="117" t="s">
        <v>885</v>
      </c>
      <c r="L359" s="44" t="str">
        <f>IF(R364="","",R364)</f>
        <v>Pokorný</v>
      </c>
      <c r="M359" s="118" t="str">
        <f>IF(Q364="","",Q364)</f>
        <v>Šmahel</v>
      </c>
      <c r="N359" s="44"/>
      <c r="P359" s="29">
        <v>8</v>
      </c>
      <c r="Q359" s="29" t="s">
        <v>915</v>
      </c>
      <c r="R359" s="29"/>
      <c r="S359" s="29"/>
      <c r="T359" s="29"/>
      <c r="U359" s="532"/>
      <c r="V359" s="275"/>
      <c r="W359" s="275"/>
      <c r="X359" s="275"/>
      <c r="Y359" s="275"/>
      <c r="Z359" s="275"/>
      <c r="AA359" s="275"/>
      <c r="AB359" s="275"/>
      <c r="AC359" s="275"/>
      <c r="AD359" s="275"/>
      <c r="AE359" s="275"/>
    </row>
    <row r="360" spans="1:31" s="86" customFormat="1" ht="12" thickTop="1" x14ac:dyDescent="0.2">
      <c r="A360" s="778">
        <v>1</v>
      </c>
      <c r="B360" s="777"/>
      <c r="C360" s="778"/>
      <c r="D360" s="778"/>
      <c r="E360" s="778"/>
      <c r="F360" s="778"/>
      <c r="G360" s="778"/>
      <c r="H360" s="779"/>
      <c r="I360" s="657"/>
      <c r="J360" s="254"/>
      <c r="K360" s="117"/>
      <c r="L360" s="44" t="str">
        <f>IF(R365="","",R365)</f>
        <v/>
      </c>
      <c r="M360" s="44" t="str">
        <f>IF(Q365="","",Q365)</f>
        <v/>
      </c>
      <c r="N360" s="44"/>
      <c r="P360" s="29">
        <v>9</v>
      </c>
      <c r="Q360" s="29" t="s">
        <v>1709</v>
      </c>
      <c r="R360" s="29"/>
      <c r="S360" s="29"/>
      <c r="T360" s="29"/>
      <c r="U360" s="532"/>
      <c r="V360" s="275"/>
      <c r="W360" s="275"/>
      <c r="X360" s="275"/>
      <c r="Y360" s="275"/>
      <c r="Z360" s="275"/>
      <c r="AA360" s="275"/>
      <c r="AB360" s="275"/>
      <c r="AC360" s="275"/>
      <c r="AD360" s="275"/>
      <c r="AE360" s="275"/>
    </row>
    <row r="361" spans="1:31" s="86" customFormat="1" x14ac:dyDescent="0.2">
      <c r="A361" s="781">
        <v>2</v>
      </c>
      <c r="B361" s="780"/>
      <c r="C361" s="781"/>
      <c r="D361" s="781"/>
      <c r="E361" s="781"/>
      <c r="F361" s="781"/>
      <c r="G361" s="781"/>
      <c r="H361" s="782"/>
      <c r="I361" s="657"/>
      <c r="J361" s="254"/>
      <c r="K361" s="117"/>
      <c r="L361" s="44" t="str">
        <f>IF(R366="","",R366)</f>
        <v/>
      </c>
      <c r="M361" s="44" t="str">
        <f>IF(Q366="","",Q366)</f>
        <v/>
      </c>
      <c r="N361" s="118"/>
      <c r="P361" s="29">
        <v>10</v>
      </c>
      <c r="Q361" s="29" t="s">
        <v>918</v>
      </c>
      <c r="R361" s="29"/>
      <c r="S361" s="29"/>
      <c r="T361" s="29"/>
      <c r="U361" s="532"/>
      <c r="V361" s="275"/>
      <c r="W361" s="275"/>
      <c r="X361" s="275"/>
      <c r="Y361" s="275"/>
      <c r="Z361" s="275"/>
      <c r="AA361" s="275"/>
      <c r="AB361" s="275"/>
      <c r="AC361" s="275"/>
      <c r="AD361" s="275"/>
      <c r="AE361" s="275"/>
    </row>
    <row r="362" spans="1:31" s="86" customFormat="1" x14ac:dyDescent="0.2">
      <c r="A362" s="781">
        <v>3</v>
      </c>
      <c r="B362" s="780"/>
      <c r="C362" s="781"/>
      <c r="D362" s="781"/>
      <c r="E362" s="781"/>
      <c r="F362" s="781"/>
      <c r="G362" s="781"/>
      <c r="H362" s="782"/>
      <c r="I362" s="657"/>
      <c r="J362" s="254"/>
      <c r="K362" s="473" t="s">
        <v>57</v>
      </c>
      <c r="L362" s="474" t="s">
        <v>0</v>
      </c>
      <c r="M362" s="474" t="s">
        <v>22</v>
      </c>
      <c r="N362" s="118"/>
      <c r="P362" s="29">
        <v>11</v>
      </c>
      <c r="Q362" s="29" t="s">
        <v>1018</v>
      </c>
      <c r="R362" s="29"/>
      <c r="S362" s="29"/>
      <c r="T362" s="29"/>
      <c r="U362" s="532"/>
      <c r="V362" s="275"/>
      <c r="W362" s="275"/>
      <c r="X362" s="275"/>
      <c r="Y362" s="275"/>
      <c r="Z362" s="275"/>
      <c r="AA362" s="275"/>
      <c r="AB362" s="275"/>
      <c r="AC362" s="275"/>
      <c r="AD362" s="275"/>
      <c r="AE362" s="275"/>
    </row>
    <row r="363" spans="1:31" s="86" customFormat="1" x14ac:dyDescent="0.2">
      <c r="A363" s="781">
        <v>4</v>
      </c>
      <c r="B363" s="780"/>
      <c r="C363" s="781"/>
      <c r="D363" s="781"/>
      <c r="E363" s="781"/>
      <c r="F363" s="781"/>
      <c r="G363" s="781"/>
      <c r="H363" s="782"/>
      <c r="I363" s="657"/>
      <c r="J363" s="254"/>
      <c r="K363" s="119">
        <v>29</v>
      </c>
      <c r="L363" s="86" t="str">
        <f>IF(R352="","",R352)</f>
        <v>Novák V.</v>
      </c>
      <c r="M363" s="91" t="str">
        <f>IF(S352="","",S352)</f>
        <v>Pokorný</v>
      </c>
      <c r="N363" s="44"/>
      <c r="P363" s="29">
        <v>12</v>
      </c>
      <c r="Q363" s="29" t="s">
        <v>998</v>
      </c>
      <c r="R363" s="29" t="str">
        <f>Q362</f>
        <v>Novák V.</v>
      </c>
      <c r="S363" s="29"/>
      <c r="T363" s="29"/>
      <c r="U363" s="532"/>
      <c r="V363" s="275"/>
      <c r="W363" s="275"/>
      <c r="X363" s="275"/>
      <c r="Y363" s="275"/>
      <c r="Z363" s="275"/>
      <c r="AA363" s="275"/>
      <c r="AB363" s="275"/>
      <c r="AC363" s="275"/>
      <c r="AD363" s="275"/>
      <c r="AE363" s="275"/>
    </row>
    <row r="364" spans="1:31" s="86" customFormat="1" x14ac:dyDescent="0.2">
      <c r="A364" s="781">
        <v>5</v>
      </c>
      <c r="B364" s="780"/>
      <c r="C364" s="781"/>
      <c r="D364" s="781"/>
      <c r="E364" s="781"/>
      <c r="F364" s="781"/>
      <c r="G364" s="781"/>
      <c r="H364" s="782"/>
      <c r="I364" s="657"/>
      <c r="J364" s="254"/>
      <c r="K364" s="117">
        <v>51</v>
      </c>
      <c r="L364" s="86" t="str">
        <f t="shared" ref="L364:L366" si="50">IF(R353="","",R353)</f>
        <v>Novák V.</v>
      </c>
      <c r="M364" s="91" t="str">
        <f t="shared" ref="M364:M366" si="51">IF(S353="","",S353)</f>
        <v>Šťastný</v>
      </c>
      <c r="N364" s="118"/>
      <c r="P364" s="29">
        <v>13</v>
      </c>
      <c r="Q364" s="29" t="s">
        <v>1548</v>
      </c>
      <c r="R364" s="29" t="str">
        <f>Q357</f>
        <v>Pokorný</v>
      </c>
      <c r="S364" s="29"/>
      <c r="T364" s="29"/>
      <c r="U364" s="532"/>
      <c r="V364" s="275"/>
      <c r="W364" s="275"/>
      <c r="X364" s="275"/>
      <c r="Y364" s="275"/>
      <c r="Z364" s="275"/>
      <c r="AA364" s="275"/>
      <c r="AB364" s="275"/>
      <c r="AC364" s="275"/>
      <c r="AD364" s="275"/>
      <c r="AE364" s="275"/>
    </row>
    <row r="365" spans="1:31" s="86" customFormat="1" x14ac:dyDescent="0.2">
      <c r="A365" s="781">
        <v>6</v>
      </c>
      <c r="B365" s="780"/>
      <c r="C365" s="781"/>
      <c r="D365" s="781"/>
      <c r="E365" s="781"/>
      <c r="F365" s="781"/>
      <c r="G365" s="781"/>
      <c r="H365" s="782"/>
      <c r="I365" s="657"/>
      <c r="J365" s="254"/>
      <c r="K365" s="117" t="s">
        <v>164</v>
      </c>
      <c r="L365" s="86" t="str">
        <f t="shared" si="50"/>
        <v>Habr V.</v>
      </c>
      <c r="M365" s="91" t="str">
        <f t="shared" si="51"/>
        <v>Zejda T.</v>
      </c>
      <c r="N365" s="44"/>
      <c r="P365" s="29">
        <v>14</v>
      </c>
      <c r="Q365" s="29"/>
      <c r="R365" s="29"/>
      <c r="S365" s="29"/>
      <c r="T365" s="29"/>
      <c r="U365" s="532"/>
      <c r="V365" s="275"/>
      <c r="W365" s="275"/>
      <c r="X365" s="275"/>
      <c r="Y365" s="275"/>
      <c r="Z365" s="275"/>
      <c r="AA365" s="275"/>
      <c r="AB365" s="275"/>
      <c r="AC365" s="275"/>
      <c r="AD365" s="275"/>
      <c r="AE365" s="275"/>
    </row>
    <row r="366" spans="1:31" s="86" customFormat="1" x14ac:dyDescent="0.2">
      <c r="A366" s="781">
        <v>7</v>
      </c>
      <c r="B366" s="780"/>
      <c r="C366" s="781"/>
      <c r="D366" s="781"/>
      <c r="E366" s="781"/>
      <c r="F366" s="781"/>
      <c r="G366" s="781"/>
      <c r="H366" s="782"/>
      <c r="I366" s="657"/>
      <c r="J366" s="254"/>
      <c r="K366" s="117"/>
      <c r="L366" s="86" t="str">
        <f t="shared" si="50"/>
        <v/>
      </c>
      <c r="M366" s="91" t="str">
        <f t="shared" si="51"/>
        <v/>
      </c>
      <c r="N366" s="46"/>
      <c r="P366" s="29">
        <v>15</v>
      </c>
      <c r="Q366" s="29"/>
      <c r="R366" s="29"/>
      <c r="S366" s="29"/>
      <c r="T366" s="29"/>
      <c r="U366" s="532"/>
      <c r="V366" s="275"/>
      <c r="W366" s="275"/>
      <c r="X366" s="275"/>
      <c r="Y366" s="275"/>
      <c r="Z366" s="275"/>
      <c r="AA366" s="275"/>
      <c r="AB366" s="275"/>
      <c r="AC366" s="275"/>
      <c r="AD366" s="275"/>
      <c r="AE366" s="275"/>
    </row>
    <row r="367" spans="1:31" s="86" customFormat="1" x14ac:dyDescent="0.2">
      <c r="A367" s="781">
        <v>8</v>
      </c>
      <c r="B367" s="780"/>
      <c r="C367" s="781"/>
      <c r="D367" s="781"/>
      <c r="E367" s="781"/>
      <c r="F367" s="781"/>
      <c r="G367" s="781"/>
      <c r="H367" s="782"/>
      <c r="I367" s="657"/>
      <c r="J367" s="254"/>
      <c r="K367" s="117"/>
      <c r="L367" s="128"/>
      <c r="M367" s="148"/>
      <c r="N367" s="44"/>
      <c r="P367" s="29"/>
      <c r="Q367" s="29"/>
      <c r="R367" s="29"/>
      <c r="S367" s="29"/>
      <c r="T367" s="29"/>
      <c r="U367" s="532"/>
      <c r="V367" s="275"/>
      <c r="W367" s="275"/>
      <c r="X367" s="275"/>
      <c r="Y367" s="275"/>
      <c r="Z367" s="275"/>
      <c r="AA367" s="275"/>
      <c r="AB367" s="275"/>
      <c r="AC367" s="275"/>
      <c r="AD367" s="275"/>
      <c r="AE367" s="275"/>
    </row>
    <row r="368" spans="1:31" s="86" customFormat="1" x14ac:dyDescent="0.2">
      <c r="A368" s="781">
        <v>9</v>
      </c>
      <c r="B368" s="780"/>
      <c r="C368" s="781"/>
      <c r="D368" s="781"/>
      <c r="E368" s="781"/>
      <c r="F368" s="781"/>
      <c r="G368" s="781"/>
      <c r="H368" s="782"/>
      <c r="I368" s="657"/>
      <c r="J368" s="254"/>
      <c r="K368" s="242" t="s">
        <v>58</v>
      </c>
      <c r="L368" s="234" t="s">
        <v>53</v>
      </c>
      <c r="M368" s="149" t="s">
        <v>49</v>
      </c>
      <c r="N368" s="44"/>
      <c r="O368" s="29"/>
      <c r="P368" s="29"/>
      <c r="Q368" s="29"/>
      <c r="R368" s="29"/>
      <c r="S368" s="29"/>
      <c r="T368" s="29"/>
      <c r="U368" s="532"/>
      <c r="V368" s="275"/>
      <c r="W368" s="275"/>
      <c r="X368" s="275"/>
      <c r="Y368" s="275"/>
      <c r="Z368" s="275"/>
      <c r="AA368" s="275"/>
      <c r="AB368" s="275"/>
      <c r="AC368" s="275"/>
      <c r="AD368" s="275"/>
      <c r="AE368" s="275"/>
    </row>
    <row r="369" spans="1:31" s="86" customFormat="1" x14ac:dyDescent="0.2">
      <c r="A369" s="781">
        <v>10</v>
      </c>
      <c r="B369" s="780"/>
      <c r="C369" s="781"/>
      <c r="D369" s="781"/>
      <c r="E369" s="781"/>
      <c r="F369" s="781"/>
      <c r="G369" s="781"/>
      <c r="H369" s="782"/>
      <c r="I369" s="657"/>
      <c r="J369" s="254"/>
      <c r="K369" s="117"/>
      <c r="L369" s="44" t="str">
        <f>IF(T352="","",T352)</f>
        <v/>
      </c>
      <c r="M369" s="44" t="str">
        <f>IF(U352="","",U352)</f>
        <v/>
      </c>
      <c r="N369" s="118"/>
      <c r="O369" s="29"/>
      <c r="P369" s="29"/>
      <c r="Q369" s="29"/>
      <c r="R369" s="29"/>
      <c r="S369" s="29"/>
      <c r="T369" s="29"/>
      <c r="U369" s="532"/>
      <c r="V369" s="275"/>
      <c r="W369" s="275"/>
      <c r="X369" s="275"/>
      <c r="Y369" s="275"/>
      <c r="Z369" s="275"/>
      <c r="AA369" s="275"/>
      <c r="AB369" s="275"/>
      <c r="AC369" s="275"/>
      <c r="AD369" s="275"/>
      <c r="AE369" s="275"/>
    </row>
    <row r="370" spans="1:31" s="86" customFormat="1" x14ac:dyDescent="0.2">
      <c r="A370" s="781">
        <v>11</v>
      </c>
      <c r="B370" s="780"/>
      <c r="C370" s="781"/>
      <c r="D370" s="781"/>
      <c r="E370" s="781"/>
      <c r="F370" s="781"/>
      <c r="G370" s="781"/>
      <c r="H370" s="782"/>
      <c r="I370" s="657"/>
      <c r="J370" s="254"/>
      <c r="K370" s="117"/>
      <c r="L370" s="44" t="str">
        <f t="shared" ref="L370:L371" si="52">IF(T353="","",T353)</f>
        <v/>
      </c>
      <c r="M370" s="117" t="str">
        <f t="shared" ref="M370:M371" si="53">IF(U353="","",U353)</f>
        <v/>
      </c>
      <c r="N370" s="118"/>
      <c r="O370" s="29"/>
      <c r="P370" s="29"/>
      <c r="Q370" s="29"/>
      <c r="R370" s="29"/>
      <c r="S370" s="29"/>
      <c r="T370" s="29"/>
      <c r="U370" s="532"/>
      <c r="V370" s="275"/>
      <c r="W370" s="275"/>
      <c r="X370" s="275"/>
      <c r="Y370" s="275"/>
      <c r="Z370" s="275"/>
      <c r="AA370" s="275"/>
      <c r="AB370" s="275"/>
      <c r="AC370" s="275"/>
      <c r="AD370" s="275"/>
      <c r="AE370" s="275"/>
    </row>
    <row r="371" spans="1:31" s="86" customFormat="1" x14ac:dyDescent="0.2">
      <c r="A371" s="781">
        <v>12</v>
      </c>
      <c r="B371" s="780"/>
      <c r="C371" s="781"/>
      <c r="D371" s="781"/>
      <c r="E371" s="781"/>
      <c r="F371" s="781"/>
      <c r="G371" s="781"/>
      <c r="H371" s="782"/>
      <c r="I371" s="657"/>
      <c r="J371" s="254"/>
      <c r="K371" s="117"/>
      <c r="L371" s="44" t="str">
        <f t="shared" si="52"/>
        <v/>
      </c>
      <c r="M371" s="117" t="str">
        <f t="shared" si="53"/>
        <v/>
      </c>
      <c r="N371" s="118"/>
      <c r="O371" s="29"/>
      <c r="P371" s="29"/>
      <c r="Q371" s="29"/>
      <c r="R371" s="29"/>
      <c r="S371" s="29"/>
      <c r="T371" s="29"/>
      <c r="U371" s="532"/>
      <c r="V371" s="275"/>
      <c r="W371" s="275"/>
      <c r="X371" s="275"/>
      <c r="Y371" s="275"/>
      <c r="Z371" s="275"/>
      <c r="AA371" s="275"/>
      <c r="AB371" s="275"/>
      <c r="AC371" s="275"/>
      <c r="AD371" s="275"/>
      <c r="AE371" s="275"/>
    </row>
    <row r="372" spans="1:31" s="86" customFormat="1" x14ac:dyDescent="0.2">
      <c r="A372" s="781">
        <v>13</v>
      </c>
      <c r="B372" s="780"/>
      <c r="C372" s="781"/>
      <c r="D372" s="781"/>
      <c r="E372" s="781"/>
      <c r="F372" s="781"/>
      <c r="G372" s="781"/>
      <c r="H372" s="782"/>
      <c r="I372" s="657"/>
      <c r="J372" s="254"/>
      <c r="K372" s="117"/>
      <c r="L372" s="44" t="str">
        <f>IF(T355="","",T355)</f>
        <v/>
      </c>
      <c r="M372" s="117" t="str">
        <f>IF(U355="","",U355)</f>
        <v/>
      </c>
      <c r="N372" s="118"/>
      <c r="O372" s="29"/>
      <c r="P372" s="29"/>
      <c r="Q372" s="29"/>
      <c r="R372" s="29"/>
      <c r="S372" s="29"/>
      <c r="T372" s="29"/>
      <c r="U372" s="532"/>
      <c r="V372" s="275"/>
      <c r="W372" s="275"/>
      <c r="X372" s="275"/>
      <c r="Y372" s="275"/>
      <c r="Z372" s="275"/>
      <c r="AA372" s="275"/>
      <c r="AB372" s="275"/>
      <c r="AC372" s="275"/>
      <c r="AD372" s="275"/>
      <c r="AE372" s="275"/>
    </row>
    <row r="373" spans="1:31" s="86" customFormat="1" x14ac:dyDescent="0.2">
      <c r="A373" s="781">
        <v>14</v>
      </c>
      <c r="B373" s="780"/>
      <c r="C373" s="781"/>
      <c r="D373" s="781"/>
      <c r="E373" s="781"/>
      <c r="F373" s="781"/>
      <c r="G373" s="781"/>
      <c r="H373" s="782"/>
      <c r="I373" s="657"/>
      <c r="J373" s="254"/>
      <c r="K373" s="42"/>
      <c r="L373" s="29"/>
      <c r="M373" s="29"/>
      <c r="N373" s="29"/>
      <c r="O373" s="29"/>
      <c r="P373" s="29"/>
      <c r="Q373" s="29"/>
      <c r="R373" s="29"/>
      <c r="S373" s="29"/>
      <c r="T373" s="29"/>
      <c r="U373" s="532"/>
      <c r="V373" s="275"/>
      <c r="W373" s="275"/>
      <c r="X373" s="275"/>
      <c r="Y373" s="275"/>
      <c r="Z373" s="275"/>
      <c r="AA373" s="275"/>
      <c r="AB373" s="275"/>
      <c r="AC373" s="275"/>
      <c r="AD373" s="275"/>
      <c r="AE373" s="275"/>
    </row>
    <row r="374" spans="1:31" x14ac:dyDescent="0.2">
      <c r="A374" s="268" t="s">
        <v>479</v>
      </c>
      <c r="B374" s="185" t="s">
        <v>1688</v>
      </c>
      <c r="C374" s="268"/>
      <c r="D374" s="185" t="s">
        <v>1689</v>
      </c>
      <c r="E374" s="185" t="s">
        <v>1690</v>
      </c>
      <c r="F374" s="185"/>
      <c r="G374" s="185"/>
      <c r="H374" s="185"/>
      <c r="I374" s="185"/>
      <c r="K374" s="16" t="s">
        <v>60</v>
      </c>
      <c r="L374" s="6"/>
      <c r="M374" s="6"/>
      <c r="N374" s="6"/>
      <c r="U374" s="682"/>
    </row>
    <row r="375" spans="1:31" x14ac:dyDescent="0.2">
      <c r="A375" s="268" t="s">
        <v>480</v>
      </c>
      <c r="B375" s="185" t="s">
        <v>1691</v>
      </c>
      <c r="C375" s="268"/>
      <c r="D375" s="185" t="s">
        <v>1689</v>
      </c>
      <c r="E375" s="185" t="s">
        <v>1692</v>
      </c>
      <c r="F375" s="185"/>
      <c r="G375" s="185"/>
      <c r="H375" s="185"/>
      <c r="I375" s="185"/>
      <c r="L375" s="212" t="str">
        <f xml:space="preserve">  IF(Q375="","",         Q375)</f>
        <v>Koupil</v>
      </c>
      <c r="M375" s="6"/>
      <c r="N375" s="6"/>
      <c r="P375" s="29">
        <v>1</v>
      </c>
      <c r="Q375" s="29" t="s">
        <v>1293</v>
      </c>
      <c r="R375" s="29" t="str">
        <f>Q383</f>
        <v>Švarc</v>
      </c>
      <c r="S375" s="29" t="str">
        <f>Q385</f>
        <v>Bastl P.</v>
      </c>
      <c r="T375" s="29" t="str">
        <f>Q377</f>
        <v>Novák B.</v>
      </c>
    </row>
    <row r="376" spans="1:31" x14ac:dyDescent="0.2">
      <c r="A376" s="268" t="s">
        <v>481</v>
      </c>
      <c r="B376" s="185" t="s">
        <v>1693</v>
      </c>
      <c r="C376" s="268"/>
      <c r="D376" s="185" t="s">
        <v>1689</v>
      </c>
      <c r="E376" s="185" t="s">
        <v>1694</v>
      </c>
      <c r="F376" s="185"/>
      <c r="G376" s="185"/>
      <c r="H376" s="185"/>
      <c r="I376" s="185"/>
      <c r="K376" s="10" t="str">
        <f>IF(Q376="","",Q376)</f>
        <v>Chvátal T,</v>
      </c>
      <c r="L376" s="10" t="str">
        <f>IF(Q377="","",Q377)</f>
        <v>Novák B.</v>
      </c>
      <c r="M376" s="10" t="str">
        <f>IF(Q378="","",Q378)</f>
        <v>Černý</v>
      </c>
      <c r="N376" s="10" t="str">
        <f>IF(Q379="","",Q379)</f>
        <v>Novák V.</v>
      </c>
      <c r="O376" s="100"/>
      <c r="P376" s="29">
        <v>2</v>
      </c>
      <c r="Q376" s="29" t="s">
        <v>1766</v>
      </c>
      <c r="R376" s="29" t="str">
        <f>Q384</f>
        <v>Šťastný</v>
      </c>
      <c r="S376" s="29" t="str">
        <f>Q382</f>
        <v>Habr V.</v>
      </c>
    </row>
    <row r="377" spans="1:31" x14ac:dyDescent="0.2">
      <c r="A377" s="268" t="s">
        <v>482</v>
      </c>
      <c r="B377" s="185" t="s">
        <v>1711</v>
      </c>
      <c r="C377" s="268"/>
      <c r="D377" s="185" t="s">
        <v>1695</v>
      </c>
      <c r="E377" s="185" t="s">
        <v>1696</v>
      </c>
      <c r="F377" s="185"/>
      <c r="G377" s="185"/>
      <c r="H377" s="185"/>
      <c r="I377" s="185"/>
      <c r="K377" s="10" t="str">
        <f>IF(Q380="","",Q380)</f>
        <v>Pokorný</v>
      </c>
      <c r="L377" s="10" t="str">
        <f>IF(Q381="","",Q381)</f>
        <v>Kapinus</v>
      </c>
      <c r="M377" s="10" t="str">
        <f>IF(Q382="","",Q382)</f>
        <v>Habr V.</v>
      </c>
      <c r="N377" s="10" t="str">
        <f>IF(Q383="","",Q383)</f>
        <v>Švarc</v>
      </c>
      <c r="O377" s="101"/>
      <c r="P377" s="29">
        <v>3</v>
      </c>
      <c r="Q377" s="29" t="s">
        <v>912</v>
      </c>
    </row>
    <row r="378" spans="1:31" x14ac:dyDescent="0.2">
      <c r="A378" s="268" t="s">
        <v>483</v>
      </c>
      <c r="B378" s="185" t="s">
        <v>1697</v>
      </c>
      <c r="C378" s="268"/>
      <c r="D378" s="185" t="s">
        <v>1689</v>
      </c>
      <c r="E378" s="185" t="s">
        <v>1698</v>
      </c>
      <c r="F378" s="185"/>
      <c r="G378" s="185"/>
      <c r="H378" s="185"/>
      <c r="I378" s="185"/>
      <c r="K378" s="10"/>
      <c r="L378" s="10" t="str">
        <f>IF(Q384="","",Q384)</f>
        <v>Šťastný</v>
      </c>
      <c r="M378" s="10" t="str">
        <f>IF(Q385="","",Q385)</f>
        <v>Bastl P.</v>
      </c>
      <c r="N378" s="127"/>
      <c r="O378" s="101"/>
      <c r="P378" s="29">
        <v>4</v>
      </c>
      <c r="Q378" s="29" t="s">
        <v>931</v>
      </c>
    </row>
    <row r="379" spans="1:31" x14ac:dyDescent="0.2">
      <c r="A379" s="268" t="s">
        <v>484</v>
      </c>
      <c r="B379" s="185" t="s">
        <v>1712</v>
      </c>
      <c r="C379" s="268"/>
      <c r="D379" s="185" t="s">
        <v>1695</v>
      </c>
      <c r="E379" s="185" t="s">
        <v>1699</v>
      </c>
      <c r="F379" s="185"/>
      <c r="G379" s="185"/>
      <c r="H379" s="185"/>
      <c r="I379" s="185"/>
      <c r="K379" s="16"/>
      <c r="L379" s="30"/>
      <c r="M379" s="6"/>
      <c r="P379" s="29">
        <v>5</v>
      </c>
      <c r="Q379" s="29" t="s">
        <v>1018</v>
      </c>
      <c r="R379" s="97"/>
    </row>
    <row r="380" spans="1:31" x14ac:dyDescent="0.2">
      <c r="A380" s="268" t="s">
        <v>354</v>
      </c>
      <c r="B380" s="185" t="s">
        <v>1713</v>
      </c>
      <c r="C380" s="268"/>
      <c r="D380" s="185" t="s">
        <v>1695</v>
      </c>
      <c r="E380" s="185" t="s">
        <v>1700</v>
      </c>
      <c r="F380" s="185"/>
      <c r="G380" s="185"/>
      <c r="H380" s="185"/>
      <c r="I380" s="185"/>
      <c r="K380" s="42" t="s">
        <v>59</v>
      </c>
      <c r="L380" s="29" t="s">
        <v>54</v>
      </c>
      <c r="M380" s="84" t="s">
        <v>37</v>
      </c>
      <c r="P380" s="29">
        <v>6</v>
      </c>
      <c r="Q380" s="29" t="s">
        <v>953</v>
      </c>
    </row>
    <row r="381" spans="1:31" ht="12" thickBot="1" x14ac:dyDescent="0.25">
      <c r="A381" s="287" t="s">
        <v>126</v>
      </c>
      <c r="B381" s="286" t="s">
        <v>65</v>
      </c>
      <c r="C381" s="287" t="s">
        <v>127</v>
      </c>
      <c r="D381" s="287" t="s">
        <v>37</v>
      </c>
      <c r="E381" s="287">
        <v>0</v>
      </c>
      <c r="F381" s="287" t="s">
        <v>128</v>
      </c>
      <c r="G381" s="287" t="s">
        <v>79</v>
      </c>
      <c r="H381" s="287" t="s">
        <v>8</v>
      </c>
      <c r="I381" s="656"/>
      <c r="K381" s="42" t="s">
        <v>869</v>
      </c>
      <c r="L381" s="29" t="str">
        <f>IF(R386="","",R386)</f>
        <v>Pokorný</v>
      </c>
      <c r="M381" s="84" t="str">
        <f>IF(Q386="","",Q386)</f>
        <v>Zejda T.</v>
      </c>
      <c r="P381" s="29">
        <v>7</v>
      </c>
      <c r="Q381" s="29" t="s">
        <v>937</v>
      </c>
    </row>
    <row r="382" spans="1:31" ht="12" thickTop="1" x14ac:dyDescent="0.2">
      <c r="A382" s="252">
        <v>1</v>
      </c>
      <c r="B382" s="219" t="s">
        <v>1720</v>
      </c>
      <c r="C382" s="252">
        <v>17</v>
      </c>
      <c r="D382" s="252">
        <v>15</v>
      </c>
      <c r="E382" s="252">
        <v>1</v>
      </c>
      <c r="F382" s="252">
        <v>1</v>
      </c>
      <c r="G382" s="252" t="s">
        <v>1721</v>
      </c>
      <c r="H382" s="655">
        <v>46</v>
      </c>
      <c r="I382" s="657"/>
      <c r="K382" s="42" t="s">
        <v>554</v>
      </c>
      <c r="L382" s="29" t="str">
        <f>IF(R387="","",R387)</f>
        <v>Černý</v>
      </c>
      <c r="M382" s="84" t="str">
        <f>IF(Q387="","",Q387)</f>
        <v>Kelbler P.</v>
      </c>
      <c r="P382" s="29">
        <v>8</v>
      </c>
      <c r="Q382" s="29" t="s">
        <v>915</v>
      </c>
    </row>
    <row r="383" spans="1:31" x14ac:dyDescent="0.2">
      <c r="A383" s="221">
        <v>2</v>
      </c>
      <c r="B383" s="220" t="s">
        <v>1722</v>
      </c>
      <c r="C383" s="221">
        <v>17</v>
      </c>
      <c r="D383" s="221">
        <v>10</v>
      </c>
      <c r="E383" s="221">
        <v>4</v>
      </c>
      <c r="F383" s="221">
        <v>3</v>
      </c>
      <c r="G383" s="221" t="s">
        <v>1723</v>
      </c>
      <c r="H383" s="506">
        <v>34</v>
      </c>
      <c r="I383" s="657"/>
      <c r="K383" s="42" t="s">
        <v>858</v>
      </c>
      <c r="L383" s="6" t="str">
        <f>IF(R388="","",R388)</f>
        <v>Kapinus</v>
      </c>
      <c r="M383" s="84" t="str">
        <f>IF(Q388="","",Q388)</f>
        <v>Šmahel</v>
      </c>
      <c r="N383" s="106"/>
      <c r="P383" s="29">
        <v>9</v>
      </c>
      <c r="Q383" s="29" t="s">
        <v>916</v>
      </c>
    </row>
    <row r="384" spans="1:31" x14ac:dyDescent="0.2">
      <c r="A384" s="221">
        <v>3</v>
      </c>
      <c r="B384" s="220" t="s">
        <v>1724</v>
      </c>
      <c r="C384" s="221">
        <v>17</v>
      </c>
      <c r="D384" s="221">
        <v>10</v>
      </c>
      <c r="E384" s="221">
        <v>3</v>
      </c>
      <c r="F384" s="221">
        <v>4</v>
      </c>
      <c r="G384" s="221" t="s">
        <v>1725</v>
      </c>
      <c r="H384" s="506">
        <v>33</v>
      </c>
      <c r="I384" s="657"/>
      <c r="K384" s="16"/>
      <c r="L384" s="30" t="str">
        <f>IF(R389="","",R389)</f>
        <v/>
      </c>
      <c r="M384" s="213" t="str">
        <f>IF(Q389="","",Q389)</f>
        <v/>
      </c>
      <c r="N384" s="106"/>
      <c r="P384" s="29">
        <v>10</v>
      </c>
      <c r="Q384" s="29" t="s">
        <v>918</v>
      </c>
    </row>
    <row r="385" spans="1:31" x14ac:dyDescent="0.2">
      <c r="A385" s="221">
        <v>4</v>
      </c>
      <c r="B385" s="220" t="s">
        <v>1726</v>
      </c>
      <c r="C385" s="221">
        <v>17</v>
      </c>
      <c r="D385" s="221">
        <v>8</v>
      </c>
      <c r="E385" s="221">
        <v>5</v>
      </c>
      <c r="F385" s="221">
        <v>4</v>
      </c>
      <c r="G385" s="221" t="s">
        <v>1727</v>
      </c>
      <c r="H385" s="506">
        <v>29</v>
      </c>
      <c r="I385" s="657"/>
      <c r="K385" s="10" t="s">
        <v>57</v>
      </c>
      <c r="L385" s="151" t="s">
        <v>0</v>
      </c>
      <c r="M385" s="152" t="s">
        <v>22</v>
      </c>
      <c r="N385" s="6"/>
      <c r="P385" s="29">
        <v>11</v>
      </c>
      <c r="Q385" s="29" t="s">
        <v>911</v>
      </c>
    </row>
    <row r="386" spans="1:31" x14ac:dyDescent="0.2">
      <c r="A386" s="221">
        <v>5</v>
      </c>
      <c r="B386" s="220" t="s">
        <v>1728</v>
      </c>
      <c r="C386" s="221">
        <v>17</v>
      </c>
      <c r="D386" s="221">
        <v>8</v>
      </c>
      <c r="E386" s="221">
        <v>5</v>
      </c>
      <c r="F386" s="221">
        <v>4</v>
      </c>
      <c r="G386" s="221" t="s">
        <v>1729</v>
      </c>
      <c r="H386" s="506">
        <v>29</v>
      </c>
      <c r="I386" s="657"/>
      <c r="K386" s="10" t="s">
        <v>1703</v>
      </c>
      <c r="L386" s="151" t="str">
        <f>IF(R375="","",R375)</f>
        <v>Švarc</v>
      </c>
      <c r="M386" s="151" t="str">
        <f>IF(S375="","",S375)</f>
        <v>Bastl P.</v>
      </c>
      <c r="N386" s="106"/>
      <c r="P386" s="29">
        <v>12</v>
      </c>
      <c r="Q386" s="29" t="s">
        <v>998</v>
      </c>
      <c r="R386" s="29" t="str">
        <f>Q380</f>
        <v>Pokorný</v>
      </c>
    </row>
    <row r="387" spans="1:31" x14ac:dyDescent="0.2">
      <c r="A387" s="221">
        <v>6</v>
      </c>
      <c r="B387" s="220" t="s">
        <v>1730</v>
      </c>
      <c r="C387" s="221">
        <v>17</v>
      </c>
      <c r="D387" s="221">
        <v>9</v>
      </c>
      <c r="E387" s="221">
        <v>1</v>
      </c>
      <c r="F387" s="221">
        <v>7</v>
      </c>
      <c r="G387" s="221" t="s">
        <v>1731</v>
      </c>
      <c r="H387" s="506">
        <v>28</v>
      </c>
      <c r="I387" s="657"/>
      <c r="K387" s="10" t="s">
        <v>853</v>
      </c>
      <c r="L387" s="151" t="str">
        <f t="shared" ref="L387:L389" si="54">IF(R376="","",R376)</f>
        <v>Šťastný</v>
      </c>
      <c r="M387" s="151" t="str">
        <f t="shared" ref="M387:M389" si="55">IF(S376="","",S376)</f>
        <v>Habr V.</v>
      </c>
      <c r="N387" s="6"/>
      <c r="P387" s="29">
        <v>13</v>
      </c>
      <c r="Q387" s="29" t="s">
        <v>914</v>
      </c>
      <c r="R387" s="29" t="str">
        <f>Q378</f>
        <v>Černý</v>
      </c>
    </row>
    <row r="388" spans="1:31" x14ac:dyDescent="0.2">
      <c r="A388" s="221">
        <v>7</v>
      </c>
      <c r="B388" s="220" t="s">
        <v>1732</v>
      </c>
      <c r="C388" s="221">
        <v>17</v>
      </c>
      <c r="D388" s="221">
        <v>7</v>
      </c>
      <c r="E388" s="221">
        <v>2</v>
      </c>
      <c r="F388" s="221">
        <v>8</v>
      </c>
      <c r="G388" s="221" t="s">
        <v>1733</v>
      </c>
      <c r="H388" s="506">
        <v>23</v>
      </c>
      <c r="I388" s="657"/>
      <c r="L388" s="151" t="str">
        <f t="shared" si="54"/>
        <v/>
      </c>
      <c r="M388" s="151" t="str">
        <f t="shared" si="55"/>
        <v/>
      </c>
      <c r="P388" s="29">
        <v>14</v>
      </c>
      <c r="Q388" s="29" t="s">
        <v>1548</v>
      </c>
      <c r="R388" s="29" t="str">
        <f>Q381</f>
        <v>Kapinus</v>
      </c>
    </row>
    <row r="389" spans="1:31" x14ac:dyDescent="0.2">
      <c r="A389" s="221">
        <v>8</v>
      </c>
      <c r="B389" s="220" t="s">
        <v>1734</v>
      </c>
      <c r="C389" s="221">
        <v>17</v>
      </c>
      <c r="D389" s="221">
        <v>6</v>
      </c>
      <c r="E389" s="221">
        <v>4</v>
      </c>
      <c r="F389" s="221">
        <v>7</v>
      </c>
      <c r="G389" s="221" t="s">
        <v>1735</v>
      </c>
      <c r="H389" s="506">
        <v>22</v>
      </c>
      <c r="I389" s="657"/>
      <c r="K389" s="92"/>
      <c r="L389" s="151" t="str">
        <f t="shared" si="54"/>
        <v/>
      </c>
      <c r="M389" s="151" t="str">
        <f t="shared" si="55"/>
        <v/>
      </c>
      <c r="N389" s="106"/>
      <c r="P389" s="29">
        <v>15</v>
      </c>
    </row>
    <row r="390" spans="1:31" x14ac:dyDescent="0.2">
      <c r="A390" s="221">
        <v>9</v>
      </c>
      <c r="B390" s="220" t="s">
        <v>1736</v>
      </c>
      <c r="C390" s="221">
        <v>17</v>
      </c>
      <c r="D390" s="221">
        <v>4</v>
      </c>
      <c r="E390" s="221">
        <v>6</v>
      </c>
      <c r="F390" s="221">
        <v>7</v>
      </c>
      <c r="G390" s="221" t="s">
        <v>1737</v>
      </c>
      <c r="H390" s="506">
        <v>18</v>
      </c>
      <c r="I390" s="657"/>
      <c r="K390" s="10"/>
      <c r="L390" s="151" t="str">
        <f t="shared" ref="L390:L391" si="56">IF(R379="","",R379)</f>
        <v/>
      </c>
      <c r="M390" s="151" t="str">
        <f t="shared" ref="M390:M391" si="57">IF(S379="","",S379)</f>
        <v/>
      </c>
      <c r="N390" s="84"/>
    </row>
    <row r="391" spans="1:31" x14ac:dyDescent="0.2">
      <c r="A391" s="221">
        <v>10</v>
      </c>
      <c r="B391" s="220" t="s">
        <v>1738</v>
      </c>
      <c r="C391" s="221">
        <v>17</v>
      </c>
      <c r="D391" s="221">
        <v>6</v>
      </c>
      <c r="E391" s="221">
        <v>0</v>
      </c>
      <c r="F391" s="221">
        <v>11</v>
      </c>
      <c r="G391" s="221" t="s">
        <v>1739</v>
      </c>
      <c r="H391" s="506">
        <v>18</v>
      </c>
      <c r="I391" s="657"/>
      <c r="L391" s="151" t="str">
        <f t="shared" si="56"/>
        <v/>
      </c>
      <c r="M391" s="151" t="str">
        <f t="shared" si="57"/>
        <v/>
      </c>
      <c r="N391" s="84"/>
    </row>
    <row r="392" spans="1:31" x14ac:dyDescent="0.2">
      <c r="A392" s="221">
        <v>11</v>
      </c>
      <c r="B392" s="220" t="s">
        <v>1740</v>
      </c>
      <c r="C392" s="221">
        <v>17</v>
      </c>
      <c r="D392" s="221">
        <v>5</v>
      </c>
      <c r="E392" s="221">
        <v>2</v>
      </c>
      <c r="F392" s="221">
        <v>10</v>
      </c>
      <c r="G392" s="221" t="s">
        <v>1741</v>
      </c>
      <c r="H392" s="506">
        <v>17</v>
      </c>
      <c r="I392" s="657"/>
      <c r="N392" s="350"/>
    </row>
    <row r="393" spans="1:31" x14ac:dyDescent="0.2">
      <c r="A393" s="221">
        <v>12</v>
      </c>
      <c r="B393" s="220" t="s">
        <v>1742</v>
      </c>
      <c r="C393" s="221">
        <v>17</v>
      </c>
      <c r="D393" s="221">
        <v>4</v>
      </c>
      <c r="E393" s="221">
        <v>2</v>
      </c>
      <c r="F393" s="221">
        <v>11</v>
      </c>
      <c r="G393" s="221" t="s">
        <v>1743</v>
      </c>
      <c r="H393" s="506">
        <v>14</v>
      </c>
      <c r="I393" s="657"/>
      <c r="K393" s="42" t="s">
        <v>58</v>
      </c>
      <c r="L393" s="611" t="s">
        <v>53</v>
      </c>
      <c r="M393" s="612" t="s">
        <v>49</v>
      </c>
      <c r="N393" s="84"/>
    </row>
    <row r="394" spans="1:31" x14ac:dyDescent="0.2">
      <c r="A394" s="221">
        <v>13</v>
      </c>
      <c r="B394" s="220" t="s">
        <v>1744</v>
      </c>
      <c r="C394" s="221">
        <v>17</v>
      </c>
      <c r="D394" s="221">
        <v>3</v>
      </c>
      <c r="E394" s="221">
        <v>4</v>
      </c>
      <c r="F394" s="221">
        <v>10</v>
      </c>
      <c r="G394" s="221" t="s">
        <v>1745</v>
      </c>
      <c r="H394" s="506">
        <v>13</v>
      </c>
      <c r="I394" s="657"/>
      <c r="K394" s="42" t="s">
        <v>1550</v>
      </c>
      <c r="L394" s="29" t="str">
        <f>IF(T375="","",T375)</f>
        <v>Novák B.</v>
      </c>
      <c r="M394" s="29" t="str">
        <f>IF(U375="","",U375)</f>
        <v/>
      </c>
    </row>
    <row r="395" spans="1:31" x14ac:dyDescent="0.2">
      <c r="A395" s="221">
        <v>14</v>
      </c>
      <c r="B395" s="220" t="s">
        <v>1746</v>
      </c>
      <c r="C395" s="221">
        <v>17</v>
      </c>
      <c r="D395" s="221">
        <v>4</v>
      </c>
      <c r="E395" s="221">
        <v>1</v>
      </c>
      <c r="F395" s="221">
        <v>12</v>
      </c>
      <c r="G395" s="221" t="s">
        <v>1747</v>
      </c>
      <c r="H395" s="506">
        <v>13</v>
      </c>
      <c r="I395" s="657"/>
      <c r="L395" s="29" t="str">
        <f>IF(T376="","",T376)</f>
        <v/>
      </c>
      <c r="M395" s="29" t="str">
        <f>IF(U378="","",U378)</f>
        <v/>
      </c>
    </row>
    <row r="396" spans="1:31" s="86" customFormat="1" ht="12.75" x14ac:dyDescent="0.2">
      <c r="A396" s="862" t="s">
        <v>356</v>
      </c>
      <c r="B396" s="571" t="s">
        <v>1748</v>
      </c>
      <c r="C396" s="732"/>
      <c r="D396" s="729" t="s">
        <v>1715</v>
      </c>
      <c r="E396" s="571" t="s">
        <v>1716</v>
      </c>
      <c r="F396" s="912"/>
      <c r="G396" s="571"/>
      <c r="H396" s="571"/>
      <c r="I396" s="571"/>
      <c r="J396" s="721"/>
      <c r="K396" s="473" t="s">
        <v>60</v>
      </c>
      <c r="L396" s="44"/>
      <c r="M396" s="44"/>
      <c r="N396" s="44"/>
      <c r="P396" s="29"/>
      <c r="Q396" s="29"/>
      <c r="R396" s="29"/>
      <c r="S396" s="29"/>
      <c r="T396" s="29"/>
      <c r="U396" s="532"/>
      <c r="V396" s="275"/>
      <c r="W396" s="275"/>
      <c r="X396" s="275"/>
      <c r="Y396" s="275"/>
      <c r="Z396" s="275"/>
      <c r="AA396" s="275"/>
      <c r="AB396" s="275"/>
      <c r="AC396" s="275"/>
      <c r="AD396" s="275"/>
      <c r="AE396" s="275"/>
    </row>
    <row r="397" spans="1:31" s="86" customFormat="1" ht="12.75" x14ac:dyDescent="0.2">
      <c r="A397" s="862" t="s">
        <v>494</v>
      </c>
      <c r="B397" s="571" t="s">
        <v>1749</v>
      </c>
      <c r="C397" s="732"/>
      <c r="D397" s="729" t="s">
        <v>1717</v>
      </c>
      <c r="E397" s="571" t="s">
        <v>1718</v>
      </c>
      <c r="F397" s="912"/>
      <c r="G397" s="571"/>
      <c r="H397" s="571"/>
      <c r="I397" s="571"/>
      <c r="J397" s="721"/>
      <c r="K397" s="117"/>
      <c r="L397" s="233" t="str">
        <f xml:space="preserve">  IF(Q397="","",         Q397)</f>
        <v>Koupil</v>
      </c>
      <c r="M397" s="44"/>
      <c r="N397" s="44"/>
      <c r="O397" s="101"/>
      <c r="P397" s="29">
        <v>1</v>
      </c>
      <c r="Q397" s="29" t="s">
        <v>1293</v>
      </c>
      <c r="R397" s="29"/>
      <c r="S397" s="29"/>
      <c r="T397" s="29" t="str">
        <f>Q403</f>
        <v>Švarc</v>
      </c>
      <c r="U397" s="532"/>
      <c r="V397" s="275"/>
      <c r="W397" s="275"/>
      <c r="X397" s="275"/>
      <c r="Y397" s="275"/>
      <c r="Z397" s="275"/>
      <c r="AA397" s="275"/>
      <c r="AB397" s="275"/>
      <c r="AC397" s="275"/>
      <c r="AD397" s="275"/>
      <c r="AE397" s="275"/>
    </row>
    <row r="398" spans="1:31" s="86" customFormat="1" ht="12.75" x14ac:dyDescent="0.2">
      <c r="A398" s="862" t="s">
        <v>495</v>
      </c>
      <c r="B398" s="571" t="s">
        <v>1750</v>
      </c>
      <c r="C398" s="732"/>
      <c r="D398" s="729" t="s">
        <v>1715</v>
      </c>
      <c r="E398" s="571" t="s">
        <v>1751</v>
      </c>
      <c r="F398" s="912"/>
      <c r="G398" s="571"/>
      <c r="H398" s="571"/>
      <c r="I398" s="571"/>
      <c r="J398" s="721"/>
      <c r="K398" s="117" t="str">
        <f>IF(Q398="","",Q398)</f>
        <v>Habr S.</v>
      </c>
      <c r="L398" s="117" t="str">
        <f>IF(Q399="","",Q399)</f>
        <v>Kelbler P.</v>
      </c>
      <c r="M398" s="117" t="str">
        <f>IF(Q400="","",Q400)</f>
        <v>Bastl P.</v>
      </c>
      <c r="N398" s="117" t="str">
        <f>IF(Q401="","",Q401)</f>
        <v>Novák V.</v>
      </c>
      <c r="O398" s="101"/>
      <c r="P398" s="29">
        <v>2</v>
      </c>
      <c r="Q398" s="29" t="s">
        <v>936</v>
      </c>
      <c r="R398" s="29"/>
      <c r="S398" s="29"/>
      <c r="T398" s="29"/>
      <c r="U398" s="532"/>
      <c r="V398" s="275"/>
      <c r="W398" s="275"/>
      <c r="X398" s="275"/>
      <c r="Y398" s="275"/>
      <c r="Z398" s="275"/>
      <c r="AA398" s="275"/>
      <c r="AB398" s="275"/>
      <c r="AC398" s="275"/>
      <c r="AD398" s="275"/>
      <c r="AE398" s="275"/>
    </row>
    <row r="399" spans="1:31" s="86" customFormat="1" ht="12.75" x14ac:dyDescent="0.2">
      <c r="A399" s="862" t="s">
        <v>496</v>
      </c>
      <c r="B399" s="571" t="s">
        <v>1752</v>
      </c>
      <c r="C399" s="732"/>
      <c r="D399" s="729" t="s">
        <v>1715</v>
      </c>
      <c r="E399" s="571" t="s">
        <v>1753</v>
      </c>
      <c r="F399" s="912"/>
      <c r="G399" s="571"/>
      <c r="H399" s="571"/>
      <c r="I399" s="571"/>
      <c r="J399" s="721"/>
      <c r="K399" s="117" t="str">
        <f>IF(Q402="","",Q402)</f>
        <v>Kelbler D.</v>
      </c>
      <c r="L399" s="117" t="str">
        <f>IF(Q403="","",Q403)</f>
        <v>Švarc</v>
      </c>
      <c r="M399" s="117" t="str">
        <f>IF(Q404="","",Q404)</f>
        <v>Habr V.</v>
      </c>
      <c r="N399" s="117" t="str">
        <f>IF(Q405="","",Q405)</f>
        <v>ZejdaT.</v>
      </c>
      <c r="O399" s="101"/>
      <c r="P399" s="29">
        <v>3</v>
      </c>
      <c r="Q399" s="29" t="s">
        <v>914</v>
      </c>
      <c r="R399" s="29"/>
      <c r="S399" s="29"/>
      <c r="T399" s="29"/>
      <c r="U399" s="532"/>
      <c r="V399" s="275"/>
      <c r="W399" s="275"/>
      <c r="X399" s="275"/>
      <c r="Y399" s="275"/>
      <c r="Z399" s="275"/>
      <c r="AA399" s="275"/>
      <c r="AB399" s="275"/>
      <c r="AC399" s="275"/>
      <c r="AD399" s="275"/>
      <c r="AE399" s="275"/>
    </row>
    <row r="400" spans="1:31" s="86" customFormat="1" ht="12.75" x14ac:dyDescent="0.2">
      <c r="A400" s="862" t="s">
        <v>497</v>
      </c>
      <c r="B400" s="571" t="s">
        <v>1754</v>
      </c>
      <c r="C400" s="732"/>
      <c r="D400" s="729" t="s">
        <v>1717</v>
      </c>
      <c r="E400" s="571" t="s">
        <v>1755</v>
      </c>
      <c r="F400" s="912"/>
      <c r="G400" s="571"/>
      <c r="H400" s="571"/>
      <c r="I400" s="571"/>
      <c r="J400" s="721"/>
      <c r="K400" s="117"/>
      <c r="L400" s="117" t="str">
        <f>IF(Q406="","",Q406)</f>
        <v>Dolák</v>
      </c>
      <c r="M400" s="117" t="str">
        <f>IF(Q407="","",Q407)</f>
        <v>Šťastný</v>
      </c>
      <c r="N400" s="128"/>
      <c r="P400" s="29">
        <v>4</v>
      </c>
      <c r="Q400" s="29" t="s">
        <v>911</v>
      </c>
      <c r="R400" s="29"/>
      <c r="S400" s="29"/>
      <c r="T400" s="29"/>
      <c r="U400" s="532"/>
      <c r="V400" s="275"/>
      <c r="W400" s="275"/>
      <c r="X400" s="275"/>
      <c r="Y400" s="275"/>
      <c r="Z400" s="275"/>
      <c r="AA400" s="275"/>
      <c r="AB400" s="275"/>
      <c r="AC400" s="275"/>
      <c r="AD400" s="275"/>
      <c r="AE400" s="275"/>
    </row>
    <row r="401" spans="1:31" s="86" customFormat="1" ht="12.75" x14ac:dyDescent="0.2">
      <c r="A401" s="730" t="s">
        <v>498</v>
      </c>
      <c r="B401" s="721" t="s">
        <v>1756</v>
      </c>
      <c r="C401" s="730"/>
      <c r="D401" s="721" t="s">
        <v>1715</v>
      </c>
      <c r="E401" s="571" t="s">
        <v>1757</v>
      </c>
      <c r="F401" s="912"/>
      <c r="G401" s="571"/>
      <c r="H401" s="571"/>
      <c r="I401" s="571"/>
      <c r="J401" s="721"/>
      <c r="K401" s="107"/>
      <c r="L401" s="46"/>
      <c r="M401" s="44"/>
      <c r="N401" s="44"/>
      <c r="P401" s="29">
        <v>5</v>
      </c>
      <c r="Q401" s="29" t="s">
        <v>1018</v>
      </c>
      <c r="R401" s="29"/>
      <c r="S401" s="29"/>
      <c r="T401" s="29"/>
      <c r="U401" s="532"/>
      <c r="V401" s="275"/>
      <c r="W401" s="275"/>
      <c r="X401" s="275"/>
      <c r="Y401" s="275"/>
      <c r="Z401" s="275"/>
      <c r="AA401" s="275"/>
      <c r="AB401" s="275"/>
      <c r="AC401" s="275"/>
      <c r="AD401" s="275"/>
      <c r="AE401" s="275"/>
    </row>
    <row r="402" spans="1:31" s="86" customFormat="1" ht="12.75" x14ac:dyDescent="0.2">
      <c r="A402" s="862" t="s">
        <v>499</v>
      </c>
      <c r="B402" s="571" t="s">
        <v>1758</v>
      </c>
      <c r="C402" s="732"/>
      <c r="D402" s="729" t="s">
        <v>1715</v>
      </c>
      <c r="E402" s="571" t="s">
        <v>1719</v>
      </c>
      <c r="F402" s="912"/>
      <c r="G402" s="571"/>
      <c r="H402" s="571"/>
      <c r="I402" s="731"/>
      <c r="J402" s="733"/>
      <c r="K402" s="473" t="s">
        <v>59</v>
      </c>
      <c r="L402" s="44" t="s">
        <v>54</v>
      </c>
      <c r="M402" s="118" t="s">
        <v>37</v>
      </c>
      <c r="N402" s="44"/>
      <c r="P402" s="29">
        <v>6</v>
      </c>
      <c r="Q402" s="29" t="s">
        <v>1767</v>
      </c>
      <c r="R402" s="29"/>
      <c r="S402" s="29"/>
      <c r="T402" s="29"/>
      <c r="U402" s="532"/>
      <c r="V402" s="275"/>
      <c r="W402" s="275"/>
      <c r="X402" s="275"/>
      <c r="Y402" s="275"/>
      <c r="Z402" s="275"/>
      <c r="AA402" s="275"/>
      <c r="AB402" s="275"/>
      <c r="AC402" s="275"/>
      <c r="AD402" s="275"/>
      <c r="AE402" s="275"/>
    </row>
    <row r="403" spans="1:31" s="86" customFormat="1" ht="12" thickBot="1" x14ac:dyDescent="0.25">
      <c r="A403" s="775" t="s">
        <v>126</v>
      </c>
      <c r="B403" s="776" t="s">
        <v>65</v>
      </c>
      <c r="C403" s="775" t="s">
        <v>127</v>
      </c>
      <c r="D403" s="775" t="s">
        <v>37</v>
      </c>
      <c r="E403" s="775">
        <v>0</v>
      </c>
      <c r="F403" s="775" t="s">
        <v>128</v>
      </c>
      <c r="G403" s="775" t="s">
        <v>79</v>
      </c>
      <c r="H403" s="775" t="s">
        <v>8</v>
      </c>
      <c r="I403" s="656"/>
      <c r="J403" s="484"/>
      <c r="K403" s="117" t="s">
        <v>853</v>
      </c>
      <c r="L403" s="44" t="str">
        <f>IF(R408="","",R408)</f>
        <v>ZejdaT.</v>
      </c>
      <c r="M403" s="118" t="str">
        <f>IF(Q408="","",Q408)</f>
        <v>Bastl V.</v>
      </c>
      <c r="N403" s="44"/>
      <c r="P403" s="29">
        <v>7</v>
      </c>
      <c r="Q403" s="29" t="s">
        <v>916</v>
      </c>
      <c r="R403" s="29"/>
      <c r="S403" s="29"/>
      <c r="T403" s="29"/>
      <c r="U403" s="532"/>
      <c r="V403" s="275"/>
      <c r="W403" s="275"/>
      <c r="X403" s="275"/>
      <c r="Y403" s="275"/>
      <c r="Z403" s="275"/>
      <c r="AA403" s="275"/>
      <c r="AB403" s="275"/>
      <c r="AC403" s="275"/>
      <c r="AD403" s="275"/>
      <c r="AE403" s="275"/>
    </row>
    <row r="404" spans="1:31" s="86" customFormat="1" ht="12" thickTop="1" x14ac:dyDescent="0.2">
      <c r="A404" s="778">
        <v>1</v>
      </c>
      <c r="B404" s="777" t="s">
        <v>1720</v>
      </c>
      <c r="C404" s="778">
        <v>18</v>
      </c>
      <c r="D404" s="778">
        <v>16</v>
      </c>
      <c r="E404" s="778">
        <v>1</v>
      </c>
      <c r="F404" s="778">
        <v>1</v>
      </c>
      <c r="G404" s="778" t="s">
        <v>1769</v>
      </c>
      <c r="H404" s="779">
        <v>49</v>
      </c>
      <c r="I404" s="657"/>
      <c r="J404" s="484"/>
      <c r="K404" s="117" t="s">
        <v>854</v>
      </c>
      <c r="L404" s="44" t="str">
        <f>IF(R409="","",R409)</f>
        <v>Kelbler D.</v>
      </c>
      <c r="M404" s="118" t="str">
        <f>IF(Q409="","",Q409)</f>
        <v>Šmahel</v>
      </c>
      <c r="N404" s="44"/>
      <c r="P404" s="29">
        <v>8</v>
      </c>
      <c r="Q404" s="29" t="s">
        <v>915</v>
      </c>
      <c r="R404" s="29"/>
      <c r="S404" s="29"/>
      <c r="T404" s="29"/>
      <c r="U404" s="532"/>
      <c r="V404" s="275"/>
      <c r="W404" s="275"/>
      <c r="X404" s="275"/>
      <c r="Y404" s="275"/>
      <c r="Z404" s="275"/>
      <c r="AA404" s="275"/>
      <c r="AB404" s="275"/>
      <c r="AC404" s="275"/>
      <c r="AD404" s="275"/>
      <c r="AE404" s="275"/>
    </row>
    <row r="405" spans="1:31" s="86" customFormat="1" x14ac:dyDescent="0.2">
      <c r="A405" s="781">
        <v>2</v>
      </c>
      <c r="B405" s="780" t="s">
        <v>1722</v>
      </c>
      <c r="C405" s="781">
        <v>18</v>
      </c>
      <c r="D405" s="781">
        <v>10</v>
      </c>
      <c r="E405" s="781">
        <v>5</v>
      </c>
      <c r="F405" s="781">
        <v>3</v>
      </c>
      <c r="G405" s="781" t="s">
        <v>1723</v>
      </c>
      <c r="H405" s="782">
        <v>35</v>
      </c>
      <c r="I405" s="657"/>
      <c r="J405" s="484"/>
      <c r="K405" s="117"/>
      <c r="L405" s="44" t="str">
        <f>IF(R410="","",R410)</f>
        <v>Novák V.</v>
      </c>
      <c r="M405" s="44" t="str">
        <f>IF(Q410="","",Q410)</f>
        <v>Havlík M-</v>
      </c>
      <c r="N405" s="118"/>
      <c r="P405" s="29">
        <v>9</v>
      </c>
      <c r="Q405" s="29" t="s">
        <v>1705</v>
      </c>
      <c r="R405" s="29"/>
      <c r="S405" s="29"/>
      <c r="T405" s="29"/>
      <c r="U405" s="532"/>
      <c r="V405" s="275"/>
      <c r="W405" s="275"/>
      <c r="X405" s="275"/>
      <c r="Y405" s="275"/>
      <c r="Z405" s="275"/>
      <c r="AA405" s="275"/>
      <c r="AB405" s="275"/>
      <c r="AC405" s="275"/>
      <c r="AD405" s="275"/>
      <c r="AE405" s="275"/>
    </row>
    <row r="406" spans="1:31" s="86" customFormat="1" x14ac:dyDescent="0.2">
      <c r="A406" s="781">
        <v>3</v>
      </c>
      <c r="B406" s="780" t="s">
        <v>1724</v>
      </c>
      <c r="C406" s="781">
        <v>18</v>
      </c>
      <c r="D406" s="781">
        <v>10</v>
      </c>
      <c r="E406" s="781">
        <v>4</v>
      </c>
      <c r="F406" s="781">
        <v>4</v>
      </c>
      <c r="G406" s="781" t="s">
        <v>1725</v>
      </c>
      <c r="H406" s="782">
        <v>34</v>
      </c>
      <c r="I406" s="657"/>
      <c r="J406" s="484"/>
      <c r="K406" s="117"/>
      <c r="L406" s="44" t="str">
        <f>IF(R411="","",R411)</f>
        <v/>
      </c>
      <c r="M406" s="44" t="str">
        <f>IF(Q411="","",Q411)</f>
        <v/>
      </c>
      <c r="N406" s="118"/>
      <c r="P406" s="29">
        <v>10</v>
      </c>
      <c r="Q406" s="29" t="s">
        <v>917</v>
      </c>
      <c r="R406" s="29"/>
      <c r="S406" s="29"/>
      <c r="T406" s="29"/>
      <c r="U406" s="532"/>
      <c r="V406" s="275"/>
      <c r="W406" s="275"/>
      <c r="X406" s="275"/>
      <c r="Y406" s="275"/>
      <c r="Z406" s="275"/>
      <c r="AA406" s="275"/>
      <c r="AB406" s="275"/>
      <c r="AC406" s="275"/>
      <c r="AD406" s="275"/>
      <c r="AE406" s="275"/>
    </row>
    <row r="407" spans="1:31" s="86" customFormat="1" x14ac:dyDescent="0.2">
      <c r="A407" s="781">
        <v>4</v>
      </c>
      <c r="B407" s="780" t="s">
        <v>1728</v>
      </c>
      <c r="C407" s="781">
        <v>18</v>
      </c>
      <c r="D407" s="781">
        <v>9</v>
      </c>
      <c r="E407" s="781">
        <v>5</v>
      </c>
      <c r="F407" s="781">
        <v>4</v>
      </c>
      <c r="G407" s="781" t="s">
        <v>1770</v>
      </c>
      <c r="H407" s="782">
        <v>32</v>
      </c>
      <c r="I407" s="657"/>
      <c r="J407" s="484"/>
      <c r="K407" s="473" t="s">
        <v>57</v>
      </c>
      <c r="L407" s="474" t="s">
        <v>0</v>
      </c>
      <c r="M407" s="115" t="s">
        <v>22</v>
      </c>
      <c r="N407" s="44"/>
      <c r="P407" s="29">
        <v>11</v>
      </c>
      <c r="Q407" s="29" t="s">
        <v>918</v>
      </c>
      <c r="R407" s="29"/>
      <c r="S407" s="29"/>
      <c r="T407" s="29"/>
      <c r="U407" s="532"/>
      <c r="V407" s="275"/>
      <c r="W407" s="275"/>
      <c r="X407" s="275"/>
      <c r="Y407" s="275"/>
      <c r="Z407" s="275"/>
      <c r="AA407" s="275"/>
      <c r="AB407" s="275"/>
      <c r="AC407" s="275"/>
      <c r="AD407" s="275"/>
      <c r="AE407" s="275"/>
    </row>
    <row r="408" spans="1:31" s="86" customFormat="1" x14ac:dyDescent="0.2">
      <c r="A408" s="781">
        <v>5</v>
      </c>
      <c r="B408" s="780" t="s">
        <v>1726</v>
      </c>
      <c r="C408" s="781">
        <v>18</v>
      </c>
      <c r="D408" s="781">
        <v>9</v>
      </c>
      <c r="E408" s="781">
        <v>5</v>
      </c>
      <c r="F408" s="781">
        <v>4</v>
      </c>
      <c r="G408" s="781" t="s">
        <v>1771</v>
      </c>
      <c r="H408" s="782">
        <v>32</v>
      </c>
      <c r="I408" s="657"/>
      <c r="J408" s="484"/>
      <c r="K408" s="117" t="s">
        <v>162</v>
      </c>
      <c r="L408" s="128" t="str">
        <f>IF(R397="","",R397)</f>
        <v/>
      </c>
      <c r="M408" s="128" t="str">
        <f>IF(S397="","",S397)</f>
        <v/>
      </c>
      <c r="N408" s="118"/>
      <c r="P408" s="29">
        <v>12</v>
      </c>
      <c r="Q408" s="29" t="s">
        <v>913</v>
      </c>
      <c r="R408" s="29" t="str">
        <f>Q405</f>
        <v>ZejdaT.</v>
      </c>
      <c r="S408" s="29"/>
      <c r="T408" s="29"/>
      <c r="U408" s="532"/>
      <c r="V408" s="275"/>
      <c r="W408" s="275"/>
      <c r="X408" s="275"/>
      <c r="Y408" s="275"/>
      <c r="Z408" s="275"/>
      <c r="AA408" s="275"/>
      <c r="AB408" s="275"/>
      <c r="AC408" s="275"/>
      <c r="AD408" s="275"/>
      <c r="AE408" s="275"/>
    </row>
    <row r="409" spans="1:31" s="86" customFormat="1" x14ac:dyDescent="0.2">
      <c r="A409" s="781">
        <v>6</v>
      </c>
      <c r="B409" s="780" t="s">
        <v>1730</v>
      </c>
      <c r="C409" s="781">
        <v>18</v>
      </c>
      <c r="D409" s="781">
        <v>9</v>
      </c>
      <c r="E409" s="781">
        <v>1</v>
      </c>
      <c r="F409" s="781">
        <v>8</v>
      </c>
      <c r="G409" s="781" t="s">
        <v>1772</v>
      </c>
      <c r="H409" s="782">
        <v>28</v>
      </c>
      <c r="I409" s="657"/>
      <c r="J409" s="484"/>
      <c r="K409" s="117"/>
      <c r="L409" s="128" t="str">
        <f t="shared" ref="L409:L411" si="58">IF(R398="","",R398)</f>
        <v/>
      </c>
      <c r="M409" s="128" t="str">
        <f t="shared" ref="M409:M411" si="59">IF(S398="","",S398)</f>
        <v/>
      </c>
      <c r="N409" s="44"/>
      <c r="P409" s="29">
        <v>13</v>
      </c>
      <c r="Q409" s="29" t="s">
        <v>1548</v>
      </c>
      <c r="R409" s="29" t="str">
        <f>Q402</f>
        <v>Kelbler D.</v>
      </c>
      <c r="S409" s="29"/>
      <c r="T409" s="29"/>
      <c r="U409" s="532"/>
      <c r="V409" s="275"/>
      <c r="W409" s="275"/>
      <c r="X409" s="275"/>
      <c r="Y409" s="275"/>
      <c r="Z409" s="275"/>
      <c r="AA409" s="275"/>
      <c r="AB409" s="275"/>
      <c r="AC409" s="275"/>
      <c r="AD409" s="275"/>
      <c r="AE409" s="275"/>
    </row>
    <row r="410" spans="1:31" s="86" customFormat="1" x14ac:dyDescent="0.2">
      <c r="A410" s="781">
        <v>7</v>
      </c>
      <c r="B410" s="780" t="s">
        <v>1734</v>
      </c>
      <c r="C410" s="781">
        <v>18</v>
      </c>
      <c r="D410" s="781">
        <v>7</v>
      </c>
      <c r="E410" s="781">
        <v>4</v>
      </c>
      <c r="F410" s="781">
        <v>7</v>
      </c>
      <c r="G410" s="781" t="s">
        <v>1773</v>
      </c>
      <c r="H410" s="782">
        <v>25</v>
      </c>
      <c r="I410" s="657"/>
      <c r="J410" s="484"/>
      <c r="K410" s="117"/>
      <c r="L410" s="128" t="str">
        <f t="shared" si="58"/>
        <v/>
      </c>
      <c r="M410" s="128" t="str">
        <f t="shared" si="59"/>
        <v/>
      </c>
      <c r="N410" s="46"/>
      <c r="P410" s="29">
        <v>14</v>
      </c>
      <c r="Q410" s="29" t="s">
        <v>1768</v>
      </c>
      <c r="R410" s="29" t="str">
        <f>Q401</f>
        <v>Novák V.</v>
      </c>
      <c r="S410" s="29"/>
      <c r="T410" s="29"/>
      <c r="U410" s="532"/>
      <c r="V410" s="275"/>
      <c r="W410" s="275"/>
      <c r="X410" s="275"/>
      <c r="Y410" s="275"/>
      <c r="Z410" s="275"/>
      <c r="AA410" s="275"/>
      <c r="AB410" s="275"/>
      <c r="AC410" s="275"/>
      <c r="AD410" s="275"/>
      <c r="AE410" s="275"/>
    </row>
    <row r="411" spans="1:31" s="86" customFormat="1" x14ac:dyDescent="0.2">
      <c r="A411" s="781">
        <v>8</v>
      </c>
      <c r="B411" s="780" t="s">
        <v>1732</v>
      </c>
      <c r="C411" s="781">
        <v>18</v>
      </c>
      <c r="D411" s="781">
        <v>7</v>
      </c>
      <c r="E411" s="781">
        <v>2</v>
      </c>
      <c r="F411" s="781">
        <v>9</v>
      </c>
      <c r="G411" s="781" t="s">
        <v>1774</v>
      </c>
      <c r="H411" s="782">
        <v>23</v>
      </c>
      <c r="I411" s="657"/>
      <c r="J411" s="484"/>
      <c r="K411" s="117"/>
      <c r="L411" s="128" t="str">
        <f t="shared" si="58"/>
        <v/>
      </c>
      <c r="M411" s="128" t="str">
        <f t="shared" si="59"/>
        <v/>
      </c>
      <c r="N411" s="44"/>
      <c r="P411" s="29">
        <v>15</v>
      </c>
      <c r="Q411" s="29"/>
      <c r="R411" s="29"/>
      <c r="S411" s="29"/>
      <c r="T411" s="29"/>
      <c r="U411" s="532"/>
      <c r="V411" s="275"/>
      <c r="W411" s="275"/>
      <c r="X411" s="275"/>
      <c r="Y411" s="275"/>
      <c r="Z411" s="275"/>
      <c r="AA411" s="275"/>
      <c r="AB411" s="275"/>
      <c r="AC411" s="275"/>
      <c r="AD411" s="275"/>
      <c r="AE411" s="275"/>
    </row>
    <row r="412" spans="1:31" s="86" customFormat="1" x14ac:dyDescent="0.2">
      <c r="A412" s="781">
        <v>9</v>
      </c>
      <c r="B412" s="780" t="s">
        <v>1740</v>
      </c>
      <c r="C412" s="781">
        <v>18</v>
      </c>
      <c r="D412" s="781">
        <v>6</v>
      </c>
      <c r="E412" s="781">
        <v>2</v>
      </c>
      <c r="F412" s="781">
        <v>10</v>
      </c>
      <c r="G412" s="781" t="s">
        <v>1775</v>
      </c>
      <c r="H412" s="782">
        <v>20</v>
      </c>
      <c r="I412" s="657"/>
      <c r="J412" s="484"/>
      <c r="K412" s="242"/>
      <c r="L412" s="128"/>
      <c r="M412" s="128"/>
      <c r="N412" s="44"/>
      <c r="O412" s="29"/>
      <c r="P412" s="29"/>
      <c r="Q412" s="29"/>
      <c r="R412" s="29"/>
      <c r="S412" s="29"/>
      <c r="T412" s="29"/>
      <c r="U412" s="532"/>
      <c r="V412" s="275"/>
      <c r="W412" s="275"/>
      <c r="X412" s="275"/>
      <c r="Y412" s="275"/>
      <c r="Z412" s="275"/>
      <c r="AA412" s="275"/>
      <c r="AB412" s="275"/>
      <c r="AC412" s="275"/>
      <c r="AD412" s="275"/>
      <c r="AE412" s="275"/>
    </row>
    <row r="413" spans="1:31" s="86" customFormat="1" x14ac:dyDescent="0.2">
      <c r="A413" s="781">
        <v>10</v>
      </c>
      <c r="B413" s="780" t="s">
        <v>1738</v>
      </c>
      <c r="C413" s="781">
        <v>18</v>
      </c>
      <c r="D413" s="781">
        <v>6</v>
      </c>
      <c r="E413" s="781">
        <v>1</v>
      </c>
      <c r="F413" s="781">
        <v>11</v>
      </c>
      <c r="G413" s="781" t="s">
        <v>1776</v>
      </c>
      <c r="H413" s="782">
        <v>19</v>
      </c>
      <c r="I413" s="657"/>
      <c r="J413" s="484"/>
      <c r="K413" s="473" t="s">
        <v>58</v>
      </c>
      <c r="L413" s="44" t="s">
        <v>53</v>
      </c>
      <c r="M413" s="44" t="s">
        <v>49</v>
      </c>
      <c r="N413" s="118"/>
      <c r="O413" s="29"/>
      <c r="P413" s="29"/>
      <c r="Q413" s="29"/>
      <c r="R413" s="29"/>
      <c r="S413" s="29"/>
      <c r="T413" s="29"/>
      <c r="U413" s="532"/>
      <c r="V413" s="275"/>
      <c r="W413" s="275"/>
      <c r="X413" s="275"/>
      <c r="Y413" s="275"/>
      <c r="Z413" s="275"/>
      <c r="AA413" s="275"/>
      <c r="AB413" s="275"/>
      <c r="AC413" s="275"/>
      <c r="AD413" s="275"/>
      <c r="AE413" s="275"/>
    </row>
    <row r="414" spans="1:31" s="86" customFormat="1" x14ac:dyDescent="0.2">
      <c r="A414" s="781">
        <v>11</v>
      </c>
      <c r="B414" s="780" t="s">
        <v>1736</v>
      </c>
      <c r="C414" s="781">
        <v>18</v>
      </c>
      <c r="D414" s="781">
        <v>4</v>
      </c>
      <c r="E414" s="781">
        <v>6</v>
      </c>
      <c r="F414" s="781">
        <v>8</v>
      </c>
      <c r="G414" s="781" t="s">
        <v>438</v>
      </c>
      <c r="H414" s="782">
        <v>18</v>
      </c>
      <c r="I414" s="657"/>
      <c r="J414" s="484"/>
      <c r="K414" s="117" t="s">
        <v>886</v>
      </c>
      <c r="L414" s="44" t="str">
        <f>IF(T397="","",T397)</f>
        <v>Švarc</v>
      </c>
      <c r="M414" s="117" t="str">
        <f>IF(U397="","",U397)</f>
        <v/>
      </c>
      <c r="N414" s="118"/>
      <c r="O414" s="29"/>
      <c r="P414" s="29"/>
      <c r="Q414" s="29"/>
      <c r="R414" s="29"/>
      <c r="S414" s="29"/>
      <c r="T414" s="29"/>
      <c r="U414" s="532"/>
      <c r="V414" s="275"/>
      <c r="W414" s="275"/>
      <c r="X414" s="275"/>
      <c r="Y414" s="275"/>
      <c r="Z414" s="275"/>
      <c r="AA414" s="275"/>
      <c r="AB414" s="275"/>
      <c r="AC414" s="275"/>
      <c r="AD414" s="275"/>
      <c r="AE414" s="275"/>
    </row>
    <row r="415" spans="1:31" s="86" customFormat="1" x14ac:dyDescent="0.2">
      <c r="A415" s="781">
        <v>12</v>
      </c>
      <c r="B415" s="780" t="s">
        <v>1746</v>
      </c>
      <c r="C415" s="781">
        <v>18</v>
      </c>
      <c r="D415" s="781">
        <v>4</v>
      </c>
      <c r="E415" s="781">
        <v>2</v>
      </c>
      <c r="F415" s="781">
        <v>12</v>
      </c>
      <c r="G415" s="781" t="s">
        <v>1624</v>
      </c>
      <c r="H415" s="782">
        <v>14</v>
      </c>
      <c r="I415" s="657"/>
      <c r="J415" s="484"/>
      <c r="K415" s="117"/>
      <c r="L415" s="44" t="str">
        <f t="shared" ref="L415:L416" si="60">IF(T398="","",T398)</f>
        <v/>
      </c>
      <c r="M415" s="117" t="str">
        <f t="shared" ref="M415:M416" si="61">IF(U398="","",U398)</f>
        <v/>
      </c>
      <c r="N415" s="118"/>
      <c r="O415" s="29"/>
      <c r="P415" s="29"/>
      <c r="Q415" s="29"/>
      <c r="R415" s="29"/>
      <c r="S415" s="29"/>
      <c r="T415" s="29"/>
      <c r="U415" s="532"/>
      <c r="V415" s="275"/>
      <c r="W415" s="275"/>
      <c r="X415" s="275"/>
      <c r="Y415" s="275"/>
      <c r="Z415" s="275"/>
      <c r="AA415" s="275"/>
      <c r="AB415" s="275"/>
      <c r="AC415" s="275"/>
      <c r="AD415" s="275"/>
      <c r="AE415" s="275"/>
    </row>
    <row r="416" spans="1:31" s="86" customFormat="1" x14ac:dyDescent="0.2">
      <c r="A416" s="781">
        <v>13</v>
      </c>
      <c r="B416" s="780" t="s">
        <v>1742</v>
      </c>
      <c r="C416" s="781">
        <v>18</v>
      </c>
      <c r="D416" s="781">
        <v>4</v>
      </c>
      <c r="E416" s="781">
        <v>2</v>
      </c>
      <c r="F416" s="781">
        <v>12</v>
      </c>
      <c r="G416" s="781" t="s">
        <v>1777</v>
      </c>
      <c r="H416" s="782">
        <v>14</v>
      </c>
      <c r="I416" s="657"/>
      <c r="J416" s="484"/>
      <c r="K416" s="117"/>
      <c r="L416" s="44" t="str">
        <f t="shared" si="60"/>
        <v/>
      </c>
      <c r="M416" s="117" t="str">
        <f t="shared" si="61"/>
        <v/>
      </c>
      <c r="N416" s="118"/>
      <c r="O416" s="29"/>
      <c r="P416" s="29"/>
      <c r="Q416" s="29"/>
      <c r="R416" s="29"/>
      <c r="S416" s="29"/>
      <c r="T416" s="29"/>
      <c r="U416" s="532"/>
      <c r="V416" s="275"/>
      <c r="W416" s="275"/>
      <c r="X416" s="275"/>
      <c r="Y416" s="275"/>
      <c r="Z416" s="275"/>
      <c r="AA416" s="275"/>
      <c r="AB416" s="275"/>
      <c r="AC416" s="275"/>
      <c r="AD416" s="275"/>
      <c r="AE416" s="275"/>
    </row>
    <row r="417" spans="1:31" s="86" customFormat="1" x14ac:dyDescent="0.2">
      <c r="A417" s="781">
        <v>14</v>
      </c>
      <c r="B417" s="780" t="s">
        <v>1744</v>
      </c>
      <c r="C417" s="781">
        <v>18</v>
      </c>
      <c r="D417" s="781">
        <v>3</v>
      </c>
      <c r="E417" s="781">
        <v>4</v>
      </c>
      <c r="F417" s="781">
        <v>11</v>
      </c>
      <c r="G417" s="781" t="s">
        <v>1778</v>
      </c>
      <c r="H417" s="782">
        <v>13</v>
      </c>
      <c r="I417" s="657"/>
      <c r="J417" s="484"/>
      <c r="K417" s="42"/>
      <c r="L417" s="29" t="str">
        <f>IF(T400="","",T400)</f>
        <v/>
      </c>
      <c r="M417" s="29" t="str">
        <f>IF(U400="","",U400)</f>
        <v/>
      </c>
      <c r="N417" s="29"/>
      <c r="O417" s="29"/>
      <c r="P417" s="29"/>
      <c r="Q417" s="29"/>
      <c r="R417" s="29"/>
      <c r="S417" s="29"/>
      <c r="T417" s="29"/>
      <c r="U417" s="532"/>
      <c r="V417" s="275"/>
      <c r="W417" s="275"/>
      <c r="X417" s="275"/>
      <c r="Y417" s="275"/>
      <c r="Z417" s="275"/>
      <c r="AA417" s="275"/>
      <c r="AB417" s="275"/>
      <c r="AC417" s="275"/>
      <c r="AD417" s="275"/>
      <c r="AE417" s="275"/>
    </row>
    <row r="418" spans="1:31" x14ac:dyDescent="0.2">
      <c r="A418" s="872" t="s">
        <v>500</v>
      </c>
      <c r="B418" s="379" t="s">
        <v>1793</v>
      </c>
      <c r="D418" s="868" t="s">
        <v>1759</v>
      </c>
      <c r="E418" s="185" t="s">
        <v>1760</v>
      </c>
      <c r="F418" s="185"/>
      <c r="G418" s="185"/>
      <c r="H418" s="185"/>
      <c r="I418" s="123"/>
      <c r="J418" s="123"/>
      <c r="K418" s="16" t="s">
        <v>60</v>
      </c>
      <c r="L418" s="6"/>
      <c r="M418" s="6"/>
      <c r="N418" s="6"/>
    </row>
    <row r="419" spans="1:31" x14ac:dyDescent="0.2">
      <c r="A419" s="872" t="s">
        <v>501</v>
      </c>
      <c r="B419" s="379" t="s">
        <v>1794</v>
      </c>
      <c r="D419" s="868" t="s">
        <v>1759</v>
      </c>
      <c r="E419" s="185" t="s">
        <v>1761</v>
      </c>
      <c r="F419" s="185"/>
      <c r="G419" s="185"/>
      <c r="H419" s="185"/>
      <c r="I419" s="185"/>
      <c r="J419" s="185"/>
      <c r="L419" s="212" t="str">
        <f xml:space="preserve">  IF(Q419="","",         Q419)</f>
        <v>Koupil</v>
      </c>
      <c r="M419" s="6"/>
      <c r="N419" s="6"/>
      <c r="P419" s="29">
        <v>1</v>
      </c>
      <c r="Q419" s="29" t="s">
        <v>1293</v>
      </c>
      <c r="R419" s="29" t="str">
        <f>Q428</f>
        <v>Novák V.</v>
      </c>
      <c r="S419" s="29">
        <v>0</v>
      </c>
    </row>
    <row r="420" spans="1:31" x14ac:dyDescent="0.2">
      <c r="A420" s="872" t="s">
        <v>502</v>
      </c>
      <c r="B420" s="379" t="s">
        <v>1795</v>
      </c>
      <c r="D420" s="868" t="s">
        <v>1759</v>
      </c>
      <c r="E420" s="185" t="s">
        <v>1820</v>
      </c>
      <c r="F420" s="185"/>
      <c r="G420" s="185"/>
      <c r="H420" s="185"/>
      <c r="I420" s="185"/>
      <c r="J420" s="185"/>
      <c r="K420" s="10" t="str">
        <f>IF(Q420="","",Q420)</f>
        <v>Chvátal T.</v>
      </c>
      <c r="L420" s="10" t="str">
        <f>IF(Q421="","",Q421)</f>
        <v>Kelbler P.</v>
      </c>
      <c r="M420" s="10" t="str">
        <f>IF(Q422="","",Q422)</f>
        <v>Bastl P.</v>
      </c>
      <c r="N420" s="10" t="str">
        <f>IF(Q423="","",Q423)</f>
        <v>Havlík R.</v>
      </c>
      <c r="O420" s="100"/>
      <c r="P420" s="29">
        <v>2</v>
      </c>
      <c r="Q420" s="29" t="s">
        <v>927</v>
      </c>
      <c r="R420" s="29" t="str">
        <f>Q428</f>
        <v>Novák V.</v>
      </c>
      <c r="S420" s="29" t="s">
        <v>915</v>
      </c>
    </row>
    <row r="421" spans="1:31" x14ac:dyDescent="0.2">
      <c r="A421" s="872" t="s">
        <v>503</v>
      </c>
      <c r="B421" s="379" t="s">
        <v>1796</v>
      </c>
      <c r="D421" s="868" t="s">
        <v>1759</v>
      </c>
      <c r="E421" s="185" t="s">
        <v>1821</v>
      </c>
      <c r="F421" s="185"/>
      <c r="G421" s="185"/>
      <c r="H421" s="185"/>
      <c r="I421" s="185"/>
      <c r="J421" s="185"/>
      <c r="K421" s="10" t="str">
        <f>IF(Q424="","",Q424)</f>
        <v>Pokorný</v>
      </c>
      <c r="L421" s="10" t="str">
        <f>IF(Q425="","",Q425)</f>
        <v>Kapinus</v>
      </c>
      <c r="M421" s="10" t="str">
        <f>IF(Q426="","",Q426)</f>
        <v>Habr V.</v>
      </c>
      <c r="N421" s="10" t="str">
        <f>IF(Q427="","",Q427)</f>
        <v>Švarc</v>
      </c>
      <c r="O421" s="101"/>
      <c r="P421" s="29">
        <v>3</v>
      </c>
      <c r="Q421" s="29" t="s">
        <v>914</v>
      </c>
    </row>
    <row r="422" spans="1:31" x14ac:dyDescent="0.2">
      <c r="A422" s="872" t="s">
        <v>504</v>
      </c>
      <c r="B422" s="379" t="s">
        <v>1797</v>
      </c>
      <c r="D422" s="868" t="s">
        <v>1759</v>
      </c>
      <c r="E422" s="185" t="s">
        <v>1762</v>
      </c>
      <c r="F422" s="185"/>
      <c r="G422" s="185"/>
      <c r="H422" s="185"/>
      <c r="I422" s="185"/>
      <c r="J422" s="185"/>
      <c r="K422" s="10"/>
      <c r="L422" s="10" t="str">
        <f>IF(Q428="","",Q428)</f>
        <v>Novák V.</v>
      </c>
      <c r="M422" s="10" t="str">
        <f>IF(Q429="","",Q429)</f>
        <v>Zejda T.</v>
      </c>
      <c r="N422" s="127"/>
      <c r="O422" s="101"/>
      <c r="P422" s="29">
        <v>4</v>
      </c>
      <c r="Q422" s="29" t="s">
        <v>911</v>
      </c>
    </row>
    <row r="423" spans="1:31" x14ac:dyDescent="0.2">
      <c r="A423" s="872" t="s">
        <v>505</v>
      </c>
      <c r="B423" s="379" t="s">
        <v>1798</v>
      </c>
      <c r="D423" s="868" t="s">
        <v>1763</v>
      </c>
      <c r="E423" s="185" t="s">
        <v>1764</v>
      </c>
      <c r="F423" s="185"/>
      <c r="G423" s="185"/>
      <c r="H423" s="185"/>
      <c r="I423" s="123"/>
      <c r="J423" s="123"/>
      <c r="P423" s="29">
        <v>5</v>
      </c>
      <c r="Q423" s="29" t="s">
        <v>1448</v>
      </c>
    </row>
    <row r="424" spans="1:31" x14ac:dyDescent="0.2">
      <c r="A424" s="872" t="s">
        <v>357</v>
      </c>
      <c r="B424" s="379" t="s">
        <v>1799</v>
      </c>
      <c r="D424" s="868" t="s">
        <v>1763</v>
      </c>
      <c r="E424" s="185" t="s">
        <v>1800</v>
      </c>
      <c r="F424" s="185"/>
      <c r="G424" s="185"/>
      <c r="H424" s="185"/>
      <c r="I424" s="123"/>
      <c r="J424" s="123"/>
      <c r="K424" s="16" t="s">
        <v>59</v>
      </c>
      <c r="L424" s="30" t="s">
        <v>54</v>
      </c>
      <c r="M424" s="6" t="s">
        <v>37</v>
      </c>
      <c r="P424" s="29">
        <v>6</v>
      </c>
      <c r="Q424" s="29" t="s">
        <v>953</v>
      </c>
    </row>
    <row r="425" spans="1:31" ht="12" thickBot="1" x14ac:dyDescent="0.25">
      <c r="A425" s="287" t="s">
        <v>126</v>
      </c>
      <c r="B425" s="286" t="s">
        <v>65</v>
      </c>
      <c r="C425" s="287" t="s">
        <v>127</v>
      </c>
      <c r="D425" s="287" t="s">
        <v>37</v>
      </c>
      <c r="E425" s="287">
        <v>0</v>
      </c>
      <c r="F425" s="287" t="s">
        <v>128</v>
      </c>
      <c r="G425" s="287" t="s">
        <v>79</v>
      </c>
      <c r="H425" s="287" t="s">
        <v>8</v>
      </c>
      <c r="I425" s="656"/>
      <c r="J425" s="123"/>
      <c r="K425" s="42" t="s">
        <v>954</v>
      </c>
      <c r="L425" s="29" t="str">
        <f>R430</f>
        <v>Novák V.</v>
      </c>
      <c r="M425" s="84" t="str">
        <f>Q430</f>
        <v>Jahoda M.</v>
      </c>
      <c r="P425" s="29">
        <v>7</v>
      </c>
      <c r="Q425" s="29" t="s">
        <v>937</v>
      </c>
      <c r="V425" s="257"/>
      <c r="W425" s="257"/>
    </row>
    <row r="426" spans="1:31" ht="12" thickTop="1" x14ac:dyDescent="0.2">
      <c r="A426" s="252">
        <v>1</v>
      </c>
      <c r="B426" s="219" t="s">
        <v>1720</v>
      </c>
      <c r="C426" s="252">
        <v>19</v>
      </c>
      <c r="D426" s="252">
        <v>17</v>
      </c>
      <c r="E426" s="252">
        <v>1</v>
      </c>
      <c r="F426" s="252">
        <v>1</v>
      </c>
      <c r="G426" s="252" t="s">
        <v>1808</v>
      </c>
      <c r="H426" s="655">
        <v>52</v>
      </c>
      <c r="I426" s="657"/>
      <c r="J426" s="123"/>
      <c r="K426" s="42" t="s">
        <v>859</v>
      </c>
      <c r="L426" s="29" t="str">
        <f>R431</f>
        <v>Pokorný</v>
      </c>
      <c r="M426" s="84" t="str">
        <f>Q431</f>
        <v>Chvátal P.</v>
      </c>
      <c r="P426" s="29">
        <v>8</v>
      </c>
      <c r="Q426" s="29" t="s">
        <v>915</v>
      </c>
      <c r="V426" s="257"/>
      <c r="W426" s="257"/>
    </row>
    <row r="427" spans="1:31" x14ac:dyDescent="0.2">
      <c r="A427" s="221">
        <v>2</v>
      </c>
      <c r="B427" s="220" t="s">
        <v>1724</v>
      </c>
      <c r="C427" s="221">
        <v>19</v>
      </c>
      <c r="D427" s="221">
        <v>11</v>
      </c>
      <c r="E427" s="221">
        <v>4</v>
      </c>
      <c r="F427" s="221">
        <v>4</v>
      </c>
      <c r="G427" s="221" t="s">
        <v>1727</v>
      </c>
      <c r="H427" s="506">
        <v>37</v>
      </c>
      <c r="I427" s="657"/>
      <c r="J427" s="123"/>
      <c r="M427" s="84"/>
      <c r="P427" s="29">
        <v>9</v>
      </c>
      <c r="Q427" s="29" t="s">
        <v>916</v>
      </c>
      <c r="V427" s="257"/>
      <c r="W427" s="257"/>
    </row>
    <row r="428" spans="1:31" x14ac:dyDescent="0.2">
      <c r="A428" s="221">
        <v>3</v>
      </c>
      <c r="B428" s="220" t="s">
        <v>1722</v>
      </c>
      <c r="C428" s="221">
        <v>19</v>
      </c>
      <c r="D428" s="221">
        <v>10</v>
      </c>
      <c r="E428" s="221">
        <v>6</v>
      </c>
      <c r="F428" s="221">
        <v>3</v>
      </c>
      <c r="G428" s="221" t="s">
        <v>1809</v>
      </c>
      <c r="H428" s="506">
        <v>36</v>
      </c>
      <c r="I428" s="657"/>
      <c r="J428" s="123"/>
      <c r="M428" s="84"/>
      <c r="N428" s="106"/>
      <c r="P428" s="29">
        <v>10</v>
      </c>
      <c r="Q428" s="29" t="s">
        <v>1018</v>
      </c>
      <c r="V428" s="257"/>
      <c r="W428" s="257"/>
    </row>
    <row r="429" spans="1:31" x14ac:dyDescent="0.2">
      <c r="A429" s="221">
        <v>4</v>
      </c>
      <c r="B429" s="220" t="s">
        <v>1726</v>
      </c>
      <c r="C429" s="221">
        <v>19</v>
      </c>
      <c r="D429" s="221">
        <v>10</v>
      </c>
      <c r="E429" s="221">
        <v>5</v>
      </c>
      <c r="F429" s="221">
        <v>4</v>
      </c>
      <c r="G429" s="221" t="s">
        <v>1810</v>
      </c>
      <c r="H429" s="506">
        <v>35</v>
      </c>
      <c r="I429" s="657"/>
      <c r="J429" s="123"/>
      <c r="K429" s="16" t="s">
        <v>57</v>
      </c>
      <c r="L429" s="30" t="s">
        <v>0</v>
      </c>
      <c r="M429" s="213" t="s">
        <v>22</v>
      </c>
      <c r="N429" s="106"/>
      <c r="P429" s="29">
        <v>11</v>
      </c>
      <c r="Q429" s="29" t="s">
        <v>998</v>
      </c>
      <c r="V429" s="257"/>
      <c r="W429" s="257"/>
    </row>
    <row r="430" spans="1:31" x14ac:dyDescent="0.2">
      <c r="A430" s="221">
        <v>5</v>
      </c>
      <c r="B430" s="220" t="s">
        <v>1728</v>
      </c>
      <c r="C430" s="221">
        <v>19</v>
      </c>
      <c r="D430" s="221">
        <v>9</v>
      </c>
      <c r="E430" s="221">
        <v>5</v>
      </c>
      <c r="F430" s="221">
        <v>5</v>
      </c>
      <c r="G430" s="221" t="s">
        <v>1811</v>
      </c>
      <c r="H430" s="506">
        <v>32</v>
      </c>
      <c r="I430" s="657"/>
      <c r="J430" s="123"/>
      <c r="K430" s="10" t="s">
        <v>1314</v>
      </c>
      <c r="L430" s="151" t="str">
        <f>IF(R419="","",R419)</f>
        <v>Novák V.</v>
      </c>
      <c r="M430" s="151">
        <f>IF(S419="","",S419)</f>
        <v>0</v>
      </c>
      <c r="N430" s="6"/>
      <c r="P430" s="29">
        <v>12</v>
      </c>
      <c r="Q430" s="29" t="s">
        <v>1819</v>
      </c>
      <c r="R430" s="29" t="str">
        <f>Q428</f>
        <v>Novák V.</v>
      </c>
      <c r="V430" s="257"/>
      <c r="W430" s="257"/>
    </row>
    <row r="431" spans="1:31" x14ac:dyDescent="0.2">
      <c r="A431" s="221">
        <v>6</v>
      </c>
      <c r="B431" s="220" t="s">
        <v>1730</v>
      </c>
      <c r="C431" s="221">
        <v>19</v>
      </c>
      <c r="D431" s="221">
        <v>10</v>
      </c>
      <c r="E431" s="221">
        <v>1</v>
      </c>
      <c r="F431" s="221">
        <v>8</v>
      </c>
      <c r="G431" s="221" t="s">
        <v>1812</v>
      </c>
      <c r="H431" s="506">
        <v>31</v>
      </c>
      <c r="I431" s="657"/>
      <c r="J431" s="123"/>
      <c r="K431" s="42" t="s">
        <v>853</v>
      </c>
      <c r="L431" s="151" t="str">
        <f t="shared" ref="L431:L433" si="62">IF(R420="","",R420)</f>
        <v>Novák V.</v>
      </c>
      <c r="M431" s="151" t="str">
        <f t="shared" ref="M431:M433" si="63">IF(S420="","",S420)</f>
        <v>Habr V.</v>
      </c>
      <c r="P431" s="29">
        <v>13</v>
      </c>
      <c r="Q431" s="29" t="s">
        <v>1562</v>
      </c>
      <c r="R431" s="29" t="str">
        <f>Q424</f>
        <v>Pokorný</v>
      </c>
      <c r="V431" s="257"/>
      <c r="W431" s="257"/>
    </row>
    <row r="432" spans="1:31" x14ac:dyDescent="0.2">
      <c r="A432" s="221">
        <v>7</v>
      </c>
      <c r="B432" s="220" t="s">
        <v>1734</v>
      </c>
      <c r="C432" s="221">
        <v>19</v>
      </c>
      <c r="D432" s="221">
        <v>7</v>
      </c>
      <c r="E432" s="221">
        <v>5</v>
      </c>
      <c r="F432" s="221">
        <v>7</v>
      </c>
      <c r="G432" s="221" t="s">
        <v>1773</v>
      </c>
      <c r="H432" s="506">
        <v>26</v>
      </c>
      <c r="I432" s="657"/>
      <c r="J432" s="224"/>
      <c r="K432" s="10"/>
      <c r="L432" s="151" t="str">
        <f t="shared" si="62"/>
        <v/>
      </c>
      <c r="M432" s="151" t="str">
        <f t="shared" si="63"/>
        <v/>
      </c>
      <c r="N432" s="97"/>
      <c r="P432" s="29">
        <v>14</v>
      </c>
      <c r="V432" s="257"/>
      <c r="W432" s="257"/>
    </row>
    <row r="433" spans="1:23" x14ac:dyDescent="0.2">
      <c r="A433" s="221">
        <v>8</v>
      </c>
      <c r="B433" s="220" t="s">
        <v>1732</v>
      </c>
      <c r="C433" s="221">
        <v>19</v>
      </c>
      <c r="D433" s="221">
        <v>7</v>
      </c>
      <c r="E433" s="221">
        <v>3</v>
      </c>
      <c r="F433" s="221">
        <v>9</v>
      </c>
      <c r="G433" s="221" t="s">
        <v>1813</v>
      </c>
      <c r="H433" s="506">
        <v>24</v>
      </c>
      <c r="I433" s="657"/>
      <c r="J433" s="123"/>
      <c r="L433" s="151" t="str">
        <f t="shared" si="62"/>
        <v/>
      </c>
      <c r="M433" s="151" t="str">
        <f t="shared" si="63"/>
        <v/>
      </c>
      <c r="N433" s="6"/>
      <c r="P433" s="29">
        <v>15</v>
      </c>
      <c r="V433" s="257"/>
      <c r="W433" s="257"/>
    </row>
    <row r="434" spans="1:23" x14ac:dyDescent="0.2">
      <c r="A434" s="221">
        <v>9</v>
      </c>
      <c r="B434" s="220" t="s">
        <v>1740</v>
      </c>
      <c r="C434" s="221">
        <v>19</v>
      </c>
      <c r="D434" s="221">
        <v>6</v>
      </c>
      <c r="E434" s="221">
        <v>2</v>
      </c>
      <c r="F434" s="221">
        <v>11</v>
      </c>
      <c r="G434" s="221" t="s">
        <v>1814</v>
      </c>
      <c r="H434" s="506">
        <v>20</v>
      </c>
      <c r="I434" s="657"/>
      <c r="J434" s="123"/>
      <c r="K434" s="241"/>
      <c r="L434" s="151" t="str">
        <f t="shared" ref="L434:L435" si="64">IF(R423="","",R423)</f>
        <v/>
      </c>
      <c r="M434" s="151" t="str">
        <f t="shared" ref="M434:M435" si="65">IF(S423="","",S423)</f>
        <v/>
      </c>
      <c r="V434" s="257"/>
      <c r="W434" s="257"/>
    </row>
    <row r="435" spans="1:23" x14ac:dyDescent="0.2">
      <c r="A435" s="221">
        <v>10</v>
      </c>
      <c r="B435" s="220" t="s">
        <v>1738</v>
      </c>
      <c r="C435" s="221">
        <v>19</v>
      </c>
      <c r="D435" s="221">
        <v>6</v>
      </c>
      <c r="E435" s="221">
        <v>2</v>
      </c>
      <c r="F435" s="221">
        <v>11</v>
      </c>
      <c r="G435" s="221" t="s">
        <v>1776</v>
      </c>
      <c r="H435" s="506">
        <v>20</v>
      </c>
      <c r="I435" s="657"/>
      <c r="J435" s="123"/>
      <c r="L435" s="151" t="str">
        <f t="shared" si="64"/>
        <v/>
      </c>
      <c r="M435" s="151" t="str">
        <f t="shared" si="65"/>
        <v/>
      </c>
      <c r="N435" s="84"/>
      <c r="V435" s="257"/>
      <c r="W435" s="257"/>
    </row>
    <row r="436" spans="1:23" x14ac:dyDescent="0.2">
      <c r="A436" s="221">
        <v>11</v>
      </c>
      <c r="B436" s="220" t="s">
        <v>1736</v>
      </c>
      <c r="C436" s="221">
        <v>19</v>
      </c>
      <c r="D436" s="221">
        <v>4</v>
      </c>
      <c r="E436" s="221">
        <v>6</v>
      </c>
      <c r="F436" s="221">
        <v>9</v>
      </c>
      <c r="G436" s="221" t="s">
        <v>1815</v>
      </c>
      <c r="H436" s="506">
        <v>18</v>
      </c>
      <c r="I436" s="657"/>
      <c r="J436" s="123"/>
      <c r="K436" s="258" t="s">
        <v>58</v>
      </c>
      <c r="L436" s="611" t="s">
        <v>53</v>
      </c>
      <c r="M436" s="612" t="s">
        <v>49</v>
      </c>
      <c r="N436" s="84"/>
      <c r="V436" s="257"/>
      <c r="W436" s="257"/>
    </row>
    <row r="437" spans="1:23" x14ac:dyDescent="0.2">
      <c r="A437" s="221">
        <v>12</v>
      </c>
      <c r="B437" s="220" t="s">
        <v>1744</v>
      </c>
      <c r="C437" s="221">
        <v>19</v>
      </c>
      <c r="D437" s="221">
        <v>4</v>
      </c>
      <c r="E437" s="221">
        <v>4</v>
      </c>
      <c r="F437" s="221">
        <v>11</v>
      </c>
      <c r="G437" s="221" t="s">
        <v>1816</v>
      </c>
      <c r="H437" s="506">
        <v>16</v>
      </c>
      <c r="I437" s="657"/>
      <c r="J437" s="123"/>
      <c r="K437" s="42" t="s">
        <v>853</v>
      </c>
      <c r="L437" s="6" t="str">
        <f>IF(T419="","",T419)</f>
        <v/>
      </c>
      <c r="M437" s="10" t="str">
        <f>IF(U419="","",U419)</f>
        <v/>
      </c>
      <c r="N437" s="84"/>
      <c r="V437" s="257"/>
      <c r="W437" s="257"/>
    </row>
    <row r="438" spans="1:23" x14ac:dyDescent="0.2">
      <c r="A438" s="221">
        <v>13</v>
      </c>
      <c r="B438" s="220" t="s">
        <v>1742</v>
      </c>
      <c r="C438" s="221">
        <v>19</v>
      </c>
      <c r="D438" s="221">
        <v>4</v>
      </c>
      <c r="E438" s="221">
        <v>2</v>
      </c>
      <c r="F438" s="221">
        <v>13</v>
      </c>
      <c r="G438" s="221" t="s">
        <v>1817</v>
      </c>
      <c r="H438" s="506">
        <v>14</v>
      </c>
      <c r="I438" s="657"/>
      <c r="J438" s="123"/>
      <c r="K438" s="42" t="s">
        <v>162</v>
      </c>
      <c r="L438" s="6" t="str">
        <f>IF(T420="","",T420)</f>
        <v/>
      </c>
      <c r="N438" s="84"/>
      <c r="V438" s="257"/>
      <c r="W438" s="257"/>
    </row>
    <row r="439" spans="1:23" x14ac:dyDescent="0.2">
      <c r="A439" s="221">
        <v>14</v>
      </c>
      <c r="B439" s="220" t="s">
        <v>1746</v>
      </c>
      <c r="C439" s="221">
        <v>19</v>
      </c>
      <c r="D439" s="221">
        <v>4</v>
      </c>
      <c r="E439" s="221">
        <v>2</v>
      </c>
      <c r="F439" s="221">
        <v>13</v>
      </c>
      <c r="G439" s="221" t="s">
        <v>1818</v>
      </c>
      <c r="H439" s="506">
        <v>14</v>
      </c>
      <c r="I439" s="657"/>
      <c r="J439" s="123"/>
      <c r="N439" s="84"/>
      <c r="V439" s="257"/>
      <c r="W439" s="257"/>
    </row>
    <row r="440" spans="1:23" x14ac:dyDescent="0.2">
      <c r="A440" s="255" t="s">
        <v>101</v>
      </c>
      <c r="B440" s="255"/>
      <c r="C440" s="120"/>
      <c r="E440" s="184"/>
      <c r="F440" s="184"/>
      <c r="G440" s="184"/>
      <c r="H440" s="184"/>
      <c r="I440" s="124"/>
      <c r="J440" s="123"/>
      <c r="O440" s="86"/>
    </row>
    <row r="441" spans="1:23" x14ac:dyDescent="0.2">
      <c r="A441" s="255" t="s">
        <v>506</v>
      </c>
      <c r="B441" s="184" t="s">
        <v>1825</v>
      </c>
      <c r="D441" s="721" t="s">
        <v>1801</v>
      </c>
      <c r="E441" s="839" t="s">
        <v>1802</v>
      </c>
      <c r="F441" s="839"/>
      <c r="G441" s="839"/>
      <c r="H441" s="382"/>
      <c r="I441" s="124"/>
      <c r="J441" s="123"/>
      <c r="K441" s="107" t="s">
        <v>60</v>
      </c>
      <c r="L441" s="44"/>
      <c r="M441" s="44"/>
      <c r="N441" s="44"/>
      <c r="O441" s="101"/>
    </row>
    <row r="442" spans="1:23" x14ac:dyDescent="0.2">
      <c r="A442" s="255" t="s">
        <v>358</v>
      </c>
      <c r="B442" s="184" t="s">
        <v>1826</v>
      </c>
      <c r="D442" s="721" t="s">
        <v>1803</v>
      </c>
      <c r="E442" s="839" t="s">
        <v>1804</v>
      </c>
      <c r="F442" s="839"/>
      <c r="G442" s="839"/>
      <c r="H442" s="382"/>
      <c r="I442" s="124"/>
      <c r="J442" s="123"/>
      <c r="K442" s="117"/>
      <c r="L442" s="233" t="str">
        <f xml:space="preserve">  IF(Q442="","",         Q442)</f>
        <v>Koupil</v>
      </c>
      <c r="M442" s="44"/>
      <c r="N442" s="44"/>
      <c r="O442" s="101"/>
      <c r="P442" s="29">
        <v>1</v>
      </c>
      <c r="Q442" s="29" t="s">
        <v>1293</v>
      </c>
      <c r="R442" s="29" t="str">
        <f>Q447</f>
        <v>Zejda T.</v>
      </c>
      <c r="S442" s="29" t="str">
        <f>Q443</f>
        <v>Chvátal T.</v>
      </c>
      <c r="T442" s="29" t="str">
        <f>Q451</f>
        <v>Habr V.</v>
      </c>
    </row>
    <row r="443" spans="1:23" x14ac:dyDescent="0.2">
      <c r="A443" s="255" t="s">
        <v>507</v>
      </c>
      <c r="B443" s="184" t="s">
        <v>1827</v>
      </c>
      <c r="D443" s="721" t="s">
        <v>1803</v>
      </c>
      <c r="E443" s="839" t="s">
        <v>1857</v>
      </c>
      <c r="F443" s="839"/>
      <c r="G443" s="839"/>
      <c r="H443" s="382"/>
      <c r="I443" s="124"/>
      <c r="J443" s="123"/>
      <c r="K443" s="117" t="str">
        <f>IF(Q443="","",Q443)</f>
        <v>Chvátal T.</v>
      </c>
      <c r="L443" s="117" t="str">
        <f>IF(Q444="","",Q444)</f>
        <v>Kelbler P.</v>
      </c>
      <c r="M443" s="117" t="str">
        <f>IF(Q445="","",Q445)</f>
        <v>Urbánek</v>
      </c>
      <c r="N443" s="117" t="str">
        <f>IF(Q446="","",Q446)</f>
        <v>Havlík R.</v>
      </c>
      <c r="O443" s="101"/>
      <c r="P443" s="29">
        <v>2</v>
      </c>
      <c r="Q443" s="29" t="s">
        <v>927</v>
      </c>
      <c r="R443" s="29" t="str">
        <f>Q449</f>
        <v>Nehyba F.</v>
      </c>
      <c r="S443" s="29" t="str">
        <f>Q450</f>
        <v>Švarc</v>
      </c>
    </row>
    <row r="444" spans="1:23" x14ac:dyDescent="0.2">
      <c r="A444" s="255" t="s">
        <v>508</v>
      </c>
      <c r="B444" s="184" t="s">
        <v>1828</v>
      </c>
      <c r="D444" s="721" t="s">
        <v>1801</v>
      </c>
      <c r="E444" s="839" t="s">
        <v>1805</v>
      </c>
      <c r="F444" s="839"/>
      <c r="G444" s="839"/>
      <c r="H444" s="184"/>
      <c r="I444" s="124"/>
      <c r="J444" s="123"/>
      <c r="K444" s="117" t="str">
        <f>IF(Q447="","",Q447)</f>
        <v>Zejda T.</v>
      </c>
      <c r="L444" s="117" t="str">
        <f>IF(Q448="","",Q448)</f>
        <v>Kapinus</v>
      </c>
      <c r="M444" s="117" t="str">
        <f>IF(Q449="","",Q449)</f>
        <v>Nehyba F.</v>
      </c>
      <c r="N444" s="117" t="str">
        <f>IF(Q450="","",Q450)</f>
        <v>Švarc</v>
      </c>
      <c r="O444" s="86"/>
      <c r="P444" s="29">
        <v>3</v>
      </c>
      <c r="Q444" s="29" t="s">
        <v>914</v>
      </c>
      <c r="R444" s="29" t="str">
        <f>Q454</f>
        <v>Kelbler D</v>
      </c>
      <c r="S444" s="29" t="str">
        <f>Q448</f>
        <v>Kapinus</v>
      </c>
    </row>
    <row r="445" spans="1:23" x14ac:dyDescent="0.2">
      <c r="A445" s="255" t="s">
        <v>509</v>
      </c>
      <c r="B445" s="184" t="s">
        <v>1829</v>
      </c>
      <c r="D445" s="721" t="s">
        <v>1830</v>
      </c>
      <c r="E445" s="839" t="s">
        <v>1858</v>
      </c>
      <c r="F445" s="839"/>
      <c r="G445" s="839"/>
      <c r="H445" s="184"/>
      <c r="I445" s="124"/>
      <c r="J445" s="123"/>
      <c r="K445" s="117"/>
      <c r="L445" s="117" t="str">
        <f>IF(Q451="","",Q451)</f>
        <v>Habr V.</v>
      </c>
      <c r="M445" s="117" t="str">
        <f>IF(Q452="","",Q452)</f>
        <v>Pokorný</v>
      </c>
      <c r="N445" s="128"/>
      <c r="O445" s="86"/>
      <c r="P445" s="29">
        <v>4</v>
      </c>
      <c r="Q445" s="29" t="s">
        <v>991</v>
      </c>
    </row>
    <row r="446" spans="1:23" x14ac:dyDescent="0.2">
      <c r="A446" s="255" t="s">
        <v>510</v>
      </c>
      <c r="B446" s="184" t="s">
        <v>1831</v>
      </c>
      <c r="D446" s="721" t="s">
        <v>1801</v>
      </c>
      <c r="E446" s="839" t="s">
        <v>1806</v>
      </c>
      <c r="F446" s="839"/>
      <c r="G446" s="839"/>
      <c r="H446" s="184"/>
      <c r="I446" s="124"/>
      <c r="J446" s="123"/>
      <c r="K446" s="107"/>
      <c r="L446" s="46"/>
      <c r="M446" s="44"/>
      <c r="N446" s="44"/>
      <c r="O446" s="86"/>
      <c r="P446" s="29">
        <v>5</v>
      </c>
      <c r="Q446" s="29" t="s">
        <v>1448</v>
      </c>
    </row>
    <row r="447" spans="1:23" x14ac:dyDescent="0.2">
      <c r="A447" s="723" t="s">
        <v>511</v>
      </c>
      <c r="B447" s="390" t="s">
        <v>1832</v>
      </c>
      <c r="C447" s="724"/>
      <c r="D447" s="725" t="s">
        <v>1801</v>
      </c>
      <c r="E447" s="839" t="s">
        <v>1833</v>
      </c>
      <c r="F447" s="839"/>
      <c r="G447" s="839"/>
      <c r="H447" s="390"/>
      <c r="I447" s="124"/>
      <c r="J447" s="123"/>
      <c r="K447" s="473" t="s">
        <v>59</v>
      </c>
      <c r="L447" s="44" t="s">
        <v>54</v>
      </c>
      <c r="M447" s="118" t="s">
        <v>37</v>
      </c>
      <c r="N447" s="44"/>
      <c r="O447" s="86"/>
      <c r="P447" s="29">
        <v>6</v>
      </c>
      <c r="Q447" s="29" t="s">
        <v>998</v>
      </c>
    </row>
    <row r="448" spans="1:23" ht="12" thickBot="1" x14ac:dyDescent="0.25">
      <c r="A448" s="775" t="s">
        <v>126</v>
      </c>
      <c r="B448" s="776" t="s">
        <v>65</v>
      </c>
      <c r="C448" s="775" t="s">
        <v>127</v>
      </c>
      <c r="D448" s="775" t="s">
        <v>37</v>
      </c>
      <c r="E448" s="775">
        <v>0</v>
      </c>
      <c r="F448" s="775" t="s">
        <v>128</v>
      </c>
      <c r="G448" s="775" t="s">
        <v>79</v>
      </c>
      <c r="H448" s="775" t="s">
        <v>8</v>
      </c>
      <c r="I448" s="656"/>
      <c r="J448" s="124"/>
      <c r="K448" s="117" t="s">
        <v>884</v>
      </c>
      <c r="L448" s="44" t="str">
        <f>IF(R453="","",R453)</f>
        <v>Zejda T.</v>
      </c>
      <c r="M448" s="118" t="str">
        <f>IF(Q453="","",Q453)</f>
        <v>Šmahel</v>
      </c>
      <c r="N448" s="44"/>
      <c r="O448" s="86"/>
      <c r="P448" s="29">
        <v>7</v>
      </c>
      <c r="Q448" s="29" t="s">
        <v>937</v>
      </c>
    </row>
    <row r="449" spans="1:18" ht="12" thickTop="1" x14ac:dyDescent="0.2">
      <c r="A449" s="778">
        <v>1</v>
      </c>
      <c r="B449" s="777" t="s">
        <v>1720</v>
      </c>
      <c r="C449" s="778">
        <v>20</v>
      </c>
      <c r="D449" s="778">
        <v>18</v>
      </c>
      <c r="E449" s="778">
        <v>1</v>
      </c>
      <c r="F449" s="778">
        <v>1</v>
      </c>
      <c r="G449" s="778" t="s">
        <v>1842</v>
      </c>
      <c r="H449" s="779">
        <v>55</v>
      </c>
      <c r="I449" s="657"/>
      <c r="J449" s="124"/>
      <c r="K449" s="117" t="s">
        <v>996</v>
      </c>
      <c r="L449" s="44" t="str">
        <f>IF(R454="","",R454)</f>
        <v>Pokorný</v>
      </c>
      <c r="M449" s="118" t="str">
        <f>IF(Q454="","",Q454)</f>
        <v>Kelbler D</v>
      </c>
      <c r="N449" s="44"/>
      <c r="O449" s="86"/>
      <c r="P449" s="29">
        <v>8</v>
      </c>
      <c r="Q449" s="29" t="s">
        <v>1855</v>
      </c>
    </row>
    <row r="450" spans="1:18" x14ac:dyDescent="0.2">
      <c r="A450" s="781">
        <v>2</v>
      </c>
      <c r="B450" s="780" t="s">
        <v>1724</v>
      </c>
      <c r="C450" s="781">
        <v>20</v>
      </c>
      <c r="D450" s="781">
        <v>12</v>
      </c>
      <c r="E450" s="781">
        <v>4</v>
      </c>
      <c r="F450" s="781">
        <v>4</v>
      </c>
      <c r="G450" s="781" t="s">
        <v>1771</v>
      </c>
      <c r="H450" s="782">
        <v>40</v>
      </c>
      <c r="I450" s="657"/>
      <c r="J450" s="124"/>
      <c r="K450" s="117"/>
      <c r="L450" s="44" t="str">
        <f>IF(R455="","",R455)</f>
        <v/>
      </c>
      <c r="M450" s="118" t="str">
        <f>IF(Q455="","",Q455)</f>
        <v/>
      </c>
      <c r="N450" s="118"/>
      <c r="O450" s="86"/>
      <c r="P450" s="29">
        <v>9</v>
      </c>
      <c r="Q450" s="29" t="s">
        <v>916</v>
      </c>
    </row>
    <row r="451" spans="1:18" x14ac:dyDescent="0.2">
      <c r="A451" s="781">
        <v>3</v>
      </c>
      <c r="B451" s="780" t="s">
        <v>1722</v>
      </c>
      <c r="C451" s="781">
        <v>20</v>
      </c>
      <c r="D451" s="781">
        <v>11</v>
      </c>
      <c r="E451" s="781">
        <v>6</v>
      </c>
      <c r="F451" s="781">
        <v>3</v>
      </c>
      <c r="G451" s="781" t="s">
        <v>1843</v>
      </c>
      <c r="H451" s="782">
        <v>39</v>
      </c>
      <c r="I451" s="657"/>
      <c r="J451" s="124"/>
      <c r="K451" s="117"/>
      <c r="L451" s="44" t="str">
        <f>IF(R456="","",R456)</f>
        <v/>
      </c>
      <c r="M451" s="118" t="str">
        <f>IF(Q456="","",Q456)</f>
        <v/>
      </c>
      <c r="N451" s="118"/>
      <c r="O451" s="86"/>
      <c r="P451" s="29">
        <v>10</v>
      </c>
      <c r="Q451" s="29" t="s">
        <v>915</v>
      </c>
    </row>
    <row r="452" spans="1:18" x14ac:dyDescent="0.2">
      <c r="A452" s="781">
        <v>4</v>
      </c>
      <c r="B452" s="780" t="s">
        <v>1726</v>
      </c>
      <c r="C452" s="781">
        <v>20</v>
      </c>
      <c r="D452" s="781">
        <v>10</v>
      </c>
      <c r="E452" s="781">
        <v>6</v>
      </c>
      <c r="F452" s="781">
        <v>4</v>
      </c>
      <c r="G452" s="781" t="s">
        <v>1844</v>
      </c>
      <c r="H452" s="782">
        <v>36</v>
      </c>
      <c r="I452" s="657"/>
      <c r="J452" s="124"/>
      <c r="K452" s="473" t="s">
        <v>57</v>
      </c>
      <c r="L452" s="474" t="s">
        <v>0</v>
      </c>
      <c r="M452" s="474" t="s">
        <v>22</v>
      </c>
      <c r="N452" s="44"/>
      <c r="O452" s="86"/>
      <c r="P452" s="29">
        <v>11</v>
      </c>
      <c r="Q452" s="29" t="s">
        <v>953</v>
      </c>
    </row>
    <row r="453" spans="1:18" x14ac:dyDescent="0.2">
      <c r="A453" s="781">
        <v>5</v>
      </c>
      <c r="B453" s="780" t="s">
        <v>1728</v>
      </c>
      <c r="C453" s="781">
        <v>20</v>
      </c>
      <c r="D453" s="781">
        <v>10</v>
      </c>
      <c r="E453" s="781">
        <v>5</v>
      </c>
      <c r="F453" s="781">
        <v>5</v>
      </c>
      <c r="G453" s="781" t="s">
        <v>1845</v>
      </c>
      <c r="H453" s="782">
        <v>35</v>
      </c>
      <c r="I453" s="657"/>
      <c r="J453" s="124"/>
      <c r="K453" s="119" t="s">
        <v>1019</v>
      </c>
      <c r="L453" s="86" t="str">
        <f>IF(R442="","",R442)</f>
        <v>Zejda T.</v>
      </c>
      <c r="M453" s="86" t="str">
        <f>IF(S442="","",S442)</f>
        <v>Chvátal T.</v>
      </c>
      <c r="N453" s="118"/>
      <c r="O453" s="86"/>
      <c r="P453" s="29">
        <v>12</v>
      </c>
      <c r="Q453" s="29" t="s">
        <v>1548</v>
      </c>
      <c r="R453" s="29" t="str">
        <f>Q447</f>
        <v>Zejda T.</v>
      </c>
    </row>
    <row r="454" spans="1:18" x14ac:dyDescent="0.2">
      <c r="A454" s="781">
        <v>6</v>
      </c>
      <c r="B454" s="780" t="s">
        <v>1730</v>
      </c>
      <c r="C454" s="781">
        <v>20</v>
      </c>
      <c r="D454" s="781">
        <v>10</v>
      </c>
      <c r="E454" s="781">
        <v>1</v>
      </c>
      <c r="F454" s="781">
        <v>9</v>
      </c>
      <c r="G454" s="781" t="s">
        <v>1846</v>
      </c>
      <c r="H454" s="782">
        <v>31</v>
      </c>
      <c r="I454" s="657"/>
      <c r="J454" s="124"/>
      <c r="K454" s="117" t="s">
        <v>954</v>
      </c>
      <c r="L454" s="86" t="str">
        <f t="shared" ref="L454:L456" si="66">IF(R443="","",R443)</f>
        <v>Nehyba F.</v>
      </c>
      <c r="M454" s="86" t="str">
        <f t="shared" ref="M454:M456" si="67">IF(S443="","",S443)</f>
        <v>Švarc</v>
      </c>
      <c r="N454" s="44"/>
      <c r="O454" s="86"/>
      <c r="P454" s="29">
        <v>13</v>
      </c>
      <c r="Q454" s="29" t="s">
        <v>1856</v>
      </c>
      <c r="R454" s="29" t="str">
        <f>Q452</f>
        <v>Pokorný</v>
      </c>
    </row>
    <row r="455" spans="1:18" x14ac:dyDescent="0.2">
      <c r="A455" s="781">
        <v>7</v>
      </c>
      <c r="B455" s="780" t="s">
        <v>1734</v>
      </c>
      <c r="C455" s="781">
        <v>20</v>
      </c>
      <c r="D455" s="781">
        <v>7</v>
      </c>
      <c r="E455" s="781">
        <v>5</v>
      </c>
      <c r="F455" s="781">
        <v>8</v>
      </c>
      <c r="G455" s="781" t="s">
        <v>1847</v>
      </c>
      <c r="H455" s="782">
        <v>26</v>
      </c>
      <c r="I455" s="657"/>
      <c r="J455" s="124"/>
      <c r="K455" s="117" t="s">
        <v>1859</v>
      </c>
      <c r="L455" s="86" t="str">
        <f t="shared" si="66"/>
        <v>Kelbler D</v>
      </c>
      <c r="M455" s="86" t="str">
        <f t="shared" si="67"/>
        <v>Kapinus</v>
      </c>
      <c r="N455" s="46"/>
      <c r="O455" s="86"/>
      <c r="P455" s="29">
        <v>14</v>
      </c>
    </row>
    <row r="456" spans="1:18" x14ac:dyDescent="0.2">
      <c r="A456" s="781">
        <v>8</v>
      </c>
      <c r="B456" s="780" t="s">
        <v>1732</v>
      </c>
      <c r="C456" s="781">
        <v>20</v>
      </c>
      <c r="D456" s="781">
        <v>7</v>
      </c>
      <c r="E456" s="781">
        <v>3</v>
      </c>
      <c r="F456" s="781">
        <v>10</v>
      </c>
      <c r="G456" s="781" t="s">
        <v>1848</v>
      </c>
      <c r="H456" s="782">
        <v>24</v>
      </c>
      <c r="I456" s="657"/>
      <c r="J456" s="124"/>
      <c r="K456" s="117"/>
      <c r="L456" s="86" t="str">
        <f t="shared" si="66"/>
        <v/>
      </c>
      <c r="M456" s="86" t="str">
        <f t="shared" si="67"/>
        <v/>
      </c>
      <c r="N456" s="44"/>
      <c r="P456" s="29">
        <v>15</v>
      </c>
    </row>
    <row r="457" spans="1:18" x14ac:dyDescent="0.2">
      <c r="A457" s="781">
        <v>9</v>
      </c>
      <c r="B457" s="780" t="s">
        <v>1736</v>
      </c>
      <c r="C457" s="781">
        <v>20</v>
      </c>
      <c r="D457" s="781">
        <v>5</v>
      </c>
      <c r="E457" s="781">
        <v>6</v>
      </c>
      <c r="F457" s="781">
        <v>9</v>
      </c>
      <c r="G457" s="781" t="s">
        <v>1849</v>
      </c>
      <c r="H457" s="782">
        <v>21</v>
      </c>
      <c r="I457" s="657"/>
      <c r="J457" s="124"/>
      <c r="K457" s="242"/>
      <c r="L457" s="86"/>
      <c r="M457" s="86"/>
      <c r="N457" s="44"/>
    </row>
    <row r="458" spans="1:18" x14ac:dyDescent="0.2">
      <c r="A458" s="781">
        <v>10</v>
      </c>
      <c r="B458" s="780" t="s">
        <v>1740</v>
      </c>
      <c r="C458" s="781">
        <v>20</v>
      </c>
      <c r="D458" s="781">
        <v>6</v>
      </c>
      <c r="E458" s="781">
        <v>2</v>
      </c>
      <c r="F458" s="781">
        <v>12</v>
      </c>
      <c r="G458" s="781" t="s">
        <v>1850</v>
      </c>
      <c r="H458" s="782">
        <v>20</v>
      </c>
      <c r="I458" s="657"/>
      <c r="J458" s="124"/>
      <c r="K458" s="473" t="s">
        <v>58</v>
      </c>
      <c r="L458" s="614" t="s">
        <v>53</v>
      </c>
      <c r="M458" s="613" t="s">
        <v>49</v>
      </c>
      <c r="N458" s="118"/>
    </row>
    <row r="459" spans="1:18" x14ac:dyDescent="0.2">
      <c r="A459" s="781">
        <v>11</v>
      </c>
      <c r="B459" s="780" t="s">
        <v>1738</v>
      </c>
      <c r="C459" s="781">
        <v>20</v>
      </c>
      <c r="D459" s="781">
        <v>6</v>
      </c>
      <c r="E459" s="781">
        <v>2</v>
      </c>
      <c r="F459" s="781">
        <v>12</v>
      </c>
      <c r="G459" s="781" t="s">
        <v>1015</v>
      </c>
      <c r="H459" s="782">
        <v>20</v>
      </c>
      <c r="I459" s="657"/>
      <c r="J459" s="124"/>
      <c r="K459" s="117" t="s">
        <v>954</v>
      </c>
      <c r="L459" s="44" t="str">
        <f>IF(T442="","",T442)</f>
        <v>Habr V.</v>
      </c>
      <c r="M459" s="873" t="str">
        <f>IF(U442="","",U442)</f>
        <v/>
      </c>
      <c r="N459" s="874"/>
    </row>
    <row r="460" spans="1:18" x14ac:dyDescent="0.2">
      <c r="A460" s="781">
        <v>12</v>
      </c>
      <c r="B460" s="780" t="s">
        <v>1744</v>
      </c>
      <c r="C460" s="781">
        <v>20</v>
      </c>
      <c r="D460" s="781">
        <v>4</v>
      </c>
      <c r="E460" s="781">
        <v>5</v>
      </c>
      <c r="F460" s="781">
        <v>11</v>
      </c>
      <c r="G460" s="781" t="s">
        <v>1735</v>
      </c>
      <c r="H460" s="782">
        <v>17</v>
      </c>
      <c r="I460" s="657"/>
      <c r="J460" s="124"/>
      <c r="K460" s="117"/>
      <c r="L460" s="44" t="str">
        <f t="shared" ref="L460:L461" si="68">IF(T443="","",T443)</f>
        <v/>
      </c>
      <c r="M460" s="94" t="str">
        <f t="shared" ref="M460:M461" si="69">IF(U443="","",U443)</f>
        <v/>
      </c>
      <c r="N460" s="118"/>
    </row>
    <row r="461" spans="1:18" x14ac:dyDescent="0.2">
      <c r="A461" s="781">
        <v>13</v>
      </c>
      <c r="B461" s="780" t="s">
        <v>1742</v>
      </c>
      <c r="C461" s="781">
        <v>20</v>
      </c>
      <c r="D461" s="781">
        <v>4</v>
      </c>
      <c r="E461" s="781">
        <v>3</v>
      </c>
      <c r="F461" s="781">
        <v>13</v>
      </c>
      <c r="G461" s="781" t="s">
        <v>1851</v>
      </c>
      <c r="H461" s="782">
        <v>15</v>
      </c>
      <c r="I461" s="657"/>
      <c r="J461" s="124"/>
      <c r="K461" s="475"/>
      <c r="L461" s="44" t="str">
        <f t="shared" si="68"/>
        <v/>
      </c>
      <c r="M461" s="29" t="str">
        <f t="shared" si="69"/>
        <v/>
      </c>
    </row>
    <row r="462" spans="1:18" x14ac:dyDescent="0.2">
      <c r="A462" s="781">
        <v>14</v>
      </c>
      <c r="B462" s="780" t="s">
        <v>1746</v>
      </c>
      <c r="C462" s="781">
        <v>20</v>
      </c>
      <c r="D462" s="781">
        <v>4</v>
      </c>
      <c r="E462" s="781">
        <v>3</v>
      </c>
      <c r="F462" s="781">
        <v>13</v>
      </c>
      <c r="G462" s="781" t="s">
        <v>1852</v>
      </c>
      <c r="H462" s="782">
        <v>15</v>
      </c>
      <c r="I462" s="657"/>
      <c r="J462" s="124"/>
      <c r="K462" s="243"/>
      <c r="L462" s="153" t="str">
        <f>IF(T445="","",T445)</f>
        <v/>
      </c>
      <c r="M462" s="153" t="str">
        <f>IF(U445="","",U445)</f>
        <v/>
      </c>
      <c r="N462" s="153"/>
      <c r="O462" s="86"/>
    </row>
    <row r="463" spans="1:18" x14ac:dyDescent="0.2">
      <c r="A463" s="739"/>
      <c r="B463" s="595"/>
      <c r="C463" s="598"/>
      <c r="D463" s="599"/>
      <c r="E463" s="600"/>
      <c r="F463" s="384"/>
      <c r="G463" s="394"/>
      <c r="H463" s="384"/>
      <c r="I463" s="384"/>
      <c r="J463" s="124"/>
      <c r="K463" s="243"/>
      <c r="L463" s="153"/>
      <c r="M463" s="153"/>
      <c r="N463" s="153"/>
      <c r="O463" s="86"/>
    </row>
    <row r="464" spans="1:18" x14ac:dyDescent="0.2">
      <c r="A464" s="739"/>
      <c r="B464" s="595"/>
      <c r="C464" s="598"/>
      <c r="D464" s="599"/>
      <c r="E464" s="600"/>
      <c r="F464" s="384"/>
      <c r="G464" s="394"/>
      <c r="H464" s="384"/>
      <c r="I464" s="384"/>
      <c r="J464" s="124"/>
      <c r="K464" s="243"/>
      <c r="L464" s="153"/>
      <c r="M464" s="153"/>
      <c r="N464" s="153"/>
      <c r="O464" s="86"/>
    </row>
    <row r="465" spans="1:18" x14ac:dyDescent="0.2">
      <c r="A465" s="268" t="s">
        <v>101</v>
      </c>
      <c r="B465" s="268"/>
      <c r="C465" s="598"/>
      <c r="D465" s="599"/>
      <c r="E465" s="600"/>
      <c r="F465" s="384"/>
      <c r="G465" s="394"/>
      <c r="H465" s="384"/>
      <c r="I465" s="384"/>
      <c r="J465" s="124"/>
      <c r="K465" s="511" t="s">
        <v>60</v>
      </c>
      <c r="L465" s="133"/>
      <c r="M465" s="133"/>
      <c r="N465" s="133"/>
      <c r="O465" s="86"/>
    </row>
    <row r="466" spans="1:18" x14ac:dyDescent="0.2">
      <c r="A466" s="268" t="s">
        <v>512</v>
      </c>
      <c r="B466" s="185" t="s">
        <v>1861</v>
      </c>
      <c r="C466" s="185"/>
      <c r="D466" s="185" t="s">
        <v>1807</v>
      </c>
      <c r="E466" s="123" t="s">
        <v>1834</v>
      </c>
      <c r="F466" s="123"/>
      <c r="G466" s="123"/>
      <c r="H466" s="123"/>
      <c r="I466" s="123"/>
      <c r="J466" s="121"/>
      <c r="K466" s="16"/>
      <c r="L466" s="6" t="str">
        <f xml:space="preserve">  IF(Q466="","",         Q466)</f>
        <v>Havlík R</v>
      </c>
      <c r="M466" s="6"/>
      <c r="N466" s="6"/>
      <c r="P466" s="29">
        <v>1</v>
      </c>
      <c r="Q466" s="29" t="s">
        <v>1885</v>
      </c>
    </row>
    <row r="467" spans="1:18" x14ac:dyDescent="0.2">
      <c r="A467" s="268" t="s">
        <v>513</v>
      </c>
      <c r="B467" s="185" t="s">
        <v>1862</v>
      </c>
      <c r="C467" s="185"/>
      <c r="D467" s="185" t="s">
        <v>1807</v>
      </c>
      <c r="E467" s="123" t="s">
        <v>1835</v>
      </c>
      <c r="F467" s="123"/>
      <c r="G467" s="123"/>
      <c r="H467" s="123"/>
      <c r="I467" s="123"/>
      <c r="J467" s="121"/>
      <c r="K467" s="42" t="str">
        <f>IF(Q467="","",Q467)</f>
        <v>Krejčí</v>
      </c>
      <c r="L467" s="212" t="str">
        <f>IF(Q468="","",Q468)</f>
        <v>Tříletý R.</v>
      </c>
      <c r="M467" s="6" t="str">
        <f>IF(Q469="","",Q469)</f>
        <v>Kelbler P.</v>
      </c>
      <c r="N467" s="6" t="str">
        <f>IF(Q470="","",Q470)</f>
        <v>Pospíchal</v>
      </c>
      <c r="P467" s="29">
        <v>2</v>
      </c>
      <c r="Q467" s="29" t="s">
        <v>1886</v>
      </c>
    </row>
    <row r="468" spans="1:18" x14ac:dyDescent="0.2">
      <c r="A468" s="268" t="s">
        <v>514</v>
      </c>
      <c r="B468" s="185" t="s">
        <v>1863</v>
      </c>
      <c r="C468" s="185"/>
      <c r="D468" s="185" t="s">
        <v>1836</v>
      </c>
      <c r="E468" s="123" t="s">
        <v>1837</v>
      </c>
      <c r="F468" s="123"/>
      <c r="G468" s="123"/>
      <c r="H468" s="123"/>
      <c r="I468" s="123"/>
      <c r="J468" s="121"/>
      <c r="K468" s="10" t="str">
        <f>IF(Q471="","",Q471)</f>
        <v>ZejdaT.</v>
      </c>
      <c r="L468" s="10" t="str">
        <f>IF(Q472="","",Q472)</f>
        <v>Nehyba F</v>
      </c>
      <c r="M468" s="10" t="str">
        <f>IF(Q473="","",Q473)</f>
        <v>Habr V.</v>
      </c>
      <c r="N468" s="10" t="str">
        <f>IF(Q474="","",Q474)</f>
        <v>Švarc</v>
      </c>
      <c r="O468" s="100"/>
      <c r="P468" s="29">
        <v>3</v>
      </c>
      <c r="Q468" s="29" t="s">
        <v>986</v>
      </c>
    </row>
    <row r="469" spans="1:18" x14ac:dyDescent="0.2">
      <c r="A469" s="268" t="s">
        <v>515</v>
      </c>
      <c r="B469" s="185" t="s">
        <v>1864</v>
      </c>
      <c r="C469" s="185"/>
      <c r="D469" s="185" t="s">
        <v>1836</v>
      </c>
      <c r="E469" s="123" t="s">
        <v>1838</v>
      </c>
      <c r="F469" s="123"/>
      <c r="G469" s="123"/>
      <c r="H469" s="123"/>
      <c r="I469" s="123"/>
      <c r="J469" s="121"/>
      <c r="K469" s="10"/>
      <c r="L469" s="10" t="str">
        <f>IF(Q475="","",Q475)</f>
        <v>Kelbler D.</v>
      </c>
      <c r="M469" s="10" t="str">
        <f>IF(Q476="","",Q476)</f>
        <v>Dolák</v>
      </c>
      <c r="N469" s="10"/>
      <c r="O469" s="101"/>
      <c r="P469" s="29">
        <v>4</v>
      </c>
      <c r="Q469" s="29" t="s">
        <v>914</v>
      </c>
    </row>
    <row r="470" spans="1:18" x14ac:dyDescent="0.2">
      <c r="A470" s="268" t="s">
        <v>516</v>
      </c>
      <c r="B470" s="185" t="s">
        <v>1865</v>
      </c>
      <c r="C470" s="185"/>
      <c r="D470" s="185" t="s">
        <v>1807</v>
      </c>
      <c r="E470" s="123" t="s">
        <v>1839</v>
      </c>
      <c r="F470" s="123"/>
      <c r="G470" s="123"/>
      <c r="H470" s="123"/>
      <c r="I470" s="123"/>
      <c r="J470" s="121"/>
      <c r="K470" s="10"/>
      <c r="L470" s="10"/>
      <c r="M470" s="10"/>
      <c r="N470" s="127"/>
      <c r="O470" s="101"/>
      <c r="P470" s="29">
        <v>5</v>
      </c>
      <c r="Q470" s="29" t="s">
        <v>1887</v>
      </c>
    </row>
    <row r="471" spans="1:18" x14ac:dyDescent="0.2">
      <c r="A471" s="268" t="s">
        <v>369</v>
      </c>
      <c r="B471" s="185" t="s">
        <v>1866</v>
      </c>
      <c r="C471" s="185"/>
      <c r="D471" s="185" t="s">
        <v>1807</v>
      </c>
      <c r="E471" s="123" t="s">
        <v>1840</v>
      </c>
      <c r="F471" s="123"/>
      <c r="G471" s="123"/>
      <c r="H471" s="123"/>
      <c r="I471" s="123"/>
      <c r="J471" s="121"/>
      <c r="K471" s="258" t="s">
        <v>59</v>
      </c>
      <c r="L471" s="97" t="s">
        <v>54</v>
      </c>
      <c r="M471" s="97" t="s">
        <v>37</v>
      </c>
      <c r="P471" s="29">
        <v>6</v>
      </c>
      <c r="Q471" s="29" t="s">
        <v>1705</v>
      </c>
    </row>
    <row r="472" spans="1:18" x14ac:dyDescent="0.2">
      <c r="A472" s="268" t="s">
        <v>517</v>
      </c>
      <c r="B472" s="185" t="s">
        <v>1867</v>
      </c>
      <c r="C472" s="185"/>
      <c r="D472" s="185" t="s">
        <v>1807</v>
      </c>
      <c r="E472" s="123" t="s">
        <v>1841</v>
      </c>
      <c r="F472" s="123"/>
      <c r="G472" s="123"/>
      <c r="H472" s="123"/>
      <c r="I472" s="123"/>
      <c r="J472" s="121"/>
      <c r="K472" s="42" t="s">
        <v>869</v>
      </c>
      <c r="L472" s="29" t="str">
        <f>IF(R477="","",R477)</f>
        <v>Pospíchal</v>
      </c>
      <c r="M472" s="29" t="str">
        <f>IF(Q477="","",Q477)</f>
        <v>Bastl V.</v>
      </c>
      <c r="P472" s="29">
        <v>7</v>
      </c>
      <c r="Q472" s="29" t="s">
        <v>1888</v>
      </c>
    </row>
    <row r="473" spans="1:18" ht="12" thickBot="1" x14ac:dyDescent="0.25">
      <c r="A473" s="287" t="s">
        <v>126</v>
      </c>
      <c r="B473" s="286" t="s">
        <v>65</v>
      </c>
      <c r="C473" s="287" t="s">
        <v>127</v>
      </c>
      <c r="D473" s="287" t="s">
        <v>37</v>
      </c>
      <c r="E473" s="287">
        <v>0</v>
      </c>
      <c r="F473" s="287" t="s">
        <v>128</v>
      </c>
      <c r="G473" s="287" t="s">
        <v>79</v>
      </c>
      <c r="H473" s="287" t="s">
        <v>8</v>
      </c>
      <c r="I473" s="656"/>
      <c r="J473" s="121"/>
      <c r="K473" s="42" t="s">
        <v>890</v>
      </c>
      <c r="L473" s="29" t="str">
        <f>IF(R478="","",R478)</f>
        <v>Kelbler D.</v>
      </c>
      <c r="M473" s="84" t="str">
        <f>IF(Q478="","",Q478)</f>
        <v>Novák V.</v>
      </c>
      <c r="P473" s="29">
        <v>8</v>
      </c>
      <c r="Q473" s="29" t="s">
        <v>915</v>
      </c>
    </row>
    <row r="474" spans="1:18" ht="12" thickTop="1" x14ac:dyDescent="0.2">
      <c r="A474" s="252">
        <v>1</v>
      </c>
      <c r="B474" s="219" t="s">
        <v>1720</v>
      </c>
      <c r="C474" s="252">
        <v>21</v>
      </c>
      <c r="D474" s="252">
        <v>19</v>
      </c>
      <c r="E474" s="252">
        <v>1</v>
      </c>
      <c r="F474" s="252">
        <v>1</v>
      </c>
      <c r="G474" s="252" t="s">
        <v>1868</v>
      </c>
      <c r="H474" s="655">
        <v>58</v>
      </c>
      <c r="I474" s="657"/>
      <c r="J474" s="121"/>
      <c r="L474" s="29" t="str">
        <f>IF(R479="","",R479)</f>
        <v/>
      </c>
      <c r="M474" s="84" t="str">
        <f>IF(Q479="","",Q479)</f>
        <v/>
      </c>
      <c r="P474" s="29">
        <v>9</v>
      </c>
      <c r="Q474" s="29" t="s">
        <v>916</v>
      </c>
    </row>
    <row r="475" spans="1:18" x14ac:dyDescent="0.2">
      <c r="A475" s="221">
        <v>2</v>
      </c>
      <c r="B475" s="220" t="s">
        <v>1724</v>
      </c>
      <c r="C475" s="221">
        <v>21</v>
      </c>
      <c r="D475" s="221">
        <v>12</v>
      </c>
      <c r="E475" s="221">
        <v>5</v>
      </c>
      <c r="F475" s="221">
        <v>4</v>
      </c>
      <c r="G475" s="221" t="s">
        <v>1771</v>
      </c>
      <c r="H475" s="506">
        <v>41</v>
      </c>
      <c r="I475" s="657"/>
      <c r="J475" s="121"/>
      <c r="L475" s="29" t="str">
        <f>IF(R480="","",R480)</f>
        <v/>
      </c>
      <c r="M475" s="84" t="str">
        <f>IF(Q480="","",Q480)</f>
        <v/>
      </c>
      <c r="P475" s="29">
        <v>10</v>
      </c>
      <c r="Q475" s="29" t="s">
        <v>1767</v>
      </c>
    </row>
    <row r="476" spans="1:18" x14ac:dyDescent="0.2">
      <c r="A476" s="221">
        <v>3</v>
      </c>
      <c r="B476" s="220" t="s">
        <v>1722</v>
      </c>
      <c r="C476" s="221">
        <v>21</v>
      </c>
      <c r="D476" s="221">
        <v>11</v>
      </c>
      <c r="E476" s="221">
        <v>6</v>
      </c>
      <c r="F476" s="221">
        <v>4</v>
      </c>
      <c r="G476" s="221" t="s">
        <v>1869</v>
      </c>
      <c r="H476" s="506">
        <v>39</v>
      </c>
      <c r="I476" s="657"/>
      <c r="J476" s="121"/>
      <c r="K476" s="258" t="s">
        <v>57</v>
      </c>
      <c r="L476" s="97" t="s">
        <v>0</v>
      </c>
      <c r="M476" s="97" t="s">
        <v>22</v>
      </c>
      <c r="N476" s="106"/>
      <c r="P476" s="29">
        <v>11</v>
      </c>
      <c r="Q476" s="29" t="s">
        <v>917</v>
      </c>
    </row>
    <row r="477" spans="1:18" x14ac:dyDescent="0.2">
      <c r="A477" s="221">
        <v>4</v>
      </c>
      <c r="B477" s="220" t="s">
        <v>1726</v>
      </c>
      <c r="C477" s="221">
        <v>21</v>
      </c>
      <c r="D477" s="221">
        <v>11</v>
      </c>
      <c r="E477" s="221">
        <v>6</v>
      </c>
      <c r="F477" s="221">
        <v>4</v>
      </c>
      <c r="G477" s="221" t="s">
        <v>1870</v>
      </c>
      <c r="H477" s="506">
        <v>39</v>
      </c>
      <c r="I477" s="657"/>
      <c r="J477" s="121"/>
      <c r="L477" s="29" t="str">
        <f>IF(R466="","",R466)</f>
        <v/>
      </c>
      <c r="M477" s="29" t="str">
        <f>IF(S466="","",S466)</f>
        <v/>
      </c>
      <c r="N477" s="106"/>
      <c r="P477" s="29">
        <v>12</v>
      </c>
      <c r="Q477" s="29" t="s">
        <v>913</v>
      </c>
      <c r="R477" s="29" t="str">
        <f>Q470</f>
        <v>Pospíchal</v>
      </c>
    </row>
    <row r="478" spans="1:18" x14ac:dyDescent="0.2">
      <c r="A478" s="221">
        <v>5</v>
      </c>
      <c r="B478" s="220" t="s">
        <v>1728</v>
      </c>
      <c r="C478" s="221">
        <v>21</v>
      </c>
      <c r="D478" s="221">
        <v>10</v>
      </c>
      <c r="E478" s="221">
        <v>5</v>
      </c>
      <c r="F478" s="221">
        <v>6</v>
      </c>
      <c r="G478" s="221" t="s">
        <v>1871</v>
      </c>
      <c r="H478" s="506">
        <v>35</v>
      </c>
      <c r="I478" s="657"/>
      <c r="J478" s="121"/>
      <c r="K478" s="16"/>
      <c r="L478" s="30" t="str">
        <f t="shared" ref="L478:L480" si="70">IF(R467="","",R467)</f>
        <v/>
      </c>
      <c r="M478" s="30" t="str">
        <f t="shared" ref="M478:M480" si="71">IF(S467="","",S467)</f>
        <v/>
      </c>
      <c r="N478" s="106"/>
      <c r="P478" s="29">
        <v>13</v>
      </c>
      <c r="Q478" s="29" t="s">
        <v>1018</v>
      </c>
      <c r="R478" s="29" t="str">
        <f>Q475</f>
        <v>Kelbler D.</v>
      </c>
    </row>
    <row r="479" spans="1:18" x14ac:dyDescent="0.2">
      <c r="A479" s="221">
        <v>6</v>
      </c>
      <c r="B479" s="220" t="s">
        <v>1730</v>
      </c>
      <c r="C479" s="221">
        <v>21</v>
      </c>
      <c r="D479" s="221">
        <v>11</v>
      </c>
      <c r="E479" s="221">
        <v>1</v>
      </c>
      <c r="F479" s="221">
        <v>9</v>
      </c>
      <c r="G479" s="221" t="s">
        <v>1872</v>
      </c>
      <c r="H479" s="506">
        <v>34</v>
      </c>
      <c r="I479" s="657"/>
      <c r="J479" s="121"/>
      <c r="K479" s="10"/>
      <c r="L479" s="30" t="str">
        <f t="shared" si="70"/>
        <v/>
      </c>
      <c r="M479" s="30" t="str">
        <f t="shared" si="71"/>
        <v/>
      </c>
      <c r="N479" s="6"/>
      <c r="P479" s="29">
        <v>14</v>
      </c>
    </row>
    <row r="480" spans="1:18" x14ac:dyDescent="0.2">
      <c r="A480" s="221">
        <v>7</v>
      </c>
      <c r="B480" s="220" t="s">
        <v>1734</v>
      </c>
      <c r="C480" s="221">
        <v>21</v>
      </c>
      <c r="D480" s="221">
        <v>7</v>
      </c>
      <c r="E480" s="221">
        <v>5</v>
      </c>
      <c r="F480" s="221">
        <v>9</v>
      </c>
      <c r="G480" s="221" t="s">
        <v>1873</v>
      </c>
      <c r="H480" s="506">
        <v>26</v>
      </c>
      <c r="I480" s="657"/>
      <c r="J480" s="121"/>
      <c r="K480" s="10"/>
      <c r="L480" s="30" t="str">
        <f t="shared" si="70"/>
        <v/>
      </c>
      <c r="M480" s="30" t="str">
        <f t="shared" si="71"/>
        <v/>
      </c>
      <c r="N480" s="97"/>
      <c r="P480" s="29">
        <v>15</v>
      </c>
    </row>
    <row r="481" spans="1:19" x14ac:dyDescent="0.2">
      <c r="A481" s="221">
        <v>8</v>
      </c>
      <c r="B481" s="220" t="s">
        <v>1732</v>
      </c>
      <c r="C481" s="221">
        <v>21</v>
      </c>
      <c r="D481" s="221">
        <v>7</v>
      </c>
      <c r="E481" s="221">
        <v>3</v>
      </c>
      <c r="F481" s="221">
        <v>11</v>
      </c>
      <c r="G481" s="221" t="s">
        <v>1874</v>
      </c>
      <c r="H481" s="506">
        <v>24</v>
      </c>
      <c r="I481" s="657"/>
      <c r="J481" s="121"/>
      <c r="K481" s="10"/>
      <c r="L481" s="30"/>
      <c r="M481" s="30"/>
      <c r="N481" s="6"/>
    </row>
    <row r="482" spans="1:19" x14ac:dyDescent="0.2">
      <c r="A482" s="221">
        <v>9</v>
      </c>
      <c r="B482" s="220" t="s">
        <v>1740</v>
      </c>
      <c r="C482" s="221">
        <v>21</v>
      </c>
      <c r="D482" s="221">
        <v>7</v>
      </c>
      <c r="E482" s="221">
        <v>2</v>
      </c>
      <c r="F482" s="221">
        <v>12</v>
      </c>
      <c r="G482" s="221" t="s">
        <v>1875</v>
      </c>
      <c r="H482" s="506">
        <v>23</v>
      </c>
      <c r="I482" s="657"/>
      <c r="J482" s="121"/>
      <c r="K482" s="258" t="s">
        <v>58</v>
      </c>
      <c r="L482" s="615" t="s">
        <v>53</v>
      </c>
      <c r="M482" s="616" t="s">
        <v>49</v>
      </c>
    </row>
    <row r="483" spans="1:19" x14ac:dyDescent="0.2">
      <c r="A483" s="221">
        <v>10</v>
      </c>
      <c r="B483" s="220" t="s">
        <v>1738</v>
      </c>
      <c r="C483" s="221">
        <v>21</v>
      </c>
      <c r="D483" s="221">
        <v>7</v>
      </c>
      <c r="E483" s="221">
        <v>2</v>
      </c>
      <c r="F483" s="221">
        <v>12</v>
      </c>
      <c r="G483" s="221" t="s">
        <v>1004</v>
      </c>
      <c r="H483" s="506">
        <v>23</v>
      </c>
      <c r="I483" s="657"/>
      <c r="J483" s="121"/>
      <c r="K483" s="92"/>
      <c r="L483" s="92" t="str">
        <f>IF(T466="","",T466)</f>
        <v/>
      </c>
      <c r="M483" s="92" t="str">
        <f>IF(U466="","",U466)</f>
        <v/>
      </c>
      <c r="N483" s="84"/>
    </row>
    <row r="484" spans="1:19" x14ac:dyDescent="0.2">
      <c r="A484" s="221">
        <v>11</v>
      </c>
      <c r="B484" s="220" t="s">
        <v>1736</v>
      </c>
      <c r="C484" s="221">
        <v>21</v>
      </c>
      <c r="D484" s="221">
        <v>5</v>
      </c>
      <c r="E484" s="221">
        <v>7</v>
      </c>
      <c r="F484" s="221">
        <v>9</v>
      </c>
      <c r="G484" s="221" t="s">
        <v>1849</v>
      </c>
      <c r="H484" s="506">
        <v>22</v>
      </c>
      <c r="I484" s="657"/>
      <c r="J484" s="121"/>
      <c r="L484" s="29" t="str">
        <f t="shared" ref="L484:L485" si="72">IF(T467="","",T467)</f>
        <v/>
      </c>
      <c r="M484" s="29" t="str">
        <f t="shared" ref="M484:M485" si="73">IF(U467="","",U467)</f>
        <v/>
      </c>
    </row>
    <row r="485" spans="1:19" x14ac:dyDescent="0.2">
      <c r="A485" s="221">
        <v>12</v>
      </c>
      <c r="B485" s="220" t="s">
        <v>1742</v>
      </c>
      <c r="C485" s="221">
        <v>21</v>
      </c>
      <c r="D485" s="221">
        <v>5</v>
      </c>
      <c r="E485" s="221">
        <v>3</v>
      </c>
      <c r="F485" s="221">
        <v>13</v>
      </c>
      <c r="G485" s="221" t="s">
        <v>1876</v>
      </c>
      <c r="H485" s="506">
        <v>18</v>
      </c>
      <c r="I485" s="657"/>
      <c r="J485" s="121"/>
      <c r="L485" s="29" t="str">
        <f t="shared" si="72"/>
        <v/>
      </c>
      <c r="M485" s="29" t="str">
        <f t="shared" si="73"/>
        <v/>
      </c>
    </row>
    <row r="486" spans="1:19" x14ac:dyDescent="0.2">
      <c r="A486" s="221">
        <v>13</v>
      </c>
      <c r="B486" s="220" t="s">
        <v>1744</v>
      </c>
      <c r="C486" s="221">
        <v>21</v>
      </c>
      <c r="D486" s="221">
        <v>4</v>
      </c>
      <c r="E486" s="221">
        <v>5</v>
      </c>
      <c r="F486" s="221">
        <v>12</v>
      </c>
      <c r="G486" s="221" t="s">
        <v>1877</v>
      </c>
      <c r="H486" s="506">
        <v>17</v>
      </c>
      <c r="I486" s="657"/>
      <c r="J486" s="121"/>
      <c r="L486" s="6" t="str">
        <f>IF(T469="","",T469)</f>
        <v/>
      </c>
      <c r="M486" s="10" t="str">
        <f>IF(U469="","",U469)</f>
        <v/>
      </c>
      <c r="N486" s="84"/>
    </row>
    <row r="487" spans="1:19" x14ac:dyDescent="0.2">
      <c r="A487" s="221">
        <v>14</v>
      </c>
      <c r="B487" s="220" t="s">
        <v>1746</v>
      </c>
      <c r="C487" s="221">
        <v>21</v>
      </c>
      <c r="D487" s="221">
        <v>4</v>
      </c>
      <c r="E487" s="221">
        <v>3</v>
      </c>
      <c r="F487" s="221">
        <v>14</v>
      </c>
      <c r="G487" s="221" t="s">
        <v>1878</v>
      </c>
      <c r="H487" s="506">
        <v>15</v>
      </c>
      <c r="I487" s="657"/>
      <c r="J487" s="121"/>
      <c r="L487" s="29" t="str">
        <f t="shared" ref="L487" si="74">IF(T470="","",T470)</f>
        <v/>
      </c>
      <c r="M487" s="10" t="str">
        <f t="shared" ref="M487" si="75">IF(U470="","",U470)</f>
        <v/>
      </c>
      <c r="N487" s="84"/>
    </row>
    <row r="488" spans="1:19" ht="12" x14ac:dyDescent="0.2">
      <c r="A488" s="887" t="s">
        <v>518</v>
      </c>
      <c r="B488" s="888" t="s">
        <v>1971</v>
      </c>
      <c r="C488" s="888"/>
      <c r="D488" s="888" t="s">
        <v>1879</v>
      </c>
      <c r="E488" s="889" t="s">
        <v>1880</v>
      </c>
      <c r="F488" s="854"/>
      <c r="G488" s="854"/>
      <c r="H488" s="854"/>
      <c r="I488" s="124"/>
      <c r="J488" s="484"/>
      <c r="K488" s="107" t="s">
        <v>60</v>
      </c>
      <c r="L488" s="44"/>
      <c r="M488" s="44"/>
      <c r="N488" s="44"/>
      <c r="O488" s="86"/>
    </row>
    <row r="489" spans="1:19" ht="12" x14ac:dyDescent="0.2">
      <c r="A489" s="887" t="s">
        <v>519</v>
      </c>
      <c r="B489" s="888" t="s">
        <v>1972</v>
      </c>
      <c r="C489" s="888"/>
      <c r="D489" s="888" t="s">
        <v>1879</v>
      </c>
      <c r="E489" s="889" t="s">
        <v>1973</v>
      </c>
      <c r="F489" s="854"/>
      <c r="G489" s="854"/>
      <c r="H489" s="854"/>
      <c r="I489" s="124"/>
      <c r="J489" s="484"/>
      <c r="K489" s="117"/>
      <c r="L489" s="233" t="str">
        <f xml:space="preserve">  IF(Q489="","",         Q489)</f>
        <v>Koupil</v>
      </c>
      <c r="M489" s="44"/>
      <c r="N489" s="44"/>
      <c r="O489" s="101"/>
      <c r="P489" s="29">
        <v>1</v>
      </c>
      <c r="Q489" s="29" t="s">
        <v>1293</v>
      </c>
      <c r="R489" s="29" t="str">
        <f>Q499</f>
        <v>Habr V.</v>
      </c>
      <c r="S489" s="29" t="str">
        <f>Q494</f>
        <v>Pokorný</v>
      </c>
    </row>
    <row r="490" spans="1:19" ht="12" x14ac:dyDescent="0.2">
      <c r="A490" s="887" t="s">
        <v>370</v>
      </c>
      <c r="B490" s="888" t="s">
        <v>1974</v>
      </c>
      <c r="C490" s="888"/>
      <c r="D490" s="888" t="s">
        <v>1881</v>
      </c>
      <c r="E490" s="889" t="s">
        <v>1975</v>
      </c>
      <c r="F490" s="854"/>
      <c r="G490" s="854"/>
      <c r="H490" s="854"/>
      <c r="I490" s="124"/>
      <c r="J490" s="484"/>
      <c r="K490" s="117" t="str">
        <f>IF(Q490="","",Q490)</f>
        <v>Habr S.</v>
      </c>
      <c r="L490" s="117" t="str">
        <f>IF(Q491="","",Q491)</f>
        <v>Bastl P.</v>
      </c>
      <c r="M490" s="117" t="str">
        <f>IF(Q492="","",Q492)</f>
        <v>Urbánek</v>
      </c>
      <c r="N490" s="117" t="str">
        <f>IF(Q493="","",Q493)</f>
        <v>Havlík M.</v>
      </c>
      <c r="O490" s="101"/>
      <c r="P490" s="29">
        <v>2</v>
      </c>
      <c r="Q490" s="29" t="s">
        <v>936</v>
      </c>
      <c r="R490" s="29" t="str">
        <f>Q495</f>
        <v>Kelbler P...</v>
      </c>
      <c r="S490" s="29" t="str">
        <f>Q494</f>
        <v>Pokorný</v>
      </c>
    </row>
    <row r="491" spans="1:19" ht="12" x14ac:dyDescent="0.2">
      <c r="A491" s="887" t="s">
        <v>520</v>
      </c>
      <c r="B491" s="888" t="s">
        <v>1976</v>
      </c>
      <c r="C491" s="888"/>
      <c r="D491" s="888" t="s">
        <v>1881</v>
      </c>
      <c r="E491" s="889" t="s">
        <v>1882</v>
      </c>
      <c r="F491" s="854"/>
      <c r="G491" s="854"/>
      <c r="H491" s="854"/>
      <c r="I491" s="124"/>
      <c r="J491" s="484"/>
      <c r="K491" s="117" t="str">
        <f>IF(Q494="","",Q494)</f>
        <v>Pokorný</v>
      </c>
      <c r="L491" s="117" t="str">
        <f>IF(Q495="","",Q495)</f>
        <v>Kelbler P...</v>
      </c>
      <c r="M491" s="117" t="str">
        <f>IF(Q496="","",Q496)</f>
        <v>Švarc</v>
      </c>
      <c r="N491" s="117" t="str">
        <f>IF(Q497="","",Q497)</f>
        <v>Zejda T.</v>
      </c>
      <c r="O491" s="101"/>
      <c r="P491" s="29">
        <v>3</v>
      </c>
      <c r="Q491" s="29" t="s">
        <v>911</v>
      </c>
      <c r="R491" s="29" t="str">
        <f>Q499</f>
        <v>Habr V.</v>
      </c>
      <c r="S491" s="29" t="str">
        <f>Q498</f>
        <v>Šťastný</v>
      </c>
    </row>
    <row r="492" spans="1:19" ht="12" x14ac:dyDescent="0.2">
      <c r="A492" s="887" t="s">
        <v>521</v>
      </c>
      <c r="B492" s="888" t="s">
        <v>1977</v>
      </c>
      <c r="C492" s="888"/>
      <c r="D492" s="888" t="s">
        <v>1879</v>
      </c>
      <c r="E492" s="889" t="s">
        <v>1982</v>
      </c>
      <c r="F492" s="854"/>
      <c r="G492" s="854"/>
      <c r="H492" s="854"/>
      <c r="I492" s="124"/>
      <c r="J492" s="484"/>
      <c r="K492" s="117"/>
      <c r="L492" s="117" t="str">
        <f>IF(Q498="","",Q498)</f>
        <v>Šťastný</v>
      </c>
      <c r="M492" s="117" t="str">
        <f>IF(Q499="","",Q499)</f>
        <v>Habr V.</v>
      </c>
      <c r="N492" s="128"/>
      <c r="O492" s="86"/>
      <c r="P492" s="29">
        <v>4</v>
      </c>
      <c r="Q492" s="29" t="s">
        <v>991</v>
      </c>
      <c r="R492" s="29" t="str">
        <f>Q492</f>
        <v>Urbánek</v>
      </c>
      <c r="S492" s="29" t="str">
        <f>Q495</f>
        <v>Kelbler P...</v>
      </c>
    </row>
    <row r="493" spans="1:19" ht="12" x14ac:dyDescent="0.2">
      <c r="A493" s="887" t="s">
        <v>522</v>
      </c>
      <c r="B493" s="888" t="s">
        <v>1978</v>
      </c>
      <c r="C493" s="888"/>
      <c r="D493" s="888" t="s">
        <v>1881</v>
      </c>
      <c r="E493" s="889" t="s">
        <v>1981</v>
      </c>
      <c r="F493" s="854"/>
      <c r="G493" s="854"/>
      <c r="H493" s="854"/>
      <c r="I493" s="124"/>
      <c r="J493" s="484"/>
      <c r="K493" s="117"/>
      <c r="L493" s="44"/>
      <c r="M493" s="44"/>
      <c r="N493" s="44"/>
      <c r="O493" s="86"/>
      <c r="P493" s="29">
        <v>5</v>
      </c>
      <c r="Q493" s="29" t="s">
        <v>928</v>
      </c>
      <c r="R493" s="29" t="str">
        <f>Q498</f>
        <v>Šťastný</v>
      </c>
      <c r="S493" s="29" t="str">
        <f>Q496</f>
        <v>Švarc</v>
      </c>
    </row>
    <row r="494" spans="1:19" ht="12" x14ac:dyDescent="0.2">
      <c r="A494" s="887" t="s">
        <v>523</v>
      </c>
      <c r="B494" s="888" t="s">
        <v>1979</v>
      </c>
      <c r="C494" s="888"/>
      <c r="D494" s="888" t="s">
        <v>1879</v>
      </c>
      <c r="E494" s="889" t="s">
        <v>1980</v>
      </c>
      <c r="F494" s="854"/>
      <c r="G494" s="854"/>
      <c r="H494" s="854"/>
      <c r="I494" s="124"/>
      <c r="J494" s="484"/>
      <c r="K494" s="107" t="s">
        <v>59</v>
      </c>
      <c r="L494" s="46" t="s">
        <v>54</v>
      </c>
      <c r="M494" s="44" t="s">
        <v>37</v>
      </c>
      <c r="N494" s="44"/>
      <c r="O494" s="86"/>
      <c r="P494" s="29">
        <v>6</v>
      </c>
      <c r="Q494" s="29" t="s">
        <v>953</v>
      </c>
      <c r="R494" s="29" t="str">
        <f>Q490</f>
        <v>Habr S.</v>
      </c>
      <c r="S494" s="29" t="s">
        <v>1702</v>
      </c>
    </row>
    <row r="495" spans="1:19" ht="12" thickBot="1" x14ac:dyDescent="0.25">
      <c r="A495" s="775" t="s">
        <v>126</v>
      </c>
      <c r="B495" s="776" t="s">
        <v>65</v>
      </c>
      <c r="C495" s="775" t="s">
        <v>127</v>
      </c>
      <c r="D495" s="775" t="s">
        <v>37</v>
      </c>
      <c r="E495" s="775">
        <v>0</v>
      </c>
      <c r="F495" s="775" t="s">
        <v>128</v>
      </c>
      <c r="G495" s="775" t="s">
        <v>79</v>
      </c>
      <c r="H495" s="775" t="s">
        <v>8</v>
      </c>
      <c r="I495" s="656"/>
      <c r="J495" s="484"/>
      <c r="K495" s="117" t="s">
        <v>951</v>
      </c>
      <c r="L495" s="44" t="str">
        <f>IF(R500="","",R500)</f>
        <v>Zejda T.</v>
      </c>
      <c r="M495" s="118" t="str">
        <f>IF(Q500="","",Q500)</f>
        <v>Novák V.</v>
      </c>
      <c r="N495" s="44"/>
      <c r="O495" s="86"/>
      <c r="P495" s="29">
        <v>7</v>
      </c>
      <c r="Q495" s="29" t="s">
        <v>1910</v>
      </c>
      <c r="R495" s="29" t="str">
        <f>Q499</f>
        <v>Habr V.</v>
      </c>
      <c r="S495" s="29" t="str">
        <f>Q499</f>
        <v>Habr V.</v>
      </c>
    </row>
    <row r="496" spans="1:19" ht="12" thickTop="1" x14ac:dyDescent="0.2">
      <c r="A496" s="778">
        <v>1</v>
      </c>
      <c r="B496" s="777" t="s">
        <v>921</v>
      </c>
      <c r="C496" s="778">
        <v>22</v>
      </c>
      <c r="D496" s="778">
        <v>16</v>
      </c>
      <c r="E496" s="778">
        <v>5</v>
      </c>
      <c r="F496" s="778">
        <v>1</v>
      </c>
      <c r="G496" s="778" t="s">
        <v>1005</v>
      </c>
      <c r="H496" s="779">
        <v>53</v>
      </c>
      <c r="I496" s="657"/>
      <c r="J496" s="484"/>
      <c r="K496" s="117" t="s">
        <v>863</v>
      </c>
      <c r="L496" s="44" t="str">
        <f>IF(R501="","",R501)</f>
        <v>Havlík M.</v>
      </c>
      <c r="M496" s="118" t="str">
        <f>IF(Q501="","",Q501)</f>
        <v>Dolík</v>
      </c>
      <c r="N496" s="44"/>
      <c r="O496" s="86"/>
      <c r="P496" s="29">
        <v>8</v>
      </c>
      <c r="Q496" s="29" t="s">
        <v>916</v>
      </c>
      <c r="R496" s="29" t="str">
        <f>Q499</f>
        <v>Habr V.</v>
      </c>
      <c r="S496" s="29" t="str">
        <f>Q495</f>
        <v>Kelbler P...</v>
      </c>
    </row>
    <row r="497" spans="1:18" x14ac:dyDescent="0.2">
      <c r="A497" s="781">
        <v>2</v>
      </c>
      <c r="B497" s="780" t="s">
        <v>405</v>
      </c>
      <c r="C497" s="781">
        <v>22</v>
      </c>
      <c r="D497" s="781">
        <v>13</v>
      </c>
      <c r="E497" s="781">
        <v>2</v>
      </c>
      <c r="F497" s="781">
        <v>7</v>
      </c>
      <c r="G497" s="781" t="s">
        <v>1006</v>
      </c>
      <c r="H497" s="782">
        <v>41</v>
      </c>
      <c r="I497" s="657"/>
      <c r="J497" s="484"/>
      <c r="K497" s="117"/>
      <c r="L497" s="44" t="str">
        <f>IF(R502="","",R502)</f>
        <v/>
      </c>
      <c r="M497" s="118" t="str">
        <f>IF(Q502="","",Q502)</f>
        <v/>
      </c>
      <c r="N497" s="44"/>
      <c r="O497" s="86"/>
      <c r="P497" s="29">
        <v>9</v>
      </c>
      <c r="Q497" s="29" t="s">
        <v>998</v>
      </c>
    </row>
    <row r="498" spans="1:18" x14ac:dyDescent="0.2">
      <c r="A498" s="781">
        <v>3</v>
      </c>
      <c r="B498" s="780" t="s">
        <v>131</v>
      </c>
      <c r="C498" s="781">
        <v>22</v>
      </c>
      <c r="D498" s="781">
        <v>11</v>
      </c>
      <c r="E498" s="781">
        <v>4</v>
      </c>
      <c r="F498" s="781">
        <v>7</v>
      </c>
      <c r="G498" s="781" t="s">
        <v>1007</v>
      </c>
      <c r="H498" s="782">
        <v>37</v>
      </c>
      <c r="I498" s="657"/>
      <c r="J498" s="484"/>
      <c r="K498" s="117"/>
      <c r="L498" s="44" t="str">
        <f>IF(R503="","",R503)</f>
        <v/>
      </c>
      <c r="M498" s="44" t="str">
        <f>IF(Q503="","",Q503)</f>
        <v/>
      </c>
      <c r="N498" s="118"/>
      <c r="O498" s="86"/>
      <c r="P498" s="29">
        <v>10</v>
      </c>
      <c r="Q498" s="29" t="s">
        <v>918</v>
      </c>
    </row>
    <row r="499" spans="1:18" x14ac:dyDescent="0.2">
      <c r="A499" s="781">
        <v>4</v>
      </c>
      <c r="B499" s="780" t="s">
        <v>130</v>
      </c>
      <c r="C499" s="781">
        <v>22</v>
      </c>
      <c r="D499" s="781">
        <v>11</v>
      </c>
      <c r="E499" s="781">
        <v>4</v>
      </c>
      <c r="F499" s="781">
        <v>7</v>
      </c>
      <c r="G499" s="781" t="s">
        <v>1008</v>
      </c>
      <c r="H499" s="782">
        <v>37</v>
      </c>
      <c r="I499" s="657"/>
      <c r="J499" s="484"/>
      <c r="K499" s="473" t="s">
        <v>57</v>
      </c>
      <c r="L499" s="474" t="s">
        <v>0</v>
      </c>
      <c r="M499" s="474" t="s">
        <v>22</v>
      </c>
      <c r="N499" s="118"/>
      <c r="O499" s="86"/>
      <c r="P499" s="29">
        <v>11</v>
      </c>
      <c r="Q499" s="29" t="s">
        <v>915</v>
      </c>
    </row>
    <row r="500" spans="1:18" x14ac:dyDescent="0.2">
      <c r="A500" s="781">
        <v>5</v>
      </c>
      <c r="B500" s="780" t="s">
        <v>848</v>
      </c>
      <c r="C500" s="781">
        <v>22</v>
      </c>
      <c r="D500" s="781">
        <v>9</v>
      </c>
      <c r="E500" s="781">
        <v>7</v>
      </c>
      <c r="F500" s="781">
        <v>6</v>
      </c>
      <c r="G500" s="781" t="s">
        <v>1001</v>
      </c>
      <c r="H500" s="782">
        <v>34</v>
      </c>
      <c r="I500" s="657"/>
      <c r="J500" s="484"/>
      <c r="K500" s="119" t="s">
        <v>1912</v>
      </c>
      <c r="L500" s="86" t="str">
        <f>IF(R489="","",R489)</f>
        <v>Habr V.</v>
      </c>
      <c r="M500" s="91" t="str">
        <f>IF(S489="","",S489)</f>
        <v>Pokorný</v>
      </c>
      <c r="N500" s="44"/>
      <c r="O500" s="86"/>
      <c r="P500" s="29">
        <v>12</v>
      </c>
      <c r="Q500" s="29" t="s">
        <v>1018</v>
      </c>
      <c r="R500" s="29" t="str">
        <f>Q497</f>
        <v>Zejda T.</v>
      </c>
    </row>
    <row r="501" spans="1:18" x14ac:dyDescent="0.2">
      <c r="A501" s="781">
        <v>6</v>
      </c>
      <c r="B501" s="780" t="s">
        <v>213</v>
      </c>
      <c r="C501" s="781">
        <v>22</v>
      </c>
      <c r="D501" s="781">
        <v>10</v>
      </c>
      <c r="E501" s="781">
        <v>3</v>
      </c>
      <c r="F501" s="781">
        <v>9</v>
      </c>
      <c r="G501" s="781" t="s">
        <v>1009</v>
      </c>
      <c r="H501" s="782">
        <v>33</v>
      </c>
      <c r="I501" s="657"/>
      <c r="J501" s="484"/>
      <c r="K501" s="117" t="s">
        <v>1913</v>
      </c>
      <c r="L501" s="86" t="str">
        <f t="shared" ref="L501:M501" si="76">IF(R490="","",R490)</f>
        <v>Kelbler P...</v>
      </c>
      <c r="M501" s="91" t="str">
        <f t="shared" si="76"/>
        <v>Pokorný</v>
      </c>
      <c r="N501" s="118"/>
      <c r="O501" s="86"/>
      <c r="P501" s="29">
        <v>13</v>
      </c>
      <c r="Q501" s="29" t="s">
        <v>1911</v>
      </c>
      <c r="R501" s="29" t="str">
        <f>Q493</f>
        <v>Havlík M.</v>
      </c>
    </row>
    <row r="502" spans="1:18" x14ac:dyDescent="0.2">
      <c r="A502" s="781">
        <v>7</v>
      </c>
      <c r="B502" s="780" t="s">
        <v>922</v>
      </c>
      <c r="C502" s="781">
        <v>22</v>
      </c>
      <c r="D502" s="781">
        <v>9</v>
      </c>
      <c r="E502" s="781">
        <v>6</v>
      </c>
      <c r="F502" s="781">
        <v>7</v>
      </c>
      <c r="G502" s="781" t="s">
        <v>1010</v>
      </c>
      <c r="H502" s="782">
        <v>33</v>
      </c>
      <c r="I502" s="657"/>
      <c r="J502" s="484"/>
      <c r="K502" s="117" t="s">
        <v>1017</v>
      </c>
      <c r="L502" s="86" t="str">
        <f t="shared" ref="L502:M502" si="77">IF(R491="","",R491)</f>
        <v>Habr V.</v>
      </c>
      <c r="M502" s="91" t="str">
        <f t="shared" si="77"/>
        <v>Šťastný</v>
      </c>
      <c r="N502" s="44"/>
      <c r="O502" s="86"/>
      <c r="P502" s="29">
        <v>14</v>
      </c>
    </row>
    <row r="503" spans="1:18" x14ac:dyDescent="0.2">
      <c r="A503" s="781">
        <v>8</v>
      </c>
      <c r="B503" s="780" t="s">
        <v>846</v>
      </c>
      <c r="C503" s="781">
        <v>22</v>
      </c>
      <c r="D503" s="781">
        <v>9</v>
      </c>
      <c r="E503" s="781">
        <v>5</v>
      </c>
      <c r="F503" s="781">
        <v>8</v>
      </c>
      <c r="G503" s="781" t="s">
        <v>1011</v>
      </c>
      <c r="H503" s="782">
        <v>32</v>
      </c>
      <c r="I503" s="657"/>
      <c r="J503" s="484"/>
      <c r="K503" s="117" t="s">
        <v>1914</v>
      </c>
      <c r="L503" s="86" t="str">
        <f t="shared" ref="L503:M503" si="78">IF(R492="","",R492)</f>
        <v>Urbánek</v>
      </c>
      <c r="M503" s="91" t="str">
        <f t="shared" si="78"/>
        <v>Kelbler P...</v>
      </c>
      <c r="N503" s="46"/>
      <c r="O503" s="86"/>
      <c r="P503" s="29">
        <v>15</v>
      </c>
    </row>
    <row r="504" spans="1:18" x14ac:dyDescent="0.2">
      <c r="A504" s="781">
        <v>9</v>
      </c>
      <c r="B504" s="780" t="s">
        <v>129</v>
      </c>
      <c r="C504" s="781">
        <v>22</v>
      </c>
      <c r="D504" s="781">
        <v>9</v>
      </c>
      <c r="E504" s="781">
        <v>3</v>
      </c>
      <c r="F504" s="781">
        <v>10</v>
      </c>
      <c r="G504" s="781" t="s">
        <v>1012</v>
      </c>
      <c r="H504" s="782">
        <v>30</v>
      </c>
      <c r="I504" s="657"/>
      <c r="J504" s="484"/>
      <c r="K504" s="117">
        <v>52</v>
      </c>
      <c r="L504" s="86" t="str">
        <f t="shared" ref="L504:M504" si="79">IF(R493="","",R493)</f>
        <v>Šťastný</v>
      </c>
      <c r="M504" s="91" t="str">
        <f t="shared" si="79"/>
        <v>Švarc</v>
      </c>
      <c r="N504" s="44"/>
    </row>
    <row r="505" spans="1:18" x14ac:dyDescent="0.2">
      <c r="A505" s="781">
        <v>10</v>
      </c>
      <c r="B505" s="780" t="s">
        <v>920</v>
      </c>
      <c r="C505" s="781">
        <v>22</v>
      </c>
      <c r="D505" s="781">
        <v>6</v>
      </c>
      <c r="E505" s="781">
        <v>5</v>
      </c>
      <c r="F505" s="781">
        <v>11</v>
      </c>
      <c r="G505" s="781" t="s">
        <v>1002</v>
      </c>
      <c r="H505" s="782">
        <v>23</v>
      </c>
      <c r="I505" s="657"/>
      <c r="J505" s="484"/>
      <c r="K505" s="42" t="s">
        <v>1403</v>
      </c>
      <c r="L505" s="86" t="str">
        <f t="shared" ref="L505:M505" si="80">IF(R494="","",R494)</f>
        <v>Habr S.</v>
      </c>
      <c r="M505" s="91" t="str">
        <f t="shared" si="80"/>
        <v>vlastní</v>
      </c>
      <c r="N505" s="44"/>
    </row>
    <row r="506" spans="1:18" x14ac:dyDescent="0.2">
      <c r="A506" s="781">
        <v>11</v>
      </c>
      <c r="B506" s="780" t="s">
        <v>207</v>
      </c>
      <c r="C506" s="781">
        <v>22</v>
      </c>
      <c r="D506" s="781">
        <v>6</v>
      </c>
      <c r="E506" s="781">
        <v>4</v>
      </c>
      <c r="F506" s="781">
        <v>12</v>
      </c>
      <c r="G506" s="781" t="s">
        <v>1013</v>
      </c>
      <c r="H506" s="782">
        <v>22</v>
      </c>
      <c r="I506" s="657"/>
      <c r="J506" s="484"/>
      <c r="K506" s="117" t="s">
        <v>954</v>
      </c>
      <c r="L506" s="86" t="str">
        <f t="shared" ref="L506:M506" si="81">IF(R495="","",R495)</f>
        <v>Habr V.</v>
      </c>
      <c r="M506" s="91" t="str">
        <f t="shared" si="81"/>
        <v>Habr V.</v>
      </c>
      <c r="N506" s="118"/>
    </row>
    <row r="507" spans="1:18" x14ac:dyDescent="0.2">
      <c r="A507" s="781">
        <v>12</v>
      </c>
      <c r="B507" s="780" t="s">
        <v>924</v>
      </c>
      <c r="C507" s="781">
        <v>22</v>
      </c>
      <c r="D507" s="781">
        <v>6</v>
      </c>
      <c r="E507" s="781">
        <v>2</v>
      </c>
      <c r="F507" s="781">
        <v>14</v>
      </c>
      <c r="G507" s="781" t="s">
        <v>1014</v>
      </c>
      <c r="H507" s="782">
        <v>20</v>
      </c>
      <c r="I507" s="657"/>
      <c r="J507" s="484"/>
      <c r="K507" s="117">
        <v>86</v>
      </c>
      <c r="L507" s="86" t="str">
        <f t="shared" ref="L507:M507" si="82">IF(R496="","",R496)</f>
        <v>Habr V.</v>
      </c>
      <c r="M507" s="91" t="str">
        <f t="shared" si="82"/>
        <v>Kelbler P...</v>
      </c>
      <c r="N507" s="118"/>
    </row>
    <row r="508" spans="1:18" x14ac:dyDescent="0.2">
      <c r="A508" s="781">
        <v>13</v>
      </c>
      <c r="B508" s="780" t="s">
        <v>925</v>
      </c>
      <c r="C508" s="781">
        <v>22</v>
      </c>
      <c r="D508" s="781">
        <v>5</v>
      </c>
      <c r="E508" s="781">
        <v>4</v>
      </c>
      <c r="F508" s="781">
        <v>13</v>
      </c>
      <c r="G508" s="781" t="s">
        <v>1015</v>
      </c>
      <c r="H508" s="782">
        <v>19</v>
      </c>
      <c r="I508" s="657"/>
      <c r="J508" s="484"/>
      <c r="K508" s="117"/>
      <c r="L508" s="44" t="str">
        <f t="shared" ref="L508" si="83">IF(T491="","",T491)</f>
        <v/>
      </c>
      <c r="M508" s="117" t="str">
        <f t="shared" ref="M508" si="84">IF(U491="","",U491)</f>
        <v/>
      </c>
      <c r="N508" s="118"/>
    </row>
    <row r="509" spans="1:18" x14ac:dyDescent="0.2">
      <c r="A509" s="781">
        <v>14</v>
      </c>
      <c r="B509" s="780" t="s">
        <v>923</v>
      </c>
      <c r="C509" s="781">
        <v>22</v>
      </c>
      <c r="D509" s="781">
        <v>4</v>
      </c>
      <c r="E509" s="781">
        <v>6</v>
      </c>
      <c r="F509" s="781">
        <v>12</v>
      </c>
      <c r="G509" s="781" t="s">
        <v>1016</v>
      </c>
      <c r="H509" s="782">
        <v>18</v>
      </c>
      <c r="I509" s="657"/>
      <c r="J509" s="484"/>
      <c r="K509" s="242" t="s">
        <v>58</v>
      </c>
      <c r="L509" s="234" t="s">
        <v>53</v>
      </c>
      <c r="M509" s="149" t="s">
        <v>49</v>
      </c>
    </row>
    <row r="510" spans="1:18" x14ac:dyDescent="0.2">
      <c r="A510" s="268" t="s">
        <v>101</v>
      </c>
      <c r="B510" s="268"/>
      <c r="C510" s="270"/>
      <c r="D510" s="185"/>
      <c r="E510" s="185"/>
      <c r="F510" s="185"/>
      <c r="G510" s="185"/>
      <c r="H510" s="185"/>
      <c r="I510" s="123"/>
      <c r="J510" s="121"/>
    </row>
    <row r="511" spans="1:18" ht="12.75" x14ac:dyDescent="0.2">
      <c r="A511" s="885" t="s">
        <v>528</v>
      </c>
      <c r="B511" s="886" t="s">
        <v>1956</v>
      </c>
      <c r="C511" s="886"/>
      <c r="D511" s="886" t="s">
        <v>1957</v>
      </c>
      <c r="E511" s="185" t="s">
        <v>1958</v>
      </c>
      <c r="F511" s="882"/>
      <c r="G511" s="882"/>
      <c r="H511" s="882"/>
      <c r="I511" s="123"/>
      <c r="J511" s="121"/>
      <c r="K511" s="16" t="s">
        <v>60</v>
      </c>
      <c r="L511" s="6"/>
      <c r="M511" s="6"/>
      <c r="N511" s="6"/>
    </row>
    <row r="512" spans="1:18" ht="12.75" x14ac:dyDescent="0.2">
      <c r="A512" s="885" t="s">
        <v>529</v>
      </c>
      <c r="B512" s="886" t="s">
        <v>1959</v>
      </c>
      <c r="C512" s="886"/>
      <c r="D512" s="886" t="s">
        <v>1957</v>
      </c>
      <c r="E512" s="185" t="s">
        <v>1960</v>
      </c>
      <c r="F512" s="882"/>
      <c r="G512" s="882"/>
      <c r="H512" s="882"/>
      <c r="I512" s="123"/>
      <c r="J512" s="121"/>
      <c r="L512" s="212" t="str">
        <f xml:space="preserve">  IF(Q512="","",         Q512)</f>
        <v>Nedoma</v>
      </c>
      <c r="M512" s="6"/>
      <c r="N512" s="6"/>
      <c r="P512" s="29">
        <v>1</v>
      </c>
      <c r="Q512" s="29" t="s">
        <v>1907</v>
      </c>
    </row>
    <row r="513" spans="1:18" ht="12.75" x14ac:dyDescent="0.2">
      <c r="A513" s="885" t="s">
        <v>530</v>
      </c>
      <c r="B513" s="886" t="s">
        <v>1961</v>
      </c>
      <c r="C513" s="886"/>
      <c r="D513" s="886" t="s">
        <v>1957</v>
      </c>
      <c r="E513" s="185" t="s">
        <v>1962</v>
      </c>
      <c r="F513" s="882"/>
      <c r="G513" s="882"/>
      <c r="H513" s="882"/>
      <c r="I513" s="123"/>
      <c r="J513" s="121"/>
      <c r="K513" s="10" t="str">
        <f>IF(Q513="","",Q513)</f>
        <v>Habr S.</v>
      </c>
      <c r="L513" s="10" t="str">
        <f>IF(Q514="","",Q514)</f>
        <v>Bastl P.</v>
      </c>
      <c r="M513" s="10" t="str">
        <f>IF(Q515="","",Q515)</f>
        <v>Kelbler P.</v>
      </c>
      <c r="N513" s="10" t="str">
        <f>IF(Q516="","",Q516)</f>
        <v>Novák V.</v>
      </c>
      <c r="O513" s="100"/>
      <c r="P513" s="29">
        <v>2</v>
      </c>
      <c r="Q513" s="29" t="s">
        <v>936</v>
      </c>
    </row>
    <row r="514" spans="1:18" ht="12.75" x14ac:dyDescent="0.2">
      <c r="A514" s="885" t="s">
        <v>531</v>
      </c>
      <c r="B514" s="886" t="s">
        <v>1963</v>
      </c>
      <c r="C514" s="886"/>
      <c r="D514" s="886" t="s">
        <v>1957</v>
      </c>
      <c r="E514" s="185" t="s">
        <v>1964</v>
      </c>
      <c r="F514" s="882"/>
      <c r="G514" s="882"/>
      <c r="H514" s="882"/>
      <c r="I514" s="123"/>
      <c r="J514" s="121"/>
      <c r="K514" s="10" t="str">
        <f>IF(Q517="","",Q517)</f>
        <v>Pokorný</v>
      </c>
      <c r="L514" s="10" t="str">
        <f>IF(Q518="","",Q518)</f>
        <v>Švarc</v>
      </c>
      <c r="M514" s="10" t="str">
        <f>IF(Q519="","",Q519)</f>
        <v>Habr V.</v>
      </c>
      <c r="N514" s="10" t="str">
        <f>IF(Q520="","",Q520)</f>
        <v>Zejda T.</v>
      </c>
      <c r="O514" s="101"/>
      <c r="P514" s="29">
        <v>3</v>
      </c>
      <c r="Q514" s="29" t="s">
        <v>911</v>
      </c>
    </row>
    <row r="515" spans="1:18" ht="12.75" x14ac:dyDescent="0.2">
      <c r="A515" s="885" t="s">
        <v>371</v>
      </c>
      <c r="B515" s="886" t="s">
        <v>1965</v>
      </c>
      <c r="C515" s="886"/>
      <c r="D515" s="886" t="s">
        <v>1957</v>
      </c>
      <c r="E515" s="185" t="s">
        <v>1966</v>
      </c>
      <c r="F515" s="882"/>
      <c r="G515" s="882"/>
      <c r="H515" s="882"/>
      <c r="I515" s="123"/>
      <c r="J515" s="121"/>
      <c r="K515" s="10"/>
      <c r="L515" s="10" t="str">
        <f>IF(Q521="","",Q521)</f>
        <v>Dolák</v>
      </c>
      <c r="M515" s="10" t="str">
        <f>IF(Q522="","",Q522)</f>
        <v>Kelbler M..</v>
      </c>
      <c r="N515" s="127"/>
      <c r="O515" s="101"/>
      <c r="P515" s="29">
        <v>4</v>
      </c>
      <c r="Q515" s="29" t="s">
        <v>914</v>
      </c>
    </row>
    <row r="516" spans="1:18" ht="12.75" x14ac:dyDescent="0.2">
      <c r="A516" s="885" t="s">
        <v>532</v>
      </c>
      <c r="B516" s="886" t="s">
        <v>1967</v>
      </c>
      <c r="C516" s="886"/>
      <c r="D516" s="886" t="s">
        <v>1957</v>
      </c>
      <c r="E516" s="884" t="s">
        <v>1968</v>
      </c>
      <c r="F516" s="883"/>
      <c r="G516" s="883"/>
      <c r="H516" s="883"/>
      <c r="I516" s="726"/>
      <c r="J516" s="142"/>
      <c r="P516" s="29">
        <v>5</v>
      </c>
      <c r="Q516" s="29" t="s">
        <v>1018</v>
      </c>
    </row>
    <row r="517" spans="1:18" ht="12.75" x14ac:dyDescent="0.2">
      <c r="A517" s="885" t="s">
        <v>533</v>
      </c>
      <c r="B517" s="886" t="s">
        <v>1969</v>
      </c>
      <c r="C517" s="886"/>
      <c r="D517" s="886" t="s">
        <v>1957</v>
      </c>
      <c r="E517" s="185" t="s">
        <v>1970</v>
      </c>
      <c r="F517" s="882"/>
      <c r="G517" s="882"/>
      <c r="H517" s="882"/>
      <c r="I517" s="123"/>
      <c r="J517" s="121"/>
      <c r="K517" s="16" t="s">
        <v>59</v>
      </c>
      <c r="L517" s="30" t="s">
        <v>54</v>
      </c>
      <c r="M517" s="6" t="s">
        <v>37</v>
      </c>
      <c r="P517" s="29">
        <v>6</v>
      </c>
      <c r="Q517" s="29" t="s">
        <v>953</v>
      </c>
    </row>
    <row r="518" spans="1:18" ht="12" thickBot="1" x14ac:dyDescent="0.25">
      <c r="A518" s="287" t="s">
        <v>126</v>
      </c>
      <c r="B518" s="286" t="s">
        <v>65</v>
      </c>
      <c r="C518" s="287" t="s">
        <v>127</v>
      </c>
      <c r="D518" s="287" t="s">
        <v>37</v>
      </c>
      <c r="E518" s="287">
        <v>0</v>
      </c>
      <c r="F518" s="287" t="s">
        <v>128</v>
      </c>
      <c r="G518" s="287" t="s">
        <v>79</v>
      </c>
      <c r="H518" s="287" t="s">
        <v>8</v>
      </c>
      <c r="I518" s="656"/>
      <c r="J518" s="121"/>
      <c r="K518" s="42" t="s">
        <v>869</v>
      </c>
      <c r="L518" s="29" t="str">
        <f>IF(R523="","",R523)</f>
        <v>Nedoma</v>
      </c>
      <c r="M518" s="84" t="str">
        <f>IF(Q523="","",Q523)</f>
        <v>Kelbler D.</v>
      </c>
      <c r="P518" s="29">
        <v>7</v>
      </c>
      <c r="Q518" s="29" t="s">
        <v>916</v>
      </c>
    </row>
    <row r="519" spans="1:18" ht="12" thickTop="1" x14ac:dyDescent="0.2">
      <c r="A519" s="252">
        <v>1</v>
      </c>
      <c r="B519" s="219" t="s">
        <v>1720</v>
      </c>
      <c r="C519" s="252">
        <v>23</v>
      </c>
      <c r="D519" s="252">
        <v>21</v>
      </c>
      <c r="E519" s="252">
        <v>1</v>
      </c>
      <c r="F519" s="252">
        <v>1</v>
      </c>
      <c r="G519" s="252" t="s">
        <v>1894</v>
      </c>
      <c r="H519" s="655">
        <v>64</v>
      </c>
      <c r="I519" s="657"/>
      <c r="J519" s="121"/>
      <c r="K519" s="42" t="s">
        <v>951</v>
      </c>
      <c r="L519" s="29" t="str">
        <f>IF(R524="","",R524)</f>
        <v>Pokorný</v>
      </c>
      <c r="M519" s="84" t="str">
        <f>IF(Q524="","",Q524)</f>
        <v>Šmahel M.</v>
      </c>
      <c r="P519" s="29">
        <v>8</v>
      </c>
      <c r="Q519" s="29" t="s">
        <v>915</v>
      </c>
    </row>
    <row r="520" spans="1:18" x14ac:dyDescent="0.2">
      <c r="A520" s="221">
        <v>2</v>
      </c>
      <c r="B520" s="220" t="s">
        <v>1724</v>
      </c>
      <c r="C520" s="221">
        <v>23</v>
      </c>
      <c r="D520" s="221">
        <v>13</v>
      </c>
      <c r="E520" s="221">
        <v>5</v>
      </c>
      <c r="F520" s="221">
        <v>5</v>
      </c>
      <c r="G520" s="221" t="s">
        <v>1895</v>
      </c>
      <c r="H520" s="506">
        <v>44</v>
      </c>
      <c r="I520" s="657"/>
      <c r="J520" s="121"/>
      <c r="L520" s="29" t="str">
        <f>IF(R525="","",R525)</f>
        <v/>
      </c>
      <c r="M520" s="84" t="str">
        <f>IF(Q525="","",Q525)</f>
        <v/>
      </c>
      <c r="P520" s="29">
        <v>9</v>
      </c>
      <c r="Q520" s="29" t="s">
        <v>998</v>
      </c>
    </row>
    <row r="521" spans="1:18" x14ac:dyDescent="0.2">
      <c r="A521" s="221">
        <v>3</v>
      </c>
      <c r="B521" s="220" t="s">
        <v>1726</v>
      </c>
      <c r="C521" s="221">
        <v>23</v>
      </c>
      <c r="D521" s="221">
        <v>12</v>
      </c>
      <c r="E521" s="221">
        <v>7</v>
      </c>
      <c r="F521" s="221">
        <v>4</v>
      </c>
      <c r="G521" s="221" t="s">
        <v>1896</v>
      </c>
      <c r="H521" s="506">
        <v>43</v>
      </c>
      <c r="I521" s="657"/>
      <c r="J521" s="121"/>
      <c r="L521" s="6" t="str">
        <f>IF(R526="","",R526)</f>
        <v/>
      </c>
      <c r="M521" s="84" t="str">
        <f>IF(Q526="","",Q526)</f>
        <v/>
      </c>
      <c r="N521" s="106"/>
      <c r="P521" s="29">
        <v>10</v>
      </c>
      <c r="Q521" s="29" t="s">
        <v>917</v>
      </c>
    </row>
    <row r="522" spans="1:18" x14ac:dyDescent="0.2">
      <c r="A522" s="221">
        <v>4</v>
      </c>
      <c r="B522" s="220" t="s">
        <v>1722</v>
      </c>
      <c r="C522" s="221">
        <v>23</v>
      </c>
      <c r="D522" s="221">
        <v>12</v>
      </c>
      <c r="E522" s="221">
        <v>6</v>
      </c>
      <c r="F522" s="221">
        <v>5</v>
      </c>
      <c r="G522" s="221" t="s">
        <v>1897</v>
      </c>
      <c r="H522" s="506">
        <v>42</v>
      </c>
      <c r="I522" s="657"/>
      <c r="J522" s="121"/>
      <c r="K522" s="16" t="s">
        <v>57</v>
      </c>
      <c r="L522" s="30" t="s">
        <v>0</v>
      </c>
      <c r="M522" s="213" t="s">
        <v>22</v>
      </c>
      <c r="N522" s="106"/>
      <c r="P522" s="29">
        <v>11</v>
      </c>
      <c r="Q522" s="29" t="s">
        <v>1908</v>
      </c>
    </row>
    <row r="523" spans="1:18" x14ac:dyDescent="0.2">
      <c r="A523" s="221">
        <v>5</v>
      </c>
      <c r="B523" s="220" t="s">
        <v>1730</v>
      </c>
      <c r="C523" s="221">
        <v>23</v>
      </c>
      <c r="D523" s="221">
        <v>13</v>
      </c>
      <c r="E523" s="221">
        <v>1</v>
      </c>
      <c r="F523" s="221">
        <v>9</v>
      </c>
      <c r="G523" s="221" t="s">
        <v>1898</v>
      </c>
      <c r="H523" s="506">
        <v>40</v>
      </c>
      <c r="I523" s="657"/>
      <c r="J523" s="121"/>
      <c r="K523" s="10"/>
      <c r="L523" s="151"/>
      <c r="M523" s="152"/>
      <c r="N523" s="6"/>
      <c r="P523" s="29">
        <v>12</v>
      </c>
      <c r="Q523" s="29" t="s">
        <v>1767</v>
      </c>
      <c r="R523" s="29" t="str">
        <f>Q512</f>
        <v>Nedoma</v>
      </c>
    </row>
    <row r="524" spans="1:18" x14ac:dyDescent="0.2">
      <c r="A524" s="221">
        <v>6</v>
      </c>
      <c r="B524" s="220" t="s">
        <v>1728</v>
      </c>
      <c r="C524" s="221">
        <v>23</v>
      </c>
      <c r="D524" s="221">
        <v>11</v>
      </c>
      <c r="E524" s="221">
        <v>6</v>
      </c>
      <c r="F524" s="221">
        <v>6</v>
      </c>
      <c r="G524" s="221" t="s">
        <v>1899</v>
      </c>
      <c r="H524" s="506">
        <v>39</v>
      </c>
      <c r="I524" s="657"/>
      <c r="J524" s="121"/>
      <c r="K524" s="10"/>
      <c r="L524" s="151"/>
      <c r="M524" s="152"/>
      <c r="N524" s="106"/>
      <c r="P524" s="29">
        <v>13</v>
      </c>
      <c r="Q524" s="29" t="s">
        <v>1909</v>
      </c>
      <c r="R524" s="29" t="str">
        <f>Q517</f>
        <v>Pokorný</v>
      </c>
    </row>
    <row r="525" spans="1:18" x14ac:dyDescent="0.2">
      <c r="A525" s="221">
        <v>7</v>
      </c>
      <c r="B525" s="220" t="s">
        <v>1734</v>
      </c>
      <c r="C525" s="221">
        <v>23</v>
      </c>
      <c r="D525" s="221">
        <v>7</v>
      </c>
      <c r="E525" s="221">
        <v>6</v>
      </c>
      <c r="F525" s="221">
        <v>10</v>
      </c>
      <c r="G525" s="221" t="s">
        <v>1900</v>
      </c>
      <c r="H525" s="506">
        <v>27</v>
      </c>
      <c r="I525" s="657"/>
      <c r="J525" s="121"/>
      <c r="K525" s="10"/>
      <c r="L525" s="151"/>
      <c r="M525" s="152"/>
      <c r="N525" s="6"/>
      <c r="P525" s="29">
        <v>14</v>
      </c>
    </row>
    <row r="526" spans="1:18" x14ac:dyDescent="0.2">
      <c r="A526" s="221">
        <v>8</v>
      </c>
      <c r="B526" s="220" t="s">
        <v>1732</v>
      </c>
      <c r="C526" s="221">
        <v>23</v>
      </c>
      <c r="D526" s="221">
        <v>8</v>
      </c>
      <c r="E526" s="221">
        <v>3</v>
      </c>
      <c r="F526" s="221">
        <v>12</v>
      </c>
      <c r="G526" s="221" t="s">
        <v>1901</v>
      </c>
      <c r="H526" s="506">
        <v>27</v>
      </c>
      <c r="I526" s="657"/>
      <c r="J526" s="121"/>
      <c r="K526" s="10"/>
      <c r="L526" s="151"/>
      <c r="M526" s="152"/>
      <c r="N526" s="97"/>
      <c r="P526" s="29">
        <v>15</v>
      </c>
    </row>
    <row r="527" spans="1:18" x14ac:dyDescent="0.2">
      <c r="A527" s="221">
        <v>9</v>
      </c>
      <c r="B527" s="220" t="s">
        <v>1736</v>
      </c>
      <c r="C527" s="221">
        <v>23</v>
      </c>
      <c r="D527" s="221">
        <v>5</v>
      </c>
      <c r="E527" s="221">
        <v>9</v>
      </c>
      <c r="F527" s="221">
        <v>9</v>
      </c>
      <c r="G527" s="221" t="s">
        <v>1003</v>
      </c>
      <c r="H527" s="506">
        <v>24</v>
      </c>
      <c r="I527" s="657"/>
      <c r="J527" s="121"/>
      <c r="L527" s="151"/>
      <c r="M527" s="152"/>
      <c r="N527" s="6"/>
    </row>
    <row r="528" spans="1:18" x14ac:dyDescent="0.2">
      <c r="A528" s="221">
        <v>10</v>
      </c>
      <c r="B528" s="220" t="s">
        <v>1740</v>
      </c>
      <c r="C528" s="221">
        <v>23</v>
      </c>
      <c r="D528" s="221">
        <v>7</v>
      </c>
      <c r="E528" s="221">
        <v>3</v>
      </c>
      <c r="F528" s="221">
        <v>13</v>
      </c>
      <c r="G528" s="221" t="s">
        <v>1902</v>
      </c>
      <c r="H528" s="506">
        <v>24</v>
      </c>
      <c r="I528" s="657"/>
      <c r="J528" s="121"/>
      <c r="K528" s="241" t="s">
        <v>58</v>
      </c>
      <c r="L528" s="125" t="s">
        <v>53</v>
      </c>
      <c r="M528" s="126" t="s">
        <v>49</v>
      </c>
    </row>
    <row r="529" spans="1:19" x14ac:dyDescent="0.2">
      <c r="A529" s="221">
        <v>11</v>
      </c>
      <c r="B529" s="220" t="s">
        <v>1738</v>
      </c>
      <c r="C529" s="221">
        <v>23</v>
      </c>
      <c r="D529" s="221">
        <v>7</v>
      </c>
      <c r="E529" s="221">
        <v>2</v>
      </c>
      <c r="F529" s="221">
        <v>14</v>
      </c>
      <c r="G529" s="221" t="s">
        <v>1903</v>
      </c>
      <c r="H529" s="506">
        <v>23</v>
      </c>
      <c r="I529" s="657"/>
      <c r="J529" s="121"/>
      <c r="K529" s="10"/>
      <c r="L529" s="151"/>
      <c r="M529" s="152"/>
      <c r="N529" s="84"/>
    </row>
    <row r="530" spans="1:19" x14ac:dyDescent="0.2">
      <c r="A530" s="221">
        <v>12</v>
      </c>
      <c r="B530" s="220" t="s">
        <v>1744</v>
      </c>
      <c r="C530" s="221">
        <v>23</v>
      </c>
      <c r="D530" s="221">
        <v>5</v>
      </c>
      <c r="E530" s="221">
        <v>6</v>
      </c>
      <c r="F530" s="221">
        <v>12</v>
      </c>
      <c r="G530" s="221" t="s">
        <v>1904</v>
      </c>
      <c r="H530" s="506">
        <v>21</v>
      </c>
      <c r="I530" s="657"/>
      <c r="J530" s="121"/>
      <c r="L530" s="151"/>
      <c r="M530" s="152"/>
      <c r="N530" s="84"/>
    </row>
    <row r="531" spans="1:19" x14ac:dyDescent="0.2">
      <c r="A531" s="221">
        <v>13</v>
      </c>
      <c r="B531" s="220" t="s">
        <v>1742</v>
      </c>
      <c r="C531" s="221">
        <v>23</v>
      </c>
      <c r="D531" s="221">
        <v>5</v>
      </c>
      <c r="E531" s="221">
        <v>3</v>
      </c>
      <c r="F531" s="221">
        <v>15</v>
      </c>
      <c r="G531" s="221" t="s">
        <v>1905</v>
      </c>
      <c r="H531" s="506">
        <v>18</v>
      </c>
      <c r="I531" s="657"/>
      <c r="J531" s="121"/>
      <c r="L531" s="6" t="str">
        <f t="shared" ref="L531" si="85">IF(T514="","",T514)</f>
        <v/>
      </c>
      <c r="M531" s="10" t="str">
        <f t="shared" ref="M531" si="86">IF(U514="","",U514)</f>
        <v/>
      </c>
      <c r="N531" s="84"/>
    </row>
    <row r="532" spans="1:19" x14ac:dyDescent="0.2">
      <c r="A532" s="221">
        <v>14</v>
      </c>
      <c r="B532" s="220" t="s">
        <v>1746</v>
      </c>
      <c r="C532" s="221">
        <v>23</v>
      </c>
      <c r="D532" s="221">
        <v>4</v>
      </c>
      <c r="E532" s="221">
        <v>4</v>
      </c>
      <c r="F532" s="221">
        <v>15</v>
      </c>
      <c r="G532" s="221" t="s">
        <v>1906</v>
      </c>
      <c r="H532" s="506">
        <v>16</v>
      </c>
      <c r="I532" s="657"/>
      <c r="J532" s="121"/>
      <c r="N532" s="84"/>
    </row>
    <row r="533" spans="1:19" x14ac:dyDescent="0.2">
      <c r="A533" s="255" t="s">
        <v>101</v>
      </c>
      <c r="B533" s="255"/>
      <c r="C533" s="270"/>
      <c r="D533" s="185"/>
      <c r="E533" s="185"/>
      <c r="F533" s="184"/>
      <c r="G533" s="184"/>
      <c r="H533" s="184"/>
      <c r="I533" s="124"/>
      <c r="J533" s="484"/>
    </row>
    <row r="534" spans="1:19" x14ac:dyDescent="0.2">
      <c r="A534" s="862" t="s">
        <v>534</v>
      </c>
      <c r="B534" s="571" t="s">
        <v>1984</v>
      </c>
      <c r="D534" s="747" t="s">
        <v>1985</v>
      </c>
      <c r="E534" s="571" t="s">
        <v>1986</v>
      </c>
      <c r="F534" s="571"/>
      <c r="G534" s="571"/>
      <c r="H534" s="571"/>
      <c r="I534" s="731"/>
      <c r="J534" s="733"/>
      <c r="K534" s="107" t="s">
        <v>60</v>
      </c>
      <c r="L534" s="44"/>
      <c r="M534" s="44"/>
      <c r="N534" s="44"/>
    </row>
    <row r="535" spans="1:19" x14ac:dyDescent="0.2">
      <c r="A535" s="255" t="s">
        <v>535</v>
      </c>
      <c r="B535" s="184" t="s">
        <v>1987</v>
      </c>
      <c r="D535" s="747" t="s">
        <v>1988</v>
      </c>
      <c r="E535" s="571" t="s">
        <v>1998</v>
      </c>
      <c r="F535" s="571"/>
      <c r="G535" s="571"/>
      <c r="H535" s="571"/>
      <c r="I535" s="731"/>
      <c r="J535" s="733"/>
      <c r="K535" s="117"/>
      <c r="L535" s="233" t="str">
        <f xml:space="preserve">  IF(Q535="","",         Q535)</f>
        <v>Novák V.</v>
      </c>
      <c r="M535" s="44"/>
      <c r="N535" s="44"/>
      <c r="O535" s="86"/>
      <c r="P535" s="29">
        <v>1</v>
      </c>
      <c r="Q535" s="29" t="s">
        <v>1018</v>
      </c>
      <c r="R535" s="29" t="str">
        <f>Q540</f>
        <v>Kelbler P.</v>
      </c>
      <c r="S535" s="29" t="str">
        <f>Q543</f>
        <v>Habr V.</v>
      </c>
    </row>
    <row r="536" spans="1:19" x14ac:dyDescent="0.2">
      <c r="A536" s="255" t="s">
        <v>536</v>
      </c>
      <c r="B536" s="184" t="s">
        <v>1989</v>
      </c>
      <c r="D536" s="747" t="s">
        <v>1985</v>
      </c>
      <c r="E536" s="571" t="s">
        <v>1990</v>
      </c>
      <c r="F536" s="571"/>
      <c r="G536" s="571"/>
      <c r="H536" s="571"/>
      <c r="I536" s="731"/>
      <c r="J536" s="733"/>
      <c r="K536" s="117" t="str">
        <f>IF(Q536="","",Q536)</f>
        <v>Chvátal T.</v>
      </c>
      <c r="L536" s="117" t="str">
        <f>IF(Q537="","",Q537)</f>
        <v>Bastl P.</v>
      </c>
      <c r="M536" s="117" t="str">
        <f>IF(Q538="","",Q538)</f>
        <v>Urbánek</v>
      </c>
      <c r="N536" s="117" t="str">
        <f>IF(Q539="","",Q539)</f>
        <v>Pokorný</v>
      </c>
      <c r="O536" s="101"/>
      <c r="P536" s="29">
        <v>2</v>
      </c>
      <c r="Q536" s="29" t="s">
        <v>927</v>
      </c>
      <c r="R536" s="29" t="str">
        <f>Q543</f>
        <v>Habr V.</v>
      </c>
      <c r="S536" s="29" t="str">
        <f>Q536</f>
        <v>Chvátal T.</v>
      </c>
    </row>
    <row r="537" spans="1:19" x14ac:dyDescent="0.2">
      <c r="A537" s="255" t="s">
        <v>372</v>
      </c>
      <c r="B537" s="184" t="s">
        <v>1991</v>
      </c>
      <c r="D537" s="747" t="s">
        <v>1988</v>
      </c>
      <c r="E537" s="571" t="s">
        <v>1992</v>
      </c>
      <c r="F537" s="571"/>
      <c r="G537" s="571"/>
      <c r="H537" s="571"/>
      <c r="I537" s="731"/>
      <c r="J537" s="733"/>
      <c r="K537" s="117" t="str">
        <f>IF(Q540="","",Q540)</f>
        <v>Kelbler P.</v>
      </c>
      <c r="L537" s="117" t="str">
        <f>IF(Q541="","",Q541)</f>
        <v>Kapinus</v>
      </c>
      <c r="M537" s="117" t="str">
        <f>IF(Q542="","",Q542)</f>
        <v>Švarc</v>
      </c>
      <c r="N537" s="117" t="str">
        <f>IF(Q543="","",Q543)</f>
        <v>Habr V.</v>
      </c>
      <c r="O537" s="101"/>
      <c r="P537" s="29">
        <v>3</v>
      </c>
      <c r="Q537" s="29" t="s">
        <v>911</v>
      </c>
      <c r="R537" s="29" t="str">
        <f>Q537</f>
        <v>Bastl P.</v>
      </c>
      <c r="S537" s="29" t="str">
        <f>Q542</f>
        <v>Švarc</v>
      </c>
    </row>
    <row r="538" spans="1:19" x14ac:dyDescent="0.2">
      <c r="A538" s="255" t="s">
        <v>537</v>
      </c>
      <c r="B538" s="184" t="s">
        <v>1993</v>
      </c>
      <c r="D538" s="747" t="s">
        <v>1985</v>
      </c>
      <c r="E538" s="571" t="s">
        <v>1994</v>
      </c>
      <c r="F538" s="571"/>
      <c r="G538" s="571"/>
      <c r="H538" s="571"/>
      <c r="I538" s="731"/>
      <c r="J538" s="733"/>
      <c r="K538" s="117"/>
      <c r="L538" s="117" t="str">
        <f>IF(Q544="","",Q544)</f>
        <v>Zejda T.</v>
      </c>
      <c r="M538" s="117" t="str">
        <f>IF(Q545="","",Q545)</f>
        <v>Dolák</v>
      </c>
      <c r="N538" s="128"/>
      <c r="O538" s="101"/>
      <c r="P538" s="29">
        <v>4</v>
      </c>
      <c r="Q538" s="29" t="s">
        <v>991</v>
      </c>
    </row>
    <row r="539" spans="1:19" x14ac:dyDescent="0.2">
      <c r="A539" s="255" t="s">
        <v>538</v>
      </c>
      <c r="B539" s="184" t="s">
        <v>1995</v>
      </c>
      <c r="D539" s="747" t="s">
        <v>1988</v>
      </c>
      <c r="E539" s="571" t="s">
        <v>1996</v>
      </c>
      <c r="F539" s="571"/>
      <c r="G539" s="571"/>
      <c r="H539" s="571"/>
      <c r="I539" s="731"/>
      <c r="J539" s="733"/>
      <c r="K539" s="117"/>
      <c r="L539" s="44"/>
      <c r="M539" s="44"/>
      <c r="N539" s="44"/>
      <c r="O539" s="86"/>
      <c r="P539" s="29">
        <v>5</v>
      </c>
      <c r="Q539" s="29" t="s">
        <v>953</v>
      </c>
    </row>
    <row r="540" spans="1:19" x14ac:dyDescent="0.2">
      <c r="A540" s="255" t="s">
        <v>540</v>
      </c>
      <c r="B540" s="184" t="s">
        <v>1997</v>
      </c>
      <c r="D540" s="747" t="s">
        <v>1985</v>
      </c>
      <c r="E540" s="571" t="s">
        <v>1999</v>
      </c>
      <c r="F540" s="571"/>
      <c r="G540" s="571"/>
      <c r="H540" s="571"/>
      <c r="I540" s="731"/>
      <c r="J540" s="733"/>
      <c r="K540" s="107" t="s">
        <v>59</v>
      </c>
      <c r="L540" s="46" t="s">
        <v>54</v>
      </c>
      <c r="M540" s="44" t="s">
        <v>37</v>
      </c>
      <c r="N540" s="44"/>
      <c r="O540" s="86"/>
      <c r="P540" s="29">
        <v>6</v>
      </c>
      <c r="Q540" s="29" t="s">
        <v>914</v>
      </c>
    </row>
    <row r="541" spans="1:19" ht="12" thickBot="1" x14ac:dyDescent="0.25">
      <c r="A541" s="775" t="s">
        <v>126</v>
      </c>
      <c r="B541" s="776" t="s">
        <v>65</v>
      </c>
      <c r="C541" s="775" t="s">
        <v>127</v>
      </c>
      <c r="D541" s="775" t="s">
        <v>37</v>
      </c>
      <c r="E541" s="775">
        <v>0</v>
      </c>
      <c r="F541" s="775" t="s">
        <v>128</v>
      </c>
      <c r="G541" s="775" t="s">
        <v>79</v>
      </c>
      <c r="H541" s="775" t="s">
        <v>8</v>
      </c>
      <c r="I541" s="656"/>
      <c r="J541" s="484"/>
      <c r="K541" s="117" t="s">
        <v>990</v>
      </c>
      <c r="L541" s="44" t="str">
        <f>IF(R546="","",R546)</f>
        <v>Zejda T.</v>
      </c>
      <c r="M541" s="118" t="str">
        <f>IF(Q546="","",Q546)</f>
        <v>Chvátal P.</v>
      </c>
      <c r="N541" s="44"/>
      <c r="O541" s="86"/>
      <c r="P541" s="29">
        <v>7</v>
      </c>
      <c r="Q541" s="29" t="s">
        <v>937</v>
      </c>
    </row>
    <row r="542" spans="1:19" ht="12" thickTop="1" x14ac:dyDescent="0.2">
      <c r="A542" s="778">
        <v>1</v>
      </c>
      <c r="B542" s="777" t="s">
        <v>1720</v>
      </c>
      <c r="C542" s="778">
        <v>24</v>
      </c>
      <c r="D542" s="778">
        <v>21</v>
      </c>
      <c r="E542" s="778">
        <v>1</v>
      </c>
      <c r="F542" s="778">
        <v>2</v>
      </c>
      <c r="G542" s="921">
        <v>3.431944444444444</v>
      </c>
      <c r="H542" s="779">
        <v>64</v>
      </c>
      <c r="I542" s="657"/>
      <c r="J542" s="484"/>
      <c r="K542" s="117" t="s">
        <v>890</v>
      </c>
      <c r="L542" s="44" t="str">
        <f>IF(R547="","",R547)</f>
        <v/>
      </c>
      <c r="M542" s="118" t="str">
        <f>IF(Q547="","",Q547)</f>
        <v/>
      </c>
      <c r="N542" s="783"/>
      <c r="O542" s="783"/>
      <c r="P542" s="29">
        <v>8</v>
      </c>
      <c r="Q542" s="29" t="s">
        <v>916</v>
      </c>
    </row>
    <row r="543" spans="1:19" x14ac:dyDescent="0.2">
      <c r="A543" s="781">
        <v>2</v>
      </c>
      <c r="B543" s="780" t="s">
        <v>1724</v>
      </c>
      <c r="C543" s="781">
        <v>24</v>
      </c>
      <c r="D543" s="781">
        <v>14</v>
      </c>
      <c r="E543" s="781">
        <v>5</v>
      </c>
      <c r="F543" s="781">
        <v>5</v>
      </c>
      <c r="G543" s="922">
        <v>1.7673611111111109</v>
      </c>
      <c r="H543" s="782">
        <v>47</v>
      </c>
      <c r="I543" s="657"/>
      <c r="J543" s="484"/>
      <c r="K543" s="117"/>
      <c r="L543" s="44" t="str">
        <f>IF(R548="","",R548)</f>
        <v/>
      </c>
      <c r="M543" s="118" t="str">
        <f>IF(Q548="","",Q548)</f>
        <v/>
      </c>
      <c r="N543" s="44"/>
      <c r="O543" s="86"/>
      <c r="P543" s="29">
        <v>9</v>
      </c>
      <c r="Q543" s="29" t="s">
        <v>915</v>
      </c>
    </row>
    <row r="544" spans="1:19" x14ac:dyDescent="0.2">
      <c r="A544" s="781">
        <v>3</v>
      </c>
      <c r="B544" s="780" t="s">
        <v>1726</v>
      </c>
      <c r="C544" s="781">
        <v>24</v>
      </c>
      <c r="D544" s="781">
        <v>12</v>
      </c>
      <c r="E544" s="781">
        <v>8</v>
      </c>
      <c r="F544" s="781">
        <v>4</v>
      </c>
      <c r="G544" s="922">
        <v>2.2319444444444447</v>
      </c>
      <c r="H544" s="782">
        <v>44</v>
      </c>
      <c r="I544" s="657"/>
      <c r="J544" s="484"/>
      <c r="K544" s="748"/>
      <c r="L544" s="749"/>
      <c r="M544" s="749"/>
      <c r="N544" s="750"/>
      <c r="O544" s="86"/>
      <c r="P544" s="29">
        <v>10</v>
      </c>
      <c r="Q544" s="29" t="s">
        <v>998</v>
      </c>
    </row>
    <row r="545" spans="1:18" x14ac:dyDescent="0.2">
      <c r="A545" s="781">
        <v>4</v>
      </c>
      <c r="B545" s="780" t="s">
        <v>1730</v>
      </c>
      <c r="C545" s="781">
        <v>24</v>
      </c>
      <c r="D545" s="781">
        <v>14</v>
      </c>
      <c r="E545" s="781">
        <v>1</v>
      </c>
      <c r="F545" s="781">
        <v>9</v>
      </c>
      <c r="G545" s="922">
        <v>2.1118055555555553</v>
      </c>
      <c r="H545" s="782">
        <v>43</v>
      </c>
      <c r="I545" s="657"/>
      <c r="J545" s="484"/>
      <c r="K545" s="550" t="s">
        <v>57</v>
      </c>
      <c r="L545" s="555" t="s">
        <v>0</v>
      </c>
      <c r="M545" s="555" t="s">
        <v>22</v>
      </c>
      <c r="N545" s="118"/>
      <c r="O545" s="86"/>
      <c r="P545" s="29">
        <v>11</v>
      </c>
      <c r="Q545" s="29" t="s">
        <v>917</v>
      </c>
      <c r="R545" s="29" t="str">
        <f>Q539</f>
        <v>Pokorný</v>
      </c>
    </row>
    <row r="546" spans="1:18" x14ac:dyDescent="0.2">
      <c r="A546" s="781">
        <v>5</v>
      </c>
      <c r="B546" s="780" t="s">
        <v>1722</v>
      </c>
      <c r="C546" s="781">
        <v>24</v>
      </c>
      <c r="D546" s="781">
        <v>12</v>
      </c>
      <c r="E546" s="781">
        <v>6</v>
      </c>
      <c r="F546" s="781">
        <v>6</v>
      </c>
      <c r="G546" s="922">
        <v>2.7777777777777781</v>
      </c>
      <c r="H546" s="782">
        <v>42</v>
      </c>
      <c r="I546" s="657"/>
      <c r="J546" s="484"/>
      <c r="K546" s="117" t="s">
        <v>1912</v>
      </c>
      <c r="L546" s="44" t="str">
        <f>IF(R535="","",R535)</f>
        <v>Kelbler P.</v>
      </c>
      <c r="M546" s="44" t="str">
        <f>IF(S535="","",S535)</f>
        <v>Habr V.</v>
      </c>
      <c r="N546" s="44"/>
      <c r="O546" s="86"/>
      <c r="P546" s="29">
        <v>12</v>
      </c>
      <c r="Q546" s="29" t="s">
        <v>1562</v>
      </c>
      <c r="R546" s="29" t="str">
        <f>Q544</f>
        <v>Zejda T.</v>
      </c>
    </row>
    <row r="547" spans="1:18" x14ac:dyDescent="0.2">
      <c r="A547" s="781">
        <v>6</v>
      </c>
      <c r="B547" s="780" t="s">
        <v>1728</v>
      </c>
      <c r="C547" s="781">
        <v>24</v>
      </c>
      <c r="D547" s="781">
        <v>11</v>
      </c>
      <c r="E547" s="781">
        <v>7</v>
      </c>
      <c r="F547" s="781">
        <v>6</v>
      </c>
      <c r="G547" s="922">
        <v>1.98125</v>
      </c>
      <c r="H547" s="782">
        <v>40</v>
      </c>
      <c r="I547" s="657"/>
      <c r="J547" s="484"/>
      <c r="K547" s="117" t="s">
        <v>1497</v>
      </c>
      <c r="L547" s="86" t="str">
        <f t="shared" ref="L547:L549" si="87">IF(R536="","",R536)</f>
        <v>Habr V.</v>
      </c>
      <c r="M547" s="91" t="str">
        <f t="shared" ref="M547:M549" si="88">IF(S536="","",S536)</f>
        <v>Chvátal T.</v>
      </c>
      <c r="N547" s="118"/>
      <c r="O547" s="86"/>
      <c r="P547" s="29">
        <v>13</v>
      </c>
    </row>
    <row r="548" spans="1:18" x14ac:dyDescent="0.2">
      <c r="A548" s="781">
        <v>7</v>
      </c>
      <c r="B548" s="780" t="s">
        <v>1734</v>
      </c>
      <c r="C548" s="781">
        <v>24</v>
      </c>
      <c r="D548" s="781">
        <v>7</v>
      </c>
      <c r="E548" s="781">
        <v>7</v>
      </c>
      <c r="F548" s="781">
        <v>10</v>
      </c>
      <c r="G548" s="781" t="s">
        <v>1929</v>
      </c>
      <c r="H548" s="782">
        <v>28</v>
      </c>
      <c r="I548" s="657"/>
      <c r="J548" s="484"/>
      <c r="K548" s="117" t="s">
        <v>884</v>
      </c>
      <c r="L548" s="86" t="str">
        <f t="shared" si="87"/>
        <v>Bastl P.</v>
      </c>
      <c r="M548" s="91" t="str">
        <f t="shared" si="88"/>
        <v>Švarc</v>
      </c>
      <c r="N548" s="44"/>
      <c r="O548" s="86"/>
      <c r="P548" s="29">
        <v>14</v>
      </c>
    </row>
    <row r="549" spans="1:18" x14ac:dyDescent="0.2">
      <c r="A549" s="781">
        <v>8</v>
      </c>
      <c r="B549" s="780" t="s">
        <v>1732</v>
      </c>
      <c r="C549" s="781">
        <v>24</v>
      </c>
      <c r="D549" s="781">
        <v>8</v>
      </c>
      <c r="E549" s="781">
        <v>4</v>
      </c>
      <c r="F549" s="781">
        <v>12</v>
      </c>
      <c r="G549" s="922">
        <v>1.4937500000000001</v>
      </c>
      <c r="H549" s="782">
        <v>28</v>
      </c>
      <c r="I549" s="657"/>
      <c r="J549" s="484"/>
      <c r="K549" s="117"/>
      <c r="L549" s="128" t="str">
        <f t="shared" si="87"/>
        <v/>
      </c>
      <c r="M549" s="148" t="str">
        <f t="shared" si="88"/>
        <v/>
      </c>
      <c r="N549" s="46"/>
      <c r="O549" s="86"/>
      <c r="P549" s="29">
        <v>15</v>
      </c>
    </row>
    <row r="550" spans="1:18" x14ac:dyDescent="0.2">
      <c r="A550" s="781">
        <v>9</v>
      </c>
      <c r="B550" s="780" t="s">
        <v>1736</v>
      </c>
      <c r="C550" s="781">
        <v>24</v>
      </c>
      <c r="D550" s="781">
        <v>6</v>
      </c>
      <c r="E550" s="781">
        <v>9</v>
      </c>
      <c r="F550" s="781">
        <v>9</v>
      </c>
      <c r="G550" s="922">
        <v>1.8631944444444446</v>
      </c>
      <c r="H550" s="782">
        <v>27</v>
      </c>
      <c r="I550" s="657"/>
      <c r="J550" s="484"/>
      <c r="K550" s="117"/>
      <c r="L550" s="128"/>
      <c r="M550" s="148"/>
      <c r="N550" s="44"/>
      <c r="O550" s="86"/>
    </row>
    <row r="551" spans="1:18" x14ac:dyDescent="0.2">
      <c r="A551" s="781">
        <v>10</v>
      </c>
      <c r="B551" s="780" t="s">
        <v>1738</v>
      </c>
      <c r="C551" s="781">
        <v>24</v>
      </c>
      <c r="D551" s="781">
        <v>8</v>
      </c>
      <c r="E551" s="781">
        <v>2</v>
      </c>
      <c r="F551" s="781">
        <v>14</v>
      </c>
      <c r="G551" s="922">
        <v>1.4569444444444446</v>
      </c>
      <c r="H551" s="782">
        <v>26</v>
      </c>
      <c r="I551" s="657"/>
      <c r="J551" s="484"/>
      <c r="K551" s="242" t="s">
        <v>58</v>
      </c>
      <c r="L551" s="234" t="s">
        <v>53</v>
      </c>
      <c r="M551" s="149" t="s">
        <v>49</v>
      </c>
      <c r="N551" s="44"/>
    </row>
    <row r="552" spans="1:18" x14ac:dyDescent="0.2">
      <c r="A552" s="781">
        <v>11</v>
      </c>
      <c r="B552" s="780" t="s">
        <v>1740</v>
      </c>
      <c r="C552" s="781">
        <v>24</v>
      </c>
      <c r="D552" s="781">
        <v>7</v>
      </c>
      <c r="E552" s="781">
        <v>4</v>
      </c>
      <c r="F552" s="781">
        <v>13</v>
      </c>
      <c r="G552" s="922">
        <v>1.6173611111111112</v>
      </c>
      <c r="H552" s="782">
        <v>25</v>
      </c>
      <c r="I552" s="657"/>
      <c r="J552" s="484"/>
      <c r="K552" s="117"/>
      <c r="L552" s="44" t="str">
        <f>IF(T535="","",T535)</f>
        <v/>
      </c>
      <c r="M552" s="44" t="str">
        <f>IF(U535="","",U535)</f>
        <v/>
      </c>
      <c r="N552" s="118"/>
    </row>
    <row r="553" spans="1:18" x14ac:dyDescent="0.2">
      <c r="A553" s="781">
        <v>12</v>
      </c>
      <c r="B553" s="780" t="s">
        <v>1744</v>
      </c>
      <c r="C553" s="781">
        <v>24</v>
      </c>
      <c r="D553" s="781">
        <v>5</v>
      </c>
      <c r="E553" s="781">
        <v>7</v>
      </c>
      <c r="F553" s="781">
        <v>12</v>
      </c>
      <c r="G553" s="922">
        <v>1.8284722222222223</v>
      </c>
      <c r="H553" s="782">
        <v>22</v>
      </c>
      <c r="I553" s="657"/>
      <c r="J553" s="484"/>
      <c r="K553" s="117"/>
      <c r="L553" s="44" t="str">
        <f t="shared" ref="L553:L554" si="89">IF(T536="","",T536)</f>
        <v/>
      </c>
      <c r="M553" s="395" t="str">
        <f t="shared" ref="M553:M554" si="90">IF(U536="","",U536)</f>
        <v/>
      </c>
      <c r="N553" s="118"/>
    </row>
    <row r="554" spans="1:18" x14ac:dyDescent="0.2">
      <c r="A554" s="781">
        <v>13</v>
      </c>
      <c r="B554" s="780" t="s">
        <v>1742</v>
      </c>
      <c r="C554" s="781">
        <v>24</v>
      </c>
      <c r="D554" s="781">
        <v>5</v>
      </c>
      <c r="E554" s="781">
        <v>3</v>
      </c>
      <c r="F554" s="781">
        <v>16</v>
      </c>
      <c r="G554" s="781" t="s">
        <v>1930</v>
      </c>
      <c r="H554" s="782">
        <v>18</v>
      </c>
      <c r="I554" s="657"/>
      <c r="J554" s="484"/>
      <c r="K554" s="117"/>
      <c r="L554" s="44" t="str">
        <f t="shared" si="89"/>
        <v/>
      </c>
      <c r="M554" s="395" t="str">
        <f t="shared" si="90"/>
        <v/>
      </c>
      <c r="N554" s="118"/>
    </row>
    <row r="555" spans="1:18" x14ac:dyDescent="0.2">
      <c r="A555" s="781">
        <v>14</v>
      </c>
      <c r="B555" s="780" t="s">
        <v>1746</v>
      </c>
      <c r="C555" s="781">
        <v>24</v>
      </c>
      <c r="D555" s="781">
        <v>4</v>
      </c>
      <c r="E555" s="781">
        <v>4</v>
      </c>
      <c r="F555" s="781">
        <v>16</v>
      </c>
      <c r="G555" s="923">
        <v>0.9145833333333333</v>
      </c>
      <c r="H555" s="782">
        <v>16</v>
      </c>
      <c r="I555" s="657"/>
      <c r="J555" s="484"/>
      <c r="K555" s="117"/>
      <c r="L555" s="44" t="str">
        <f>IF(T538="","",T538)</f>
        <v/>
      </c>
      <c r="M555" s="117" t="str">
        <f>IF(U538="","",U538)</f>
        <v/>
      </c>
      <c r="N555" s="118"/>
    </row>
    <row r="556" spans="1:18" x14ac:dyDescent="0.2">
      <c r="A556" s="268" t="s">
        <v>101</v>
      </c>
      <c r="B556" s="268"/>
      <c r="C556" s="270"/>
      <c r="D556" s="185"/>
      <c r="E556" s="185"/>
      <c r="F556" s="185"/>
      <c r="G556" s="185"/>
      <c r="H556" s="185"/>
      <c r="I556" s="123"/>
      <c r="J556" s="121"/>
      <c r="K556" s="117"/>
      <c r="L556" s="44"/>
    </row>
    <row r="557" spans="1:18" ht="12" x14ac:dyDescent="0.2">
      <c r="A557" s="879" t="s">
        <v>373</v>
      </c>
      <c r="B557" s="880" t="s">
        <v>1931</v>
      </c>
      <c r="C557" s="881"/>
      <c r="D557" s="880" t="s">
        <v>1932</v>
      </c>
      <c r="E557" s="185" t="s">
        <v>1983</v>
      </c>
      <c r="F557" s="185"/>
      <c r="G557" s="185"/>
      <c r="H557" s="185"/>
      <c r="I557" s="727"/>
      <c r="J557" s="121"/>
      <c r="K557" s="16" t="s">
        <v>60</v>
      </c>
      <c r="L557" s="6"/>
      <c r="M557" s="6"/>
      <c r="N557" s="6"/>
    </row>
    <row r="558" spans="1:18" ht="12" x14ac:dyDescent="0.2">
      <c r="A558" s="879" t="s">
        <v>374</v>
      </c>
      <c r="B558" s="880" t="s">
        <v>1933</v>
      </c>
      <c r="C558" s="881"/>
      <c r="D558" s="880" t="s">
        <v>1932</v>
      </c>
      <c r="E558" s="185" t="s">
        <v>1934</v>
      </c>
      <c r="F558" s="185"/>
      <c r="G558" s="185"/>
      <c r="H558" s="185"/>
      <c r="I558" s="727"/>
      <c r="J558" s="121"/>
      <c r="L558" s="212" t="str">
        <f xml:space="preserve">  IF(Q558="","",         Q558)</f>
        <v>Koupil</v>
      </c>
      <c r="M558" s="6"/>
      <c r="N558" s="6"/>
      <c r="P558" s="29">
        <v>1</v>
      </c>
      <c r="Q558" s="29" t="s">
        <v>1293</v>
      </c>
    </row>
    <row r="559" spans="1:18" ht="12" x14ac:dyDescent="0.2">
      <c r="A559" s="879" t="s">
        <v>375</v>
      </c>
      <c r="B559" s="880" t="s">
        <v>1935</v>
      </c>
      <c r="C559" s="881"/>
      <c r="D559" s="880" t="s">
        <v>1936</v>
      </c>
      <c r="E559" s="185" t="s">
        <v>1937</v>
      </c>
      <c r="F559" s="185"/>
      <c r="G559" s="185"/>
      <c r="H559" s="185"/>
      <c r="I559" s="727"/>
      <c r="J559" s="121"/>
      <c r="K559" s="10" t="str">
        <f>IF(Q559="","",Q559)</f>
        <v>Chvátal T.</v>
      </c>
      <c r="L559" s="10" t="str">
        <f>IF(Q560="","",Q560)</f>
        <v>Bastl P.</v>
      </c>
      <c r="M559" s="10" t="str">
        <f>IF(Q561="","",Q561)</f>
        <v>Kelbler</v>
      </c>
      <c r="N559" s="10" t="str">
        <f>IF(Q562="","",Q562)</f>
        <v>Urbánek</v>
      </c>
      <c r="P559" s="29">
        <v>2</v>
      </c>
      <c r="Q559" s="29" t="s">
        <v>927</v>
      </c>
    </row>
    <row r="560" spans="1:18" ht="12" x14ac:dyDescent="0.2">
      <c r="A560" s="879" t="s">
        <v>376</v>
      </c>
      <c r="B560" s="880" t="s">
        <v>1938</v>
      </c>
      <c r="C560" s="881"/>
      <c r="D560" s="880" t="s">
        <v>1939</v>
      </c>
      <c r="E560" s="185" t="s">
        <v>1940</v>
      </c>
      <c r="F560" s="185"/>
      <c r="G560" s="185"/>
      <c r="H560" s="597"/>
      <c r="I560" s="728"/>
      <c r="J560" s="121"/>
      <c r="K560" s="10" t="str">
        <f>IF(Q563="","",Q563)</f>
        <v>Dolák</v>
      </c>
      <c r="L560" s="10" t="str">
        <f>IF(Q564="","",Q564)</f>
        <v>Kapinus</v>
      </c>
      <c r="M560" s="10" t="str">
        <f>IF(Q565="","",Q565)</f>
        <v>Šťastný</v>
      </c>
      <c r="N560" s="10" t="str">
        <f>IF(Q566="","",Q566)</f>
        <v>Švarc</v>
      </c>
      <c r="O560" s="100"/>
      <c r="P560" s="29">
        <v>3</v>
      </c>
      <c r="Q560" s="29" t="s">
        <v>911</v>
      </c>
    </row>
    <row r="561" spans="1:31" ht="12" x14ac:dyDescent="0.2">
      <c r="A561" s="879" t="s">
        <v>377</v>
      </c>
      <c r="B561" s="880" t="s">
        <v>1941</v>
      </c>
      <c r="C561" s="881"/>
      <c r="D561" s="880" t="s">
        <v>1936</v>
      </c>
      <c r="E561" s="185" t="s">
        <v>1942</v>
      </c>
      <c r="F561" s="185"/>
      <c r="G561" s="185"/>
      <c r="H561" s="185"/>
      <c r="I561" s="223"/>
      <c r="K561" s="10"/>
      <c r="L561" s="10" t="str">
        <f>IF(Q567="","",Q567)</f>
        <v>Kelbler M.</v>
      </c>
      <c r="M561" s="10" t="str">
        <f>IF(Q568="","",Q568)</f>
        <v>Novák V.</v>
      </c>
      <c r="N561" s="127"/>
      <c r="O561" s="101"/>
      <c r="P561" s="29">
        <v>4</v>
      </c>
      <c r="Q561" s="29" t="s">
        <v>1449</v>
      </c>
    </row>
    <row r="562" spans="1:31" ht="12" x14ac:dyDescent="0.2">
      <c r="A562" s="879" t="s">
        <v>378</v>
      </c>
      <c r="B562" s="880" t="s">
        <v>1943</v>
      </c>
      <c r="C562" s="881"/>
      <c r="D562" s="880" t="s">
        <v>1936</v>
      </c>
      <c r="E562" s="185" t="s">
        <v>1944</v>
      </c>
      <c r="F562" s="185"/>
      <c r="G562" s="185"/>
      <c r="H562" s="185"/>
      <c r="I562" s="223"/>
      <c r="O562" s="101"/>
      <c r="P562" s="29">
        <v>5</v>
      </c>
      <c r="Q562" s="29" t="s">
        <v>991</v>
      </c>
    </row>
    <row r="563" spans="1:31" ht="12" x14ac:dyDescent="0.2">
      <c r="A563" s="879" t="s">
        <v>379</v>
      </c>
      <c r="B563" s="880" t="s">
        <v>1945</v>
      </c>
      <c r="C563" s="881"/>
      <c r="D563" s="880" t="s">
        <v>1936</v>
      </c>
      <c r="E563" s="185" t="s">
        <v>1946</v>
      </c>
      <c r="F563" s="185"/>
      <c r="G563" s="185"/>
      <c r="H563" s="185"/>
      <c r="I563" s="727"/>
      <c r="K563" s="16" t="s">
        <v>59</v>
      </c>
      <c r="L563" s="30" t="s">
        <v>54</v>
      </c>
      <c r="M563" s="6" t="s">
        <v>37</v>
      </c>
      <c r="P563" s="29">
        <v>6</v>
      </c>
      <c r="Q563" s="29" t="s">
        <v>917</v>
      </c>
    </row>
    <row r="564" spans="1:31" ht="12" thickBot="1" x14ac:dyDescent="0.25">
      <c r="A564" s="287" t="s">
        <v>126</v>
      </c>
      <c r="B564" s="286" t="s">
        <v>65</v>
      </c>
      <c r="C564" s="287" t="s">
        <v>127</v>
      </c>
      <c r="D564" s="287" t="s">
        <v>37</v>
      </c>
      <c r="E564" s="287">
        <v>0</v>
      </c>
      <c r="F564" s="287" t="s">
        <v>128</v>
      </c>
      <c r="G564" s="287" t="s">
        <v>79</v>
      </c>
      <c r="H564" s="287" t="s">
        <v>8</v>
      </c>
      <c r="I564" s="656"/>
      <c r="K564" s="42" t="s">
        <v>869</v>
      </c>
      <c r="L564" s="29" t="str">
        <f>IF(R569="","",R569)</f>
        <v>Urbánek</v>
      </c>
      <c r="M564" s="84" t="str">
        <f>IF(Q569="","",Q569)</f>
        <v>Bastl V.</v>
      </c>
      <c r="P564" s="29">
        <v>7</v>
      </c>
      <c r="Q564" s="29" t="s">
        <v>937</v>
      </c>
    </row>
    <row r="565" spans="1:31" ht="12" thickTop="1" x14ac:dyDescent="0.2">
      <c r="A565" s="252">
        <v>1</v>
      </c>
      <c r="B565" s="219" t="s">
        <v>1720</v>
      </c>
      <c r="C565" s="252">
        <v>25</v>
      </c>
      <c r="D565" s="252">
        <v>22</v>
      </c>
      <c r="E565" s="252">
        <v>1</v>
      </c>
      <c r="F565" s="252">
        <v>2</v>
      </c>
      <c r="G565" s="252" t="s">
        <v>1915</v>
      </c>
      <c r="H565" s="655">
        <v>67</v>
      </c>
      <c r="I565" s="657"/>
      <c r="K565" s="42" t="s">
        <v>853</v>
      </c>
      <c r="L565" s="29" t="str">
        <f>IF(R570="","",R570)</f>
        <v>Dolák</v>
      </c>
      <c r="M565" s="84" t="str">
        <f>IF(Q570="","",Q570)</f>
        <v>Zejda T.</v>
      </c>
      <c r="P565" s="29">
        <v>8</v>
      </c>
      <c r="Q565" s="29" t="s">
        <v>918</v>
      </c>
    </row>
    <row r="566" spans="1:31" x14ac:dyDescent="0.2">
      <c r="A566" s="221">
        <v>2</v>
      </c>
      <c r="B566" s="220" t="s">
        <v>1724</v>
      </c>
      <c r="C566" s="221">
        <v>25</v>
      </c>
      <c r="D566" s="221">
        <v>14</v>
      </c>
      <c r="E566" s="221">
        <v>6</v>
      </c>
      <c r="F566" s="221">
        <v>5</v>
      </c>
      <c r="G566" s="221" t="s">
        <v>1916</v>
      </c>
      <c r="H566" s="506">
        <v>48</v>
      </c>
      <c r="I566" s="657"/>
      <c r="K566" s="42" t="s">
        <v>951</v>
      </c>
      <c r="L566" s="6" t="str">
        <f>IF(R571="","",R571)</f>
        <v>Novák V.</v>
      </c>
      <c r="M566" s="84" t="str">
        <f>IF(Q571="","",Q571)</f>
        <v>Šmahel</v>
      </c>
      <c r="P566" s="29">
        <v>9</v>
      </c>
      <c r="Q566" s="29" t="s">
        <v>916</v>
      </c>
    </row>
    <row r="567" spans="1:31" x14ac:dyDescent="0.2">
      <c r="A567" s="221">
        <v>3</v>
      </c>
      <c r="B567" s="220" t="s">
        <v>1726</v>
      </c>
      <c r="C567" s="221">
        <v>25</v>
      </c>
      <c r="D567" s="221">
        <v>13</v>
      </c>
      <c r="E567" s="221">
        <v>8</v>
      </c>
      <c r="F567" s="221">
        <v>4</v>
      </c>
      <c r="G567" s="221" t="s">
        <v>1917</v>
      </c>
      <c r="H567" s="506">
        <v>47</v>
      </c>
      <c r="I567" s="657"/>
      <c r="L567" s="6" t="str">
        <f>IF(R572="","",R572)</f>
        <v/>
      </c>
      <c r="M567" s="84" t="str">
        <f>IF(Q572="","",Q572)</f>
        <v/>
      </c>
      <c r="N567" s="106"/>
      <c r="P567" s="29">
        <v>10</v>
      </c>
      <c r="Q567" s="29" t="s">
        <v>919</v>
      </c>
    </row>
    <row r="568" spans="1:31" x14ac:dyDescent="0.2">
      <c r="A568" s="221">
        <v>4</v>
      </c>
      <c r="B568" s="220" t="s">
        <v>1730</v>
      </c>
      <c r="C568" s="221">
        <v>25</v>
      </c>
      <c r="D568" s="221">
        <v>15</v>
      </c>
      <c r="E568" s="221">
        <v>1</v>
      </c>
      <c r="F568" s="221">
        <v>9</v>
      </c>
      <c r="G568" s="221" t="s">
        <v>1918</v>
      </c>
      <c r="H568" s="506">
        <v>46</v>
      </c>
      <c r="I568" s="657"/>
      <c r="K568" s="16"/>
      <c r="L568" s="30" t="s">
        <v>0</v>
      </c>
      <c r="M568" s="213" t="s">
        <v>22</v>
      </c>
      <c r="N568" s="106"/>
      <c r="P568" s="29">
        <v>11</v>
      </c>
      <c r="Q568" s="29" t="s">
        <v>1018</v>
      </c>
    </row>
    <row r="569" spans="1:31" x14ac:dyDescent="0.2">
      <c r="A569" s="221">
        <v>5</v>
      </c>
      <c r="B569" s="220" t="s">
        <v>1722</v>
      </c>
      <c r="C569" s="221">
        <v>25</v>
      </c>
      <c r="D569" s="221">
        <v>12</v>
      </c>
      <c r="E569" s="221">
        <v>6</v>
      </c>
      <c r="F569" s="221">
        <v>7</v>
      </c>
      <c r="G569" s="221" t="s">
        <v>1919</v>
      </c>
      <c r="H569" s="506">
        <v>42</v>
      </c>
      <c r="I569" s="657"/>
      <c r="K569" s="10"/>
      <c r="L569" s="151"/>
      <c r="M569" s="152"/>
      <c r="N569" s="6"/>
      <c r="P569" s="29">
        <v>12</v>
      </c>
      <c r="Q569" s="29" t="s">
        <v>913</v>
      </c>
      <c r="R569" s="29" t="str">
        <f>Q562</f>
        <v>Urbánek</v>
      </c>
    </row>
    <row r="570" spans="1:31" s="97" customFormat="1" x14ac:dyDescent="0.2">
      <c r="A570" s="221">
        <v>6</v>
      </c>
      <c r="B570" s="220" t="s">
        <v>1728</v>
      </c>
      <c r="C570" s="221">
        <v>25</v>
      </c>
      <c r="D570" s="221">
        <v>11</v>
      </c>
      <c r="E570" s="221">
        <v>8</v>
      </c>
      <c r="F570" s="221">
        <v>6</v>
      </c>
      <c r="G570" s="221" t="s">
        <v>1920</v>
      </c>
      <c r="H570" s="506">
        <v>41</v>
      </c>
      <c r="I570" s="657"/>
      <c r="J570" s="120"/>
      <c r="K570" s="10"/>
      <c r="L570" s="151"/>
      <c r="M570" s="152"/>
      <c r="N570" s="106"/>
      <c r="O570" s="29"/>
      <c r="P570" s="29">
        <v>13</v>
      </c>
      <c r="Q570" s="29" t="s">
        <v>998</v>
      </c>
      <c r="R570" s="29" t="str">
        <f>Q563</f>
        <v>Dolák</v>
      </c>
      <c r="U570" s="532"/>
      <c r="V570" s="277"/>
      <c r="W570" s="277"/>
      <c r="X570" s="277"/>
      <c r="Y570" s="277"/>
      <c r="Z570" s="277"/>
      <c r="AA570" s="277"/>
      <c r="AB570" s="277"/>
      <c r="AC570" s="277"/>
      <c r="AD570" s="277"/>
      <c r="AE570" s="277"/>
    </row>
    <row r="571" spans="1:31" x14ac:dyDescent="0.2">
      <c r="A571" s="221">
        <v>7</v>
      </c>
      <c r="B571" s="220" t="s">
        <v>1736</v>
      </c>
      <c r="C571" s="221">
        <v>25</v>
      </c>
      <c r="D571" s="221">
        <v>7</v>
      </c>
      <c r="E571" s="221">
        <v>9</v>
      </c>
      <c r="F571" s="221">
        <v>9</v>
      </c>
      <c r="G571" s="221" t="s">
        <v>1921</v>
      </c>
      <c r="H571" s="506">
        <v>30</v>
      </c>
      <c r="I571" s="657"/>
      <c r="K571" s="10"/>
      <c r="L571" s="151"/>
      <c r="M571" s="152"/>
      <c r="N571" s="6"/>
      <c r="P571" s="29">
        <v>14</v>
      </c>
      <c r="Q571" s="29" t="s">
        <v>1548</v>
      </c>
      <c r="R571" s="29" t="str">
        <f>Q568</f>
        <v>Novák V.</v>
      </c>
    </row>
    <row r="572" spans="1:31" x14ac:dyDescent="0.2">
      <c r="A572" s="221">
        <v>8</v>
      </c>
      <c r="B572" s="220" t="s">
        <v>1740</v>
      </c>
      <c r="C572" s="221">
        <v>25</v>
      </c>
      <c r="D572" s="221">
        <v>8</v>
      </c>
      <c r="E572" s="221">
        <v>4</v>
      </c>
      <c r="F572" s="221">
        <v>13</v>
      </c>
      <c r="G572" s="221" t="s">
        <v>1922</v>
      </c>
      <c r="H572" s="506">
        <v>28</v>
      </c>
      <c r="I572" s="657"/>
      <c r="K572" s="10"/>
      <c r="L572" s="151"/>
      <c r="M572" s="152"/>
      <c r="N572" s="97"/>
      <c r="P572" s="29">
        <v>15</v>
      </c>
    </row>
    <row r="573" spans="1:31" x14ac:dyDescent="0.2">
      <c r="A573" s="221">
        <v>9</v>
      </c>
      <c r="B573" s="220" t="s">
        <v>1734</v>
      </c>
      <c r="C573" s="221">
        <v>25</v>
      </c>
      <c r="D573" s="221">
        <v>7</v>
      </c>
      <c r="E573" s="221">
        <v>7</v>
      </c>
      <c r="F573" s="221">
        <v>11</v>
      </c>
      <c r="G573" s="221" t="s">
        <v>1923</v>
      </c>
      <c r="H573" s="506">
        <v>28</v>
      </c>
      <c r="I573" s="657"/>
      <c r="K573" s="10"/>
      <c r="L573" s="151"/>
      <c r="M573" s="152"/>
      <c r="N573" s="6"/>
    </row>
    <row r="574" spans="1:31" x14ac:dyDescent="0.2">
      <c r="A574" s="221">
        <v>10</v>
      </c>
      <c r="B574" s="220" t="s">
        <v>1732</v>
      </c>
      <c r="C574" s="221">
        <v>25</v>
      </c>
      <c r="D574" s="221">
        <v>8</v>
      </c>
      <c r="E574" s="221">
        <v>4</v>
      </c>
      <c r="F574" s="221">
        <v>13</v>
      </c>
      <c r="G574" s="221" t="s">
        <v>1924</v>
      </c>
      <c r="H574" s="506">
        <v>28</v>
      </c>
      <c r="I574" s="657"/>
      <c r="K574" s="241" t="s">
        <v>58</v>
      </c>
      <c r="L574" s="125" t="s">
        <v>53</v>
      </c>
      <c r="M574" s="126" t="s">
        <v>49</v>
      </c>
    </row>
    <row r="575" spans="1:31" x14ac:dyDescent="0.2">
      <c r="A575" s="221">
        <v>11</v>
      </c>
      <c r="B575" s="220" t="s">
        <v>1738</v>
      </c>
      <c r="C575" s="221">
        <v>25</v>
      </c>
      <c r="D575" s="221">
        <v>8</v>
      </c>
      <c r="E575" s="221">
        <v>2</v>
      </c>
      <c r="F575" s="221">
        <v>15</v>
      </c>
      <c r="G575" s="221" t="s">
        <v>1925</v>
      </c>
      <c r="H575" s="506">
        <v>26</v>
      </c>
      <c r="I575" s="657"/>
      <c r="K575" s="10"/>
      <c r="L575" s="6" t="str">
        <f>IF(T558="","",T558)</f>
        <v/>
      </c>
      <c r="M575" s="6" t="str">
        <f>IF(U558="","",U558)</f>
        <v/>
      </c>
      <c r="N575" s="84"/>
    </row>
    <row r="576" spans="1:31" x14ac:dyDescent="0.2">
      <c r="A576" s="221">
        <v>12</v>
      </c>
      <c r="B576" s="220" t="s">
        <v>1744</v>
      </c>
      <c r="C576" s="221">
        <v>25</v>
      </c>
      <c r="D576" s="221">
        <v>5</v>
      </c>
      <c r="E576" s="221">
        <v>8</v>
      </c>
      <c r="F576" s="221">
        <v>12</v>
      </c>
      <c r="G576" s="221" t="s">
        <v>1926</v>
      </c>
      <c r="H576" s="506">
        <v>23</v>
      </c>
      <c r="I576" s="657"/>
      <c r="L576" s="6" t="str">
        <f t="shared" ref="L576:L577" si="91">IF(T559="","",T559)</f>
        <v/>
      </c>
      <c r="M576" s="10" t="str">
        <f t="shared" ref="M576:M577" si="92">IF(U559="","",U559)</f>
        <v/>
      </c>
      <c r="N576" s="84"/>
    </row>
    <row r="577" spans="1:31" x14ac:dyDescent="0.2">
      <c r="A577" s="221">
        <v>13</v>
      </c>
      <c r="B577" s="220" t="s">
        <v>1742</v>
      </c>
      <c r="C577" s="221">
        <v>25</v>
      </c>
      <c r="D577" s="221">
        <v>5</v>
      </c>
      <c r="E577" s="221">
        <v>3</v>
      </c>
      <c r="F577" s="221">
        <v>17</v>
      </c>
      <c r="G577" s="221" t="s">
        <v>1927</v>
      </c>
      <c r="H577" s="506">
        <v>18</v>
      </c>
      <c r="I577" s="657"/>
      <c r="L577" s="6" t="str">
        <f t="shared" si="91"/>
        <v/>
      </c>
      <c r="M577" s="10" t="str">
        <f t="shared" si="92"/>
        <v/>
      </c>
      <c r="N577" s="84"/>
    </row>
    <row r="578" spans="1:31" s="97" customFormat="1" x14ac:dyDescent="0.2">
      <c r="A578" s="221">
        <v>14</v>
      </c>
      <c r="B578" s="220" t="s">
        <v>1746</v>
      </c>
      <c r="C578" s="221">
        <v>25</v>
      </c>
      <c r="D578" s="221">
        <v>4</v>
      </c>
      <c r="E578" s="221">
        <v>5</v>
      </c>
      <c r="F578" s="221">
        <v>16</v>
      </c>
      <c r="G578" s="221" t="s">
        <v>1928</v>
      </c>
      <c r="H578" s="506">
        <v>17</v>
      </c>
      <c r="I578" s="657"/>
      <c r="J578" s="120"/>
      <c r="K578" s="42"/>
      <c r="L578" s="6" t="str">
        <f>IF(T561="","",T561)</f>
        <v/>
      </c>
      <c r="M578" s="10" t="str">
        <f>IF(U561="","",U561)</f>
        <v/>
      </c>
      <c r="N578" s="84"/>
      <c r="O578" s="29"/>
      <c r="P578" s="29"/>
      <c r="Q578" s="29"/>
      <c r="U578" s="532"/>
      <c r="V578" s="277"/>
      <c r="W578" s="277"/>
      <c r="X578" s="277"/>
      <c r="Y578" s="277"/>
      <c r="Z578" s="277"/>
      <c r="AA578" s="277"/>
      <c r="AB578" s="277"/>
      <c r="AC578" s="277"/>
      <c r="AD578" s="277"/>
      <c r="AE578" s="277"/>
    </row>
    <row r="579" spans="1:31" x14ac:dyDescent="0.2">
      <c r="A579" s="255" t="s">
        <v>380</v>
      </c>
      <c r="B579" s="184" t="s">
        <v>2041</v>
      </c>
      <c r="C579" s="184"/>
      <c r="D579" s="184" t="s">
        <v>1947</v>
      </c>
      <c r="E579" s="184" t="s">
        <v>1948</v>
      </c>
      <c r="F579" s="184"/>
      <c r="G579" s="184"/>
      <c r="H579" s="184"/>
      <c r="I579" s="124"/>
      <c r="J579" s="150"/>
      <c r="M579" s="10"/>
      <c r="N579" s="84"/>
    </row>
    <row r="580" spans="1:31" x14ac:dyDescent="0.2">
      <c r="A580" s="255" t="s">
        <v>381</v>
      </c>
      <c r="B580" s="184" t="s">
        <v>2042</v>
      </c>
      <c r="C580" s="184"/>
      <c r="D580" s="184" t="s">
        <v>1947</v>
      </c>
      <c r="E580" s="184" t="s">
        <v>1949</v>
      </c>
      <c r="F580" s="184"/>
      <c r="G580" s="184"/>
      <c r="H580" s="184"/>
      <c r="I580" s="124"/>
      <c r="J580" s="150"/>
      <c r="K580" s="107" t="s">
        <v>60</v>
      </c>
      <c r="L580" s="44"/>
      <c r="M580" s="44"/>
      <c r="N580" s="44"/>
      <c r="O580" s="86"/>
    </row>
    <row r="581" spans="1:31" x14ac:dyDescent="0.2">
      <c r="A581" s="255" t="s">
        <v>382</v>
      </c>
      <c r="B581" s="184" t="s">
        <v>2043</v>
      </c>
      <c r="C581" s="184"/>
      <c r="D581" s="184" t="s">
        <v>1947</v>
      </c>
      <c r="E581" s="184" t="s">
        <v>1950</v>
      </c>
      <c r="F581" s="184"/>
      <c r="G581" s="184"/>
      <c r="H581" s="184"/>
      <c r="I581" s="124"/>
      <c r="J581" s="150"/>
      <c r="K581" s="117"/>
      <c r="L581" s="233" t="str">
        <f xml:space="preserve">  IF(Q581="","",         Q581)</f>
        <v>Koupil</v>
      </c>
      <c r="M581" s="44"/>
      <c r="N581" s="117"/>
      <c r="O581" s="101"/>
      <c r="P581" s="29">
        <v>1</v>
      </c>
      <c r="Q581" s="29" t="s">
        <v>1293</v>
      </c>
      <c r="R581" s="29" t="s">
        <v>918</v>
      </c>
      <c r="S581" s="29" t="s">
        <v>998</v>
      </c>
    </row>
    <row r="582" spans="1:31" x14ac:dyDescent="0.2">
      <c r="A582" s="255" t="s">
        <v>383</v>
      </c>
      <c r="B582" s="184" t="s">
        <v>2044</v>
      </c>
      <c r="C582" s="184"/>
      <c r="D582" s="184" t="s">
        <v>1947</v>
      </c>
      <c r="E582" s="184" t="s">
        <v>1951</v>
      </c>
      <c r="F582" s="184"/>
      <c r="G582" s="184"/>
      <c r="H582" s="184"/>
      <c r="I582" s="124"/>
      <c r="J582" s="150"/>
      <c r="K582" s="117" t="str">
        <f>IF(Q582="","",Q582)</f>
        <v>Chvátal T.</v>
      </c>
      <c r="L582" s="117" t="str">
        <f>IF(Q583="","",Q583)</f>
        <v>Bastl P.</v>
      </c>
      <c r="M582" s="117" t="str">
        <f>IF(Q584="","",Q584)</f>
        <v>Havlík M.</v>
      </c>
      <c r="N582" s="117" t="str">
        <f>IF(Q585="","",Q585)</f>
        <v>Habr S.</v>
      </c>
      <c r="O582" s="101"/>
      <c r="P582" s="29">
        <v>2</v>
      </c>
      <c r="Q582" s="29" t="s">
        <v>927</v>
      </c>
      <c r="R582" s="29" t="s">
        <v>917</v>
      </c>
      <c r="S582" s="29" t="s">
        <v>916</v>
      </c>
    </row>
    <row r="583" spans="1:31" x14ac:dyDescent="0.2">
      <c r="A583" s="255" t="s">
        <v>384</v>
      </c>
      <c r="B583" s="184" t="s">
        <v>2045</v>
      </c>
      <c r="C583" s="184"/>
      <c r="D583" s="184" t="s">
        <v>1952</v>
      </c>
      <c r="E583" s="184" t="s">
        <v>1953</v>
      </c>
      <c r="F583" s="184"/>
      <c r="G583" s="184"/>
      <c r="H583" s="184"/>
      <c r="I583" s="124"/>
      <c r="J583" s="150"/>
      <c r="K583" s="117" t="str">
        <f>IF(Q586="","",Q586)</f>
        <v>Zejda T.</v>
      </c>
      <c r="L583" s="117" t="str">
        <f>IF(Q587="","",Q587)</f>
        <v>Kelbler</v>
      </c>
      <c r="M583" s="117" t="str">
        <f>IF(Q588="","",Q588)</f>
        <v>Švarc</v>
      </c>
      <c r="N583" s="128" t="str">
        <f>IF(Q589="","",Q589)</f>
        <v>Dolák</v>
      </c>
      <c r="O583" s="101"/>
      <c r="P583" s="29">
        <v>3</v>
      </c>
      <c r="Q583" s="29" t="s">
        <v>911</v>
      </c>
      <c r="R583" s="29" t="s">
        <v>916</v>
      </c>
      <c r="S583" s="29" t="s">
        <v>1018</v>
      </c>
    </row>
    <row r="584" spans="1:31" x14ac:dyDescent="0.2">
      <c r="A584" s="255" t="s">
        <v>385</v>
      </c>
      <c r="B584" s="184" t="s">
        <v>2046</v>
      </c>
      <c r="C584" s="184"/>
      <c r="D584" s="184" t="s">
        <v>1947</v>
      </c>
      <c r="E584" s="184" t="s">
        <v>1954</v>
      </c>
      <c r="F584" s="184"/>
      <c r="G584" s="184"/>
      <c r="H584" s="184"/>
      <c r="I584" s="124"/>
      <c r="J584" s="150"/>
      <c r="K584" s="117"/>
      <c r="L584" s="117" t="str">
        <f>IF(Q590="","",Q590)</f>
        <v>Pokorný</v>
      </c>
      <c r="M584" s="117" t="str">
        <f>IF(Q591="","",Q591)</f>
        <v>Šťastný</v>
      </c>
      <c r="N584" s="44"/>
      <c r="O584" s="86"/>
      <c r="P584" s="29">
        <v>4</v>
      </c>
      <c r="Q584" s="29" t="s">
        <v>928</v>
      </c>
    </row>
    <row r="585" spans="1:31" x14ac:dyDescent="0.2">
      <c r="A585" s="255" t="s">
        <v>386</v>
      </c>
      <c r="B585" s="184" t="s">
        <v>2047</v>
      </c>
      <c r="C585" s="184"/>
      <c r="D585" s="184" t="s">
        <v>1947</v>
      </c>
      <c r="E585" s="184" t="s">
        <v>1955</v>
      </c>
      <c r="F585" s="184"/>
      <c r="G585" s="184"/>
      <c r="H585" s="184"/>
      <c r="I585" s="124"/>
      <c r="J585" s="150"/>
      <c r="K585" s="107"/>
      <c r="L585" s="46"/>
      <c r="M585" s="44"/>
      <c r="N585" s="44"/>
      <c r="O585" s="86"/>
      <c r="P585" s="29">
        <v>5</v>
      </c>
      <c r="Q585" s="29" t="s">
        <v>936</v>
      </c>
    </row>
    <row r="586" spans="1:31" ht="12" thickBot="1" x14ac:dyDescent="0.25">
      <c r="A586" s="775" t="s">
        <v>126</v>
      </c>
      <c r="B586" s="776" t="s">
        <v>65</v>
      </c>
      <c r="C586" s="775" t="s">
        <v>127</v>
      </c>
      <c r="D586" s="775" t="s">
        <v>37</v>
      </c>
      <c r="E586" s="775">
        <v>0</v>
      </c>
      <c r="F586" s="775" t="s">
        <v>128</v>
      </c>
      <c r="G586" s="775" t="s">
        <v>79</v>
      </c>
      <c r="H586" s="775" t="s">
        <v>8</v>
      </c>
      <c r="I586" s="656"/>
      <c r="J586" s="150"/>
      <c r="K586" s="473" t="s">
        <v>59</v>
      </c>
      <c r="L586" s="474" t="s">
        <v>54</v>
      </c>
      <c r="M586" s="115" t="s">
        <v>37</v>
      </c>
      <c r="N586" s="44"/>
      <c r="O586" s="86"/>
      <c r="P586" s="29">
        <v>6</v>
      </c>
      <c r="Q586" s="29" t="s">
        <v>998</v>
      </c>
    </row>
    <row r="587" spans="1:31" ht="12" thickTop="1" x14ac:dyDescent="0.2">
      <c r="A587" s="778">
        <v>1</v>
      </c>
      <c r="B587" s="777" t="s">
        <v>1720</v>
      </c>
      <c r="C587" s="778">
        <v>26</v>
      </c>
      <c r="D587" s="778">
        <v>22</v>
      </c>
      <c r="E587" s="778">
        <v>2</v>
      </c>
      <c r="F587" s="778">
        <v>2</v>
      </c>
      <c r="G587" s="778" t="s">
        <v>2025</v>
      </c>
      <c r="H587" s="779">
        <v>68</v>
      </c>
      <c r="I587" s="657"/>
      <c r="J587" s="150"/>
      <c r="K587" s="119" t="s">
        <v>883</v>
      </c>
      <c r="L587" s="86" t="str">
        <f>IF(R592="","",R592)</f>
        <v>Dolák</v>
      </c>
      <c r="M587" s="86" t="str">
        <f>IF(Q592="","",Q592)</f>
        <v>Novák V.</v>
      </c>
      <c r="N587" s="44"/>
      <c r="O587" s="86"/>
      <c r="P587" s="29">
        <v>7</v>
      </c>
      <c r="Q587" s="29" t="s">
        <v>1449</v>
      </c>
    </row>
    <row r="588" spans="1:31" x14ac:dyDescent="0.2">
      <c r="A588" s="781">
        <v>2</v>
      </c>
      <c r="B588" s="780" t="s">
        <v>1724</v>
      </c>
      <c r="C588" s="781">
        <v>26</v>
      </c>
      <c r="D588" s="781">
        <v>15</v>
      </c>
      <c r="E588" s="781">
        <v>6</v>
      </c>
      <c r="F588" s="781">
        <v>5</v>
      </c>
      <c r="G588" s="781" t="s">
        <v>2024</v>
      </c>
      <c r="H588" s="782">
        <v>51</v>
      </c>
      <c r="I588" s="657"/>
      <c r="J588" s="150"/>
      <c r="K588" s="618" t="s">
        <v>554</v>
      </c>
      <c r="L588" s="554" t="str">
        <f>IF(R593="","",R593)</f>
        <v>Zejda T.</v>
      </c>
      <c r="M588" s="578" t="str">
        <f>IF(Q593="","",Q593)</f>
        <v>Chvátal P.</v>
      </c>
      <c r="N588" s="44"/>
      <c r="O588" s="86"/>
      <c r="P588" s="29">
        <v>8</v>
      </c>
      <c r="Q588" s="29" t="s">
        <v>916</v>
      </c>
    </row>
    <row r="589" spans="1:31" x14ac:dyDescent="0.2">
      <c r="A589" s="781">
        <v>3</v>
      </c>
      <c r="B589" s="780" t="s">
        <v>130</v>
      </c>
      <c r="C589" s="781">
        <v>26</v>
      </c>
      <c r="D589" s="781">
        <v>16</v>
      </c>
      <c r="E589" s="781">
        <v>1</v>
      </c>
      <c r="F589" s="781">
        <v>9</v>
      </c>
      <c r="G589" s="781" t="s">
        <v>2026</v>
      </c>
      <c r="H589" s="782">
        <v>49</v>
      </c>
      <c r="I589" s="657"/>
      <c r="J589" s="150"/>
      <c r="K589" s="618" t="s">
        <v>862</v>
      </c>
      <c r="L589" s="554" t="str">
        <f>IF(R594="","",R594)</f>
        <v>Chvátal T.</v>
      </c>
      <c r="M589" s="578" t="str">
        <f>IF(Q594="","",Q594)</f>
        <v>Kelbler D.</v>
      </c>
      <c r="N589" s="118"/>
      <c r="O589" s="86"/>
      <c r="P589" s="29">
        <v>9</v>
      </c>
      <c r="Q589" s="29" t="s">
        <v>917</v>
      </c>
    </row>
    <row r="590" spans="1:31" x14ac:dyDescent="0.2">
      <c r="A590" s="781">
        <v>4</v>
      </c>
      <c r="B590" s="780" t="s">
        <v>1726</v>
      </c>
      <c r="C590" s="781">
        <v>26</v>
      </c>
      <c r="D590" s="781">
        <v>13</v>
      </c>
      <c r="E590" s="781">
        <v>9</v>
      </c>
      <c r="F590" s="781">
        <v>4</v>
      </c>
      <c r="G590" s="781" t="s">
        <v>2027</v>
      </c>
      <c r="H590" s="782">
        <v>48</v>
      </c>
      <c r="I590" s="657"/>
      <c r="J590" s="150"/>
      <c r="K590" s="618"/>
      <c r="L590" s="572" t="str">
        <f>IF(R595="","",R595)</f>
        <v/>
      </c>
      <c r="M590" s="574" t="str">
        <f>IF(Q595="","",Q595)</f>
        <v/>
      </c>
      <c r="N590" s="118"/>
      <c r="O590" s="86"/>
      <c r="P590" s="29">
        <v>10</v>
      </c>
      <c r="Q590" s="29" t="s">
        <v>953</v>
      </c>
      <c r="R590" s="578"/>
      <c r="S590" s="577"/>
    </row>
    <row r="591" spans="1:31" x14ac:dyDescent="0.2">
      <c r="A591" s="781">
        <v>5</v>
      </c>
      <c r="B591" s="780" t="s">
        <v>1728</v>
      </c>
      <c r="C591" s="781">
        <v>26</v>
      </c>
      <c r="D591" s="781">
        <v>12</v>
      </c>
      <c r="E591" s="781">
        <v>8</v>
      </c>
      <c r="F591" s="781">
        <v>6</v>
      </c>
      <c r="G591" s="781" t="s">
        <v>2028</v>
      </c>
      <c r="H591" s="782">
        <v>44</v>
      </c>
      <c r="I591" s="657"/>
      <c r="J591" s="150"/>
      <c r="K591" s="550" t="s">
        <v>57</v>
      </c>
      <c r="L591" s="555" t="s">
        <v>0</v>
      </c>
      <c r="M591" s="617" t="s">
        <v>22</v>
      </c>
      <c r="N591" s="44"/>
      <c r="O591" s="86"/>
      <c r="P591" s="29">
        <v>11</v>
      </c>
      <c r="Q591" s="29" t="s">
        <v>918</v>
      </c>
      <c r="R591" s="579"/>
      <c r="S591" s="577"/>
    </row>
    <row r="592" spans="1:31" x14ac:dyDescent="0.2">
      <c r="A592" s="781">
        <v>6</v>
      </c>
      <c r="B592" s="780" t="s">
        <v>131</v>
      </c>
      <c r="C592" s="781">
        <v>26</v>
      </c>
      <c r="D592" s="781">
        <v>12</v>
      </c>
      <c r="E592" s="781">
        <v>6</v>
      </c>
      <c r="F592" s="781">
        <v>8</v>
      </c>
      <c r="G592" s="781" t="s">
        <v>2029</v>
      </c>
      <c r="H592" s="782">
        <v>42</v>
      </c>
      <c r="I592" s="657"/>
      <c r="J592" s="150"/>
      <c r="K592" s="521" t="s">
        <v>932</v>
      </c>
      <c r="L592" s="572" t="str">
        <f>IF(R581="","",R581)</f>
        <v>Šťastný</v>
      </c>
      <c r="M592" s="574" t="str">
        <f>IF(S581="","",S581)</f>
        <v>Zejda T.</v>
      </c>
      <c r="N592" s="118"/>
      <c r="O592" s="86"/>
      <c r="P592" s="29">
        <v>12</v>
      </c>
      <c r="Q592" s="29" t="s">
        <v>1018</v>
      </c>
      <c r="R592" s="29" t="s">
        <v>917</v>
      </c>
      <c r="S592" s="577"/>
    </row>
    <row r="593" spans="1:21" x14ac:dyDescent="0.2">
      <c r="A593" s="781">
        <v>7</v>
      </c>
      <c r="B593" s="780" t="s">
        <v>1736</v>
      </c>
      <c r="C593" s="781">
        <v>26</v>
      </c>
      <c r="D593" s="781">
        <v>8</v>
      </c>
      <c r="E593" s="781">
        <v>9</v>
      </c>
      <c r="F593" s="781">
        <v>9</v>
      </c>
      <c r="G593" s="781" t="s">
        <v>2030</v>
      </c>
      <c r="H593" s="782">
        <v>33</v>
      </c>
      <c r="I593" s="657"/>
      <c r="J593" s="150"/>
      <c r="K593" s="521" t="s">
        <v>1703</v>
      </c>
      <c r="L593" s="572" t="str">
        <f t="shared" ref="L593:L595" si="93">IF(R582="","",R582)</f>
        <v>Dolák</v>
      </c>
      <c r="M593" s="574" t="str">
        <f t="shared" ref="M593:M595" si="94">IF(S582="","",S582)</f>
        <v>Švarc</v>
      </c>
      <c r="N593" s="44"/>
      <c r="O593" s="86"/>
      <c r="P593" s="29">
        <v>13</v>
      </c>
      <c r="Q593" s="29" t="s">
        <v>1562</v>
      </c>
      <c r="R593" s="29" t="s">
        <v>998</v>
      </c>
      <c r="S593" s="577"/>
    </row>
    <row r="594" spans="1:21" x14ac:dyDescent="0.2">
      <c r="A594" s="781">
        <v>8</v>
      </c>
      <c r="B594" s="780" t="s">
        <v>1732</v>
      </c>
      <c r="C594" s="781">
        <v>26</v>
      </c>
      <c r="D594" s="781">
        <v>9</v>
      </c>
      <c r="E594" s="781">
        <v>4</v>
      </c>
      <c r="F594" s="781">
        <v>13</v>
      </c>
      <c r="G594" s="781" t="s">
        <v>2031</v>
      </c>
      <c r="H594" s="782">
        <v>31</v>
      </c>
      <c r="I594" s="657"/>
      <c r="J594" s="150"/>
      <c r="K594" s="521" t="s">
        <v>2019</v>
      </c>
      <c r="L594" s="572" t="str">
        <f t="shared" si="93"/>
        <v>Švarc</v>
      </c>
      <c r="M594" s="574" t="str">
        <f t="shared" si="94"/>
        <v>Novák V.</v>
      </c>
      <c r="N594" s="46"/>
      <c r="O594" s="86"/>
      <c r="P594" s="29">
        <v>14</v>
      </c>
      <c r="Q594" s="29" t="s">
        <v>1767</v>
      </c>
      <c r="R594" s="29" t="s">
        <v>927</v>
      </c>
    </row>
    <row r="595" spans="1:21" x14ac:dyDescent="0.2">
      <c r="A595" s="781">
        <v>9</v>
      </c>
      <c r="B595" s="780" t="s">
        <v>1740</v>
      </c>
      <c r="C595" s="781">
        <v>26</v>
      </c>
      <c r="D595" s="781">
        <v>8</v>
      </c>
      <c r="E595" s="781">
        <v>4</v>
      </c>
      <c r="F595" s="781">
        <v>14</v>
      </c>
      <c r="G595" s="781" t="s">
        <v>2032</v>
      </c>
      <c r="H595" s="782">
        <v>28</v>
      </c>
      <c r="I595" s="657"/>
      <c r="J595" s="150"/>
      <c r="K595" s="521"/>
      <c r="L595" s="572" t="str">
        <f t="shared" si="93"/>
        <v/>
      </c>
      <c r="M595" s="574" t="str">
        <f t="shared" si="94"/>
        <v/>
      </c>
      <c r="N595" s="44"/>
      <c r="O595" s="86"/>
      <c r="P595" s="29">
        <v>15</v>
      </c>
    </row>
    <row r="596" spans="1:21" x14ac:dyDescent="0.2">
      <c r="A596" s="781">
        <v>10</v>
      </c>
      <c r="B596" s="780" t="s">
        <v>920</v>
      </c>
      <c r="C596" s="781">
        <v>26</v>
      </c>
      <c r="D596" s="781">
        <v>7</v>
      </c>
      <c r="E596" s="781">
        <v>7</v>
      </c>
      <c r="F596" s="781">
        <v>12</v>
      </c>
      <c r="G596" s="781" t="s">
        <v>2020</v>
      </c>
      <c r="H596" s="782">
        <v>28</v>
      </c>
      <c r="I596" s="657"/>
      <c r="J596" s="150"/>
      <c r="K596" s="521"/>
      <c r="L596" s="572" t="str">
        <f t="shared" ref="L596:L599" si="95">IF(R585="","",R585)</f>
        <v/>
      </c>
      <c r="M596" s="574" t="str">
        <f t="shared" ref="M596:M599" si="96">IF(S585="","",S585)</f>
        <v/>
      </c>
      <c r="N596" s="44"/>
    </row>
    <row r="597" spans="1:21" x14ac:dyDescent="0.2">
      <c r="A597" s="781">
        <v>11</v>
      </c>
      <c r="B597" s="780" t="s">
        <v>213</v>
      </c>
      <c r="C597" s="781">
        <v>26</v>
      </c>
      <c r="D597" s="781">
        <v>6</v>
      </c>
      <c r="E597" s="781">
        <v>8</v>
      </c>
      <c r="F597" s="781">
        <v>12</v>
      </c>
      <c r="G597" s="781" t="s">
        <v>2033</v>
      </c>
      <c r="H597" s="782">
        <v>26</v>
      </c>
      <c r="I597" s="657"/>
      <c r="J597" s="150"/>
      <c r="K597" s="521"/>
      <c r="L597" s="572" t="str">
        <f t="shared" si="95"/>
        <v/>
      </c>
      <c r="M597" s="574" t="str">
        <f t="shared" si="96"/>
        <v/>
      </c>
      <c r="N597" s="118"/>
    </row>
    <row r="598" spans="1:21" x14ac:dyDescent="0.2">
      <c r="A598" s="781">
        <v>12</v>
      </c>
      <c r="B598" s="780" t="s">
        <v>1738</v>
      </c>
      <c r="C598" s="781">
        <v>26</v>
      </c>
      <c r="D598" s="781">
        <v>8</v>
      </c>
      <c r="E598" s="781">
        <v>2</v>
      </c>
      <c r="F598" s="781">
        <v>16</v>
      </c>
      <c r="G598" s="781" t="s">
        <v>2021</v>
      </c>
      <c r="H598" s="782">
        <v>26</v>
      </c>
      <c r="I598" s="657"/>
      <c r="J598" s="150"/>
      <c r="K598" s="521"/>
      <c r="L598" s="572" t="str">
        <f t="shared" si="95"/>
        <v/>
      </c>
      <c r="M598" s="574" t="str">
        <f t="shared" si="96"/>
        <v/>
      </c>
      <c r="N598" s="118"/>
    </row>
    <row r="599" spans="1:21" x14ac:dyDescent="0.2">
      <c r="A599" s="781">
        <v>13</v>
      </c>
      <c r="B599" s="780" t="s">
        <v>1742</v>
      </c>
      <c r="C599" s="781">
        <v>26</v>
      </c>
      <c r="D599" s="781">
        <v>5</v>
      </c>
      <c r="E599" s="781">
        <v>3</v>
      </c>
      <c r="F599" s="781">
        <v>18</v>
      </c>
      <c r="G599" s="781" t="s">
        <v>2022</v>
      </c>
      <c r="H599" s="782">
        <v>18</v>
      </c>
      <c r="I599" s="657"/>
      <c r="J599" s="150"/>
      <c r="K599" s="521"/>
      <c r="L599" s="572" t="str">
        <f t="shared" si="95"/>
        <v/>
      </c>
      <c r="M599" s="574" t="str">
        <f t="shared" si="96"/>
        <v/>
      </c>
      <c r="N599" s="118"/>
    </row>
    <row r="600" spans="1:21" x14ac:dyDescent="0.2">
      <c r="A600" s="781">
        <v>14</v>
      </c>
      <c r="B600" s="780" t="s">
        <v>1746</v>
      </c>
      <c r="C600" s="781">
        <v>26</v>
      </c>
      <c r="D600" s="781">
        <v>4</v>
      </c>
      <c r="E600" s="781">
        <v>5</v>
      </c>
      <c r="F600" s="781">
        <v>17</v>
      </c>
      <c r="G600" s="781" t="s">
        <v>2023</v>
      </c>
      <c r="H600" s="782">
        <v>17</v>
      </c>
      <c r="I600" s="657"/>
      <c r="J600" s="150"/>
      <c r="K600" s="550" t="s">
        <v>58</v>
      </c>
      <c r="L600" s="614" t="s">
        <v>53</v>
      </c>
      <c r="M600" s="619" t="s">
        <v>49</v>
      </c>
      <c r="N600" s="6"/>
    </row>
    <row r="601" spans="1:21" s="121" customFormat="1" x14ac:dyDescent="0.2">
      <c r="A601" s="122"/>
      <c r="C601" s="122"/>
      <c r="K601" s="620"/>
      <c r="L601" s="621" t="str">
        <f>IF(T584="","",T584)</f>
        <v/>
      </c>
      <c r="M601" s="622" t="str">
        <f>IF(U584="","",U584)</f>
        <v/>
      </c>
      <c r="N601" s="144"/>
      <c r="O601" s="484"/>
      <c r="U601" s="685"/>
    </row>
    <row r="602" spans="1:21" s="121" customFormat="1" x14ac:dyDescent="0.2">
      <c r="A602" s="122"/>
      <c r="C602" s="482"/>
      <c r="K602" s="134"/>
      <c r="L602" s="134"/>
      <c r="M602" s="134"/>
      <c r="N602" s="134"/>
      <c r="O602" s="484"/>
      <c r="U602" s="685"/>
    </row>
    <row r="603" spans="1:21" s="121" customFormat="1" x14ac:dyDescent="0.2">
      <c r="A603" s="122"/>
      <c r="C603" s="482"/>
      <c r="K603" s="134"/>
      <c r="L603" s="134"/>
      <c r="M603" s="134"/>
      <c r="N603" s="134"/>
      <c r="U603" s="685"/>
    </row>
    <row r="604" spans="1:21" s="121" customFormat="1" x14ac:dyDescent="0.2">
      <c r="A604" s="122"/>
      <c r="C604" s="482"/>
      <c r="K604" s="134"/>
      <c r="L604" s="134"/>
      <c r="M604" s="134"/>
      <c r="N604" s="485"/>
      <c r="U604" s="685"/>
    </row>
    <row r="605" spans="1:21" s="121" customFormat="1" x14ac:dyDescent="0.2">
      <c r="A605" s="122"/>
      <c r="C605" s="482"/>
      <c r="K605" s="122"/>
      <c r="U605" s="685"/>
    </row>
    <row r="606" spans="1:21" s="121" customFormat="1" x14ac:dyDescent="0.2">
      <c r="A606" s="122"/>
      <c r="C606" s="482"/>
      <c r="K606" s="483"/>
      <c r="L606" s="486"/>
      <c r="M606" s="144"/>
      <c r="U606" s="685"/>
    </row>
    <row r="607" spans="1:21" s="121" customFormat="1" x14ac:dyDescent="0.2">
      <c r="A607" s="122"/>
      <c r="C607" s="482"/>
      <c r="K607" s="122"/>
      <c r="M607" s="142"/>
      <c r="U607" s="685"/>
    </row>
    <row r="608" spans="1:21" s="121" customFormat="1" x14ac:dyDescent="0.2">
      <c r="A608" s="122"/>
      <c r="C608" s="482"/>
      <c r="K608" s="122"/>
      <c r="M608" s="142"/>
      <c r="U608" s="685"/>
    </row>
    <row r="609" spans="1:21" s="121" customFormat="1" x14ac:dyDescent="0.2">
      <c r="A609" s="122"/>
      <c r="C609" s="122"/>
      <c r="K609" s="122"/>
      <c r="M609" s="142"/>
      <c r="U609" s="685"/>
    </row>
    <row r="610" spans="1:21" s="121" customFormat="1" x14ac:dyDescent="0.2">
      <c r="A610" s="122"/>
      <c r="G610" s="122"/>
      <c r="K610" s="122"/>
      <c r="L610" s="144"/>
      <c r="M610" s="142"/>
      <c r="N610" s="487"/>
      <c r="U610" s="685"/>
    </row>
    <row r="611" spans="1:21" s="121" customFormat="1" x14ac:dyDescent="0.2">
      <c r="A611" s="122"/>
      <c r="G611" s="122"/>
      <c r="K611" s="483"/>
      <c r="L611" s="486"/>
      <c r="M611" s="488"/>
      <c r="N611" s="487"/>
      <c r="U611" s="685"/>
    </row>
    <row r="612" spans="1:21" s="121" customFormat="1" x14ac:dyDescent="0.2">
      <c r="A612" s="122"/>
      <c r="G612" s="122"/>
      <c r="K612" s="134"/>
      <c r="L612" s="489"/>
      <c r="M612" s="490"/>
      <c r="N612" s="144"/>
      <c r="U612" s="685"/>
    </row>
    <row r="613" spans="1:21" s="121" customFormat="1" x14ac:dyDescent="0.2">
      <c r="A613" s="122"/>
      <c r="G613" s="122"/>
      <c r="K613" s="134"/>
      <c r="L613" s="489"/>
      <c r="M613" s="490"/>
      <c r="N613" s="487"/>
      <c r="U613" s="685"/>
    </row>
    <row r="614" spans="1:21" s="121" customFormat="1" x14ac:dyDescent="0.2">
      <c r="A614" s="122"/>
      <c r="G614" s="122"/>
      <c r="K614" s="134"/>
      <c r="L614" s="489"/>
      <c r="M614" s="490"/>
      <c r="N614" s="144"/>
      <c r="U614" s="685"/>
    </row>
    <row r="615" spans="1:21" s="121" customFormat="1" x14ac:dyDescent="0.2">
      <c r="A615" s="122"/>
      <c r="G615" s="122"/>
      <c r="K615" s="134"/>
      <c r="L615" s="489"/>
      <c r="M615" s="490"/>
      <c r="N615" s="98"/>
      <c r="U615" s="685"/>
    </row>
    <row r="616" spans="1:21" s="121" customFormat="1" x14ac:dyDescent="0.2">
      <c r="A616" s="122"/>
      <c r="G616" s="122"/>
      <c r="K616" s="122"/>
      <c r="N616" s="144"/>
      <c r="U616" s="685"/>
    </row>
    <row r="617" spans="1:21" s="121" customFormat="1" x14ac:dyDescent="0.2">
      <c r="A617" s="122"/>
      <c r="G617" s="122"/>
      <c r="K617" s="483"/>
      <c r="L617" s="491"/>
      <c r="M617" s="483"/>
      <c r="U617" s="685"/>
    </row>
    <row r="618" spans="1:21" s="121" customFormat="1" x14ac:dyDescent="0.2">
      <c r="A618" s="122"/>
      <c r="G618" s="122"/>
      <c r="K618" s="134"/>
      <c r="L618" s="144"/>
      <c r="M618" s="144"/>
      <c r="N618" s="142"/>
      <c r="U618" s="685"/>
    </row>
    <row r="619" spans="1:21" s="121" customFormat="1" x14ac:dyDescent="0.2">
      <c r="A619" s="122"/>
      <c r="G619" s="122"/>
      <c r="K619" s="134"/>
      <c r="L619" s="144"/>
      <c r="U619" s="685"/>
    </row>
    <row r="620" spans="1:21" s="121" customFormat="1" x14ac:dyDescent="0.2">
      <c r="A620" s="122"/>
      <c r="G620" s="122"/>
      <c r="K620" s="122"/>
      <c r="U620" s="685"/>
    </row>
    <row r="621" spans="1:21" s="121" customFormat="1" x14ac:dyDescent="0.2">
      <c r="A621" s="122"/>
      <c r="G621" s="122"/>
      <c r="K621" s="122"/>
      <c r="U621" s="685"/>
    </row>
    <row r="622" spans="1:21" s="121" customFormat="1" x14ac:dyDescent="0.2">
      <c r="A622" s="122"/>
      <c r="G622" s="122"/>
      <c r="K622" s="122"/>
      <c r="U622" s="685"/>
    </row>
    <row r="623" spans="1:21" s="121" customFormat="1" x14ac:dyDescent="0.2">
      <c r="A623" s="122"/>
      <c r="G623" s="122"/>
      <c r="K623" s="122"/>
      <c r="U623" s="685"/>
    </row>
    <row r="624" spans="1:21" s="121" customFormat="1" x14ac:dyDescent="0.2">
      <c r="A624" s="122"/>
      <c r="G624" s="122"/>
      <c r="K624" s="122"/>
      <c r="U624" s="685"/>
    </row>
    <row r="625" spans="1:21" s="121" customFormat="1" x14ac:dyDescent="0.2">
      <c r="A625" s="122"/>
      <c r="C625" s="122"/>
      <c r="K625" s="122"/>
      <c r="U625" s="685"/>
    </row>
    <row r="626" spans="1:21" x14ac:dyDescent="0.2">
      <c r="K626" s="92"/>
      <c r="L626" s="120"/>
      <c r="M626" s="120"/>
      <c r="N626" s="120"/>
    </row>
    <row r="627" spans="1:21" x14ac:dyDescent="0.2">
      <c r="K627" s="92"/>
      <c r="L627" s="120"/>
      <c r="M627" s="120"/>
      <c r="N627" s="120"/>
    </row>
    <row r="628" spans="1:21" x14ac:dyDescent="0.2">
      <c r="K628" s="92"/>
      <c r="L628" s="120"/>
      <c r="M628" s="120"/>
      <c r="N628" s="120"/>
    </row>
    <row r="629" spans="1:21" x14ac:dyDescent="0.2">
      <c r="K629" s="92"/>
      <c r="L629" s="120"/>
      <c r="M629" s="120"/>
      <c r="N629" s="120"/>
    </row>
    <row r="630" spans="1:21" x14ac:dyDescent="0.2">
      <c r="K630" s="92"/>
      <c r="L630" s="120"/>
      <c r="M630" s="120"/>
      <c r="N630" s="120"/>
    </row>
    <row r="631" spans="1:21" x14ac:dyDescent="0.2">
      <c r="K631" s="92"/>
      <c r="L631" s="120"/>
      <c r="M631" s="120"/>
      <c r="N631" s="120"/>
    </row>
    <row r="632" spans="1:21" x14ac:dyDescent="0.2">
      <c r="K632" s="92"/>
      <c r="L632" s="120"/>
      <c r="M632" s="120"/>
      <c r="N632" s="120"/>
    </row>
    <row r="633" spans="1:21" x14ac:dyDescent="0.2">
      <c r="K633" s="92"/>
      <c r="L633" s="120"/>
      <c r="M633" s="120"/>
      <c r="N633" s="120"/>
    </row>
    <row r="634" spans="1:21" x14ac:dyDescent="0.2">
      <c r="K634" s="92"/>
      <c r="L634" s="120"/>
      <c r="M634" s="120"/>
      <c r="N634" s="120"/>
    </row>
    <row r="635" spans="1:21" x14ac:dyDescent="0.2">
      <c r="K635" s="92"/>
      <c r="L635" s="120"/>
      <c r="M635" s="120"/>
      <c r="N635" s="120"/>
    </row>
    <row r="636" spans="1:21" x14ac:dyDescent="0.2">
      <c r="K636" s="92"/>
      <c r="L636" s="120"/>
      <c r="M636" s="120"/>
      <c r="N636" s="120"/>
    </row>
    <row r="637" spans="1:21" x14ac:dyDescent="0.2">
      <c r="K637" s="92"/>
      <c r="L637" s="120"/>
      <c r="M637" s="120"/>
      <c r="N637" s="120"/>
    </row>
    <row r="638" spans="1:21" x14ac:dyDescent="0.2">
      <c r="K638" s="92"/>
      <c r="L638" s="120"/>
      <c r="M638" s="120"/>
      <c r="N638" s="120"/>
    </row>
    <row r="639" spans="1:21" x14ac:dyDescent="0.2">
      <c r="K639" s="92"/>
      <c r="L639" s="120"/>
      <c r="M639" s="120"/>
      <c r="N639" s="120"/>
    </row>
    <row r="640" spans="1:21" x14ac:dyDescent="0.2">
      <c r="K640" s="92"/>
      <c r="L640" s="120"/>
      <c r="M640" s="120"/>
      <c r="N640" s="120"/>
    </row>
    <row r="641" spans="11:14" x14ac:dyDescent="0.2">
      <c r="K641" s="92"/>
      <c r="L641" s="120"/>
      <c r="M641" s="120"/>
      <c r="N641" s="120"/>
    </row>
  </sheetData>
  <phoneticPr fontId="16" type="noConversion"/>
  <pageMargins left="0.78740157480314965" right="0.78740157480314965" top="0.51181102362204722" bottom="0.43307086614173229" header="0.39370078740157483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tabColor indexed="14"/>
  </sheetPr>
  <dimension ref="A4:AD56"/>
  <sheetViews>
    <sheetView workbookViewId="0">
      <selection activeCell="Y7" sqref="Y7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4" width="4.28515625" customWidth="1"/>
    <col min="5" max="7" width="3.7109375" customWidth="1"/>
    <col min="8" max="8" width="0.7109375" customWidth="1"/>
    <col min="9" max="9" width="5.140625" style="546" customWidth="1"/>
    <col min="10" max="10" width="4.140625" style="546" customWidth="1"/>
    <col min="11" max="13" width="3.7109375" style="546" customWidth="1"/>
    <col min="14" max="14" width="0.5703125" customWidth="1"/>
    <col min="15" max="15" width="5.140625" style="388" customWidth="1"/>
    <col min="16" max="16" width="4.140625" style="388" customWidth="1"/>
    <col min="17" max="19" width="3.7109375" style="388" customWidth="1"/>
    <col min="20" max="20" width="4.28515625" style="388" customWidth="1"/>
    <col min="21" max="21" width="3.7109375" customWidth="1"/>
    <col min="22" max="22" width="4.7109375" style="6" customWidth="1"/>
    <col min="23" max="23" width="2.85546875" customWidth="1"/>
    <col min="24" max="24" width="14.7109375" customWidth="1"/>
    <col min="25" max="25" width="5.140625" customWidth="1"/>
    <col min="26" max="26" width="4.28515625" customWidth="1"/>
    <col min="27" max="29" width="3.7109375" customWidth="1"/>
    <col min="30" max="30" width="3.85546875" customWidth="1"/>
  </cols>
  <sheetData>
    <row r="4" spans="1:30" x14ac:dyDescent="0.2">
      <c r="B4" s="7" t="str">
        <f>Stat.!B1</f>
        <v>2017/2018</v>
      </c>
      <c r="C4" s="20" t="s">
        <v>14</v>
      </c>
      <c r="D4" s="21"/>
      <c r="E4" s="951" t="s">
        <v>0</v>
      </c>
      <c r="F4" s="952"/>
      <c r="G4" s="14" t="s">
        <v>13</v>
      </c>
      <c r="H4" s="13"/>
      <c r="I4" s="544" t="s">
        <v>14</v>
      </c>
      <c r="J4" s="545"/>
      <c r="K4" s="956" t="s">
        <v>0</v>
      </c>
      <c r="L4" s="957"/>
      <c r="M4" s="556" t="s">
        <v>13</v>
      </c>
      <c r="N4" s="13"/>
      <c r="O4" s="4" t="s">
        <v>14</v>
      </c>
      <c r="P4" s="558"/>
      <c r="Q4" s="951" t="s">
        <v>0</v>
      </c>
      <c r="R4" s="952"/>
      <c r="S4" s="104" t="s">
        <v>13</v>
      </c>
      <c r="T4" s="388" t="s">
        <v>1</v>
      </c>
      <c r="U4" s="9"/>
      <c r="X4" s="7" t="str">
        <f>B4</f>
        <v>2017/2018</v>
      </c>
      <c r="Y4" s="20" t="s">
        <v>14</v>
      </c>
      <c r="Z4" s="21"/>
      <c r="AA4" s="951" t="s">
        <v>0</v>
      </c>
      <c r="AB4" s="952"/>
      <c r="AC4" s="14" t="s">
        <v>13</v>
      </c>
    </row>
    <row r="5" spans="1:30" ht="39" customHeight="1" thickBot="1" x14ac:dyDescent="0.25">
      <c r="A5" s="81"/>
      <c r="B5" s="302" t="s">
        <v>2</v>
      </c>
      <c r="C5" s="18" t="s">
        <v>3</v>
      </c>
      <c r="D5" s="22" t="s">
        <v>4</v>
      </c>
      <c r="E5" s="18" t="s">
        <v>15</v>
      </c>
      <c r="F5" s="23" t="s">
        <v>27</v>
      </c>
      <c r="G5" s="18" t="s">
        <v>10</v>
      </c>
      <c r="H5" s="19"/>
      <c r="I5" s="547" t="s">
        <v>3</v>
      </c>
      <c r="J5" s="548" t="s">
        <v>4</v>
      </c>
      <c r="K5" s="547" t="s">
        <v>15</v>
      </c>
      <c r="L5" s="549" t="str">
        <f>F5</f>
        <v>nahrávky</v>
      </c>
      <c r="M5" s="547" t="s">
        <v>10</v>
      </c>
      <c r="N5" s="19"/>
      <c r="O5" s="559" t="s">
        <v>3</v>
      </c>
      <c r="P5" s="22" t="s">
        <v>4</v>
      </c>
      <c r="Q5" s="559" t="s">
        <v>15</v>
      </c>
      <c r="R5" s="560" t="str">
        <f>F5</f>
        <v>nahrávky</v>
      </c>
      <c r="S5" s="561" t="s">
        <v>10</v>
      </c>
      <c r="T5" s="559" t="s">
        <v>8</v>
      </c>
      <c r="U5" s="37" t="s">
        <v>25</v>
      </c>
      <c r="W5" s="81"/>
      <c r="X5" s="302" t="s">
        <v>2</v>
      </c>
      <c r="Y5" s="18" t="s">
        <v>3</v>
      </c>
      <c r="Z5" s="22" t="s">
        <v>4</v>
      </c>
      <c r="AA5" s="18" t="s">
        <v>15</v>
      </c>
      <c r="AB5" s="23" t="str">
        <f>F5</f>
        <v>nahrávky</v>
      </c>
      <c r="AC5" s="19" t="s">
        <v>10</v>
      </c>
      <c r="AD5" s="19" t="s">
        <v>488</v>
      </c>
    </row>
    <row r="6" spans="1:30" ht="13.5" thickTop="1" x14ac:dyDescent="0.2">
      <c r="A6" s="72"/>
      <c r="B6" s="58"/>
      <c r="C6" s="958" t="str">
        <f>Stat.!B2</f>
        <v>Podzim 2017</v>
      </c>
      <c r="D6" s="958"/>
      <c r="E6" s="958"/>
      <c r="F6" s="958"/>
      <c r="G6" s="959"/>
      <c r="H6" s="5"/>
      <c r="I6" s="960" t="str">
        <f>Stat.!B39</f>
        <v>Jaro 2018</v>
      </c>
      <c r="J6" s="961"/>
      <c r="K6" s="961"/>
      <c r="L6" s="961"/>
      <c r="M6" s="962"/>
      <c r="N6" s="5"/>
      <c r="O6" s="963" t="str">
        <f>Stat.!B1</f>
        <v>2017/2018</v>
      </c>
      <c r="P6" s="958"/>
      <c r="Q6" s="958"/>
      <c r="R6" s="958"/>
      <c r="S6" s="958"/>
      <c r="T6" s="958"/>
      <c r="U6" s="959"/>
      <c r="W6" s="72"/>
      <c r="X6" s="72"/>
      <c r="Y6" s="953" t="str">
        <f>I6</f>
        <v>Jaro 2018</v>
      </c>
      <c r="Z6" s="954"/>
      <c r="AA6" s="954"/>
      <c r="AB6" s="954"/>
      <c r="AC6" s="955"/>
      <c r="AD6" s="455"/>
    </row>
    <row r="7" spans="1:30" x14ac:dyDescent="0.2">
      <c r="A7" s="294">
        <v>1</v>
      </c>
      <c r="B7" s="299" t="str">
        <f>Stat.!B4</f>
        <v>Havlík Roman</v>
      </c>
      <c r="C7" s="35">
        <f>Stat.!P4</f>
        <v>180</v>
      </c>
      <c r="D7" s="35">
        <f>Stat.!AD4</f>
        <v>0</v>
      </c>
      <c r="E7" s="35">
        <f>Stat.!AR4</f>
        <v>0</v>
      </c>
      <c r="F7" s="35">
        <f>Stat.!BF4</f>
        <v>0</v>
      </c>
      <c r="G7" s="16">
        <f>Stat.!BT4</f>
        <v>0</v>
      </c>
      <c r="H7" s="34"/>
      <c r="I7" s="550">
        <f>Stat.!P41</f>
        <v>90</v>
      </c>
      <c r="J7" s="551">
        <f>Stat.!AD41</f>
        <v>0</v>
      </c>
      <c r="K7" s="550">
        <f>Stat.!AR41</f>
        <v>0</v>
      </c>
      <c r="L7" s="551">
        <f>Stat.!BF41</f>
        <v>0</v>
      </c>
      <c r="M7" s="550">
        <f>Stat.!BT41</f>
        <v>0</v>
      </c>
      <c r="N7" s="34"/>
      <c r="O7" s="258">
        <f t="shared" ref="O7:O40" si="0">C7+I7</f>
        <v>270</v>
      </c>
      <c r="P7" s="562">
        <f t="shared" ref="P7:P40" si="1">D7+J7</f>
        <v>0</v>
      </c>
      <c r="Q7" s="258">
        <f t="shared" ref="Q7:Q40" si="2">E7+K7</f>
        <v>0</v>
      </c>
      <c r="R7" s="562">
        <f t="shared" ref="R7:R40" si="3">F7+L7</f>
        <v>0</v>
      </c>
      <c r="S7" s="563">
        <f t="shared" ref="S7:S40" si="4">G7+M7</f>
        <v>0</v>
      </c>
      <c r="T7" s="258">
        <f t="shared" ref="T7:T40" si="5">Q7+R7</f>
        <v>0</v>
      </c>
      <c r="U7" s="38">
        <f>Stat.!BU4+Stat.!BU41</f>
        <v>0</v>
      </c>
      <c r="W7" s="294">
        <v>1</v>
      </c>
      <c r="X7" s="359" t="str">
        <f>B7</f>
        <v>Havlík Roman</v>
      </c>
      <c r="Y7" s="354">
        <f>I7</f>
        <v>90</v>
      </c>
      <c r="Z7" s="358">
        <f>J7</f>
        <v>0</v>
      </c>
      <c r="AA7" s="354">
        <f>K7</f>
        <v>0</v>
      </c>
      <c r="AB7" s="358">
        <f>L7</f>
        <v>0</v>
      </c>
      <c r="AC7" s="32">
        <f>M7-U7</f>
        <v>0</v>
      </c>
      <c r="AD7" s="456">
        <f>U7</f>
        <v>0</v>
      </c>
    </row>
    <row r="8" spans="1:30" x14ac:dyDescent="0.2">
      <c r="A8" s="295">
        <v>2</v>
      </c>
      <c r="B8" s="300" t="str">
        <f>Stat.!B5</f>
        <v>Bastl Pavel</v>
      </c>
      <c r="C8" s="35">
        <f>Stat.!P5</f>
        <v>132</v>
      </c>
      <c r="D8" s="35">
        <f>Stat.!AD5</f>
        <v>0</v>
      </c>
      <c r="E8" s="35">
        <f>Stat.!AR5</f>
        <v>0</v>
      </c>
      <c r="F8" s="35">
        <f>Stat.!BF5</f>
        <v>0</v>
      </c>
      <c r="G8" s="16">
        <f>Stat.!BT5</f>
        <v>0</v>
      </c>
      <c r="H8" s="34"/>
      <c r="I8" s="550">
        <f>Stat.!P42</f>
        <v>900</v>
      </c>
      <c r="J8" s="551">
        <f>Stat.!AD42</f>
        <v>0</v>
      </c>
      <c r="K8" s="550">
        <f>Stat.!AR42</f>
        <v>1</v>
      </c>
      <c r="L8" s="551">
        <f>Stat.!BF42</f>
        <v>1</v>
      </c>
      <c r="M8" s="550">
        <f>Stat.!BT42</f>
        <v>0</v>
      </c>
      <c r="N8" s="33"/>
      <c r="O8" s="258">
        <f t="shared" si="0"/>
        <v>1032</v>
      </c>
      <c r="P8" s="562">
        <f t="shared" si="1"/>
        <v>0</v>
      </c>
      <c r="Q8" s="258">
        <f t="shared" si="2"/>
        <v>1</v>
      </c>
      <c r="R8" s="562">
        <f t="shared" si="3"/>
        <v>1</v>
      </c>
      <c r="S8" s="564">
        <f t="shared" si="4"/>
        <v>0</v>
      </c>
      <c r="T8" s="258">
        <f t="shared" si="5"/>
        <v>2</v>
      </c>
      <c r="U8" s="38">
        <f>Stat.!BU5+Stat.!BU42</f>
        <v>0</v>
      </c>
      <c r="W8" s="295">
        <v>2</v>
      </c>
      <c r="X8" s="359" t="str">
        <f t="shared" ref="X8:X39" si="6">B8</f>
        <v>Bastl Pavel</v>
      </c>
      <c r="Y8" s="361">
        <f t="shared" ref="Y8:Y37" si="7">I8</f>
        <v>900</v>
      </c>
      <c r="Z8" s="26">
        <f t="shared" ref="Z8:Z37" si="8">J8</f>
        <v>0</v>
      </c>
      <c r="AA8" s="361">
        <f t="shared" ref="AA8:AA37" si="9">K8</f>
        <v>1</v>
      </c>
      <c r="AB8" s="26">
        <f t="shared" ref="AB8:AB37" si="10">L8</f>
        <v>1</v>
      </c>
      <c r="AC8" s="34">
        <f t="shared" ref="AC8:AC39" si="11">M8-U8</f>
        <v>0</v>
      </c>
      <c r="AD8" s="456">
        <f t="shared" ref="AD8:AD39" si="12">U8</f>
        <v>0</v>
      </c>
    </row>
    <row r="9" spans="1:30" x14ac:dyDescent="0.2">
      <c r="A9" s="295">
        <v>3</v>
      </c>
      <c r="B9" s="300" t="str">
        <f>Stat.!B6</f>
        <v>Bastl Vojta</v>
      </c>
      <c r="C9" s="35">
        <f>Stat.!P6</f>
        <v>720</v>
      </c>
      <c r="D9" s="35">
        <f>Stat.!AD6</f>
        <v>25</v>
      </c>
      <c r="E9" s="35">
        <f>Stat.!AR6</f>
        <v>3</v>
      </c>
      <c r="F9" s="35">
        <f>Stat.!BF6</f>
        <v>6</v>
      </c>
      <c r="G9" s="16">
        <f>Stat.!BT6</f>
        <v>2</v>
      </c>
      <c r="H9" s="34"/>
      <c r="I9" s="550">
        <f>Stat.!P43</f>
        <v>180</v>
      </c>
      <c r="J9" s="551">
        <f>Stat.!AD43</f>
        <v>120</v>
      </c>
      <c r="K9" s="550">
        <f>Stat.!AR43</f>
        <v>0</v>
      </c>
      <c r="L9" s="551">
        <f>Stat.!BF43</f>
        <v>0</v>
      </c>
      <c r="M9" s="550">
        <f>Stat.!BT43</f>
        <v>0</v>
      </c>
      <c r="N9" s="34"/>
      <c r="O9" s="258">
        <f t="shared" si="0"/>
        <v>900</v>
      </c>
      <c r="P9" s="562">
        <f t="shared" si="1"/>
        <v>145</v>
      </c>
      <c r="Q9" s="258">
        <f t="shared" si="2"/>
        <v>3</v>
      </c>
      <c r="R9" s="562">
        <f t="shared" si="3"/>
        <v>6</v>
      </c>
      <c r="S9" s="564">
        <f t="shared" si="4"/>
        <v>2</v>
      </c>
      <c r="T9" s="258">
        <f t="shared" si="5"/>
        <v>9</v>
      </c>
      <c r="U9" s="38">
        <f>Stat.!BU6+Stat.!BU43</f>
        <v>0</v>
      </c>
      <c r="W9" s="295">
        <v>3</v>
      </c>
      <c r="X9" s="359" t="str">
        <f t="shared" si="6"/>
        <v>Bastl Vojta</v>
      </c>
      <c r="Y9" s="361">
        <f t="shared" si="7"/>
        <v>180</v>
      </c>
      <c r="Z9" s="26">
        <f t="shared" si="8"/>
        <v>120</v>
      </c>
      <c r="AA9" s="361">
        <f t="shared" si="9"/>
        <v>0</v>
      </c>
      <c r="AB9" s="26">
        <f t="shared" si="10"/>
        <v>0</v>
      </c>
      <c r="AC9" s="34">
        <f t="shared" si="11"/>
        <v>0</v>
      </c>
      <c r="AD9" s="456">
        <f t="shared" si="12"/>
        <v>0</v>
      </c>
    </row>
    <row r="10" spans="1:30" x14ac:dyDescent="0.2">
      <c r="A10" s="295">
        <v>4</v>
      </c>
      <c r="B10" s="300" t="str">
        <f>Stat.!B7</f>
        <v>Kelbler David</v>
      </c>
      <c r="C10" s="35">
        <f>Stat.!P7</f>
        <v>0</v>
      </c>
      <c r="D10" s="35">
        <f>Stat.!AD7</f>
        <v>0</v>
      </c>
      <c r="E10" s="35">
        <f>Stat.!AR7</f>
        <v>0</v>
      </c>
      <c r="F10" s="35">
        <f>Stat.!BF7</f>
        <v>0</v>
      </c>
      <c r="G10" s="16">
        <f>Stat.!BT7</f>
        <v>0</v>
      </c>
      <c r="H10" s="34"/>
      <c r="I10" s="550">
        <f>Stat.!P44</f>
        <v>125</v>
      </c>
      <c r="J10" s="551">
        <f>Stat.!AD44</f>
        <v>68</v>
      </c>
      <c r="K10" s="550">
        <f>Stat.!AR44</f>
        <v>1</v>
      </c>
      <c r="L10" s="551">
        <f>Stat.!BF44</f>
        <v>0</v>
      </c>
      <c r="M10" s="550">
        <f>Stat.!BT44</f>
        <v>0</v>
      </c>
      <c r="N10" s="34"/>
      <c r="O10" s="258">
        <f t="shared" si="0"/>
        <v>125</v>
      </c>
      <c r="P10" s="562">
        <f t="shared" si="1"/>
        <v>68</v>
      </c>
      <c r="Q10" s="258">
        <f t="shared" si="2"/>
        <v>1</v>
      </c>
      <c r="R10" s="562">
        <f t="shared" si="3"/>
        <v>0</v>
      </c>
      <c r="S10" s="564">
        <f t="shared" si="4"/>
        <v>0</v>
      </c>
      <c r="T10" s="258">
        <f t="shared" si="5"/>
        <v>1</v>
      </c>
      <c r="U10" s="38">
        <f>Stat.!BU7+Stat.!BU44</f>
        <v>0</v>
      </c>
      <c r="W10" s="295">
        <v>4</v>
      </c>
      <c r="X10" s="359" t="str">
        <f t="shared" si="6"/>
        <v>Kelbler David</v>
      </c>
      <c r="Y10" s="361">
        <f t="shared" si="7"/>
        <v>125</v>
      </c>
      <c r="Z10" s="26">
        <f t="shared" si="8"/>
        <v>68</v>
      </c>
      <c r="AA10" s="361">
        <f t="shared" si="9"/>
        <v>1</v>
      </c>
      <c r="AB10" s="26">
        <f t="shared" si="10"/>
        <v>0</v>
      </c>
      <c r="AC10" s="34">
        <f t="shared" si="11"/>
        <v>0</v>
      </c>
      <c r="AD10" s="456">
        <f t="shared" si="12"/>
        <v>0</v>
      </c>
    </row>
    <row r="11" spans="1:30" x14ac:dyDescent="0.2">
      <c r="A11" s="295">
        <v>5</v>
      </c>
      <c r="B11" s="300" t="str">
        <f>Stat.!B8</f>
        <v>Chvátal Tomáš</v>
      </c>
      <c r="C11" s="35">
        <f>Stat.!P8</f>
        <v>985</v>
      </c>
      <c r="D11" s="35">
        <f>Stat.!AD8</f>
        <v>0</v>
      </c>
      <c r="E11" s="35">
        <f>Stat.!AR8</f>
        <v>5</v>
      </c>
      <c r="F11" s="35">
        <f>Stat.!BF8</f>
        <v>0</v>
      </c>
      <c r="G11" s="16">
        <f>Stat.!BT8</f>
        <v>0</v>
      </c>
      <c r="H11" s="34"/>
      <c r="I11" s="550">
        <f>Stat.!P45</f>
        <v>706</v>
      </c>
      <c r="J11" s="551">
        <f>Stat.!AD45</f>
        <v>0</v>
      </c>
      <c r="K11" s="550">
        <f>Stat.!AR45</f>
        <v>0</v>
      </c>
      <c r="L11" s="551">
        <f>Stat.!BF45</f>
        <v>2</v>
      </c>
      <c r="M11" s="550">
        <f>Stat.!BT45</f>
        <v>0</v>
      </c>
      <c r="N11" s="31"/>
      <c r="O11" s="258">
        <f t="shared" si="0"/>
        <v>1691</v>
      </c>
      <c r="P11" s="562">
        <f t="shared" si="1"/>
        <v>0</v>
      </c>
      <c r="Q11" s="258">
        <f t="shared" si="2"/>
        <v>5</v>
      </c>
      <c r="R11" s="562">
        <f t="shared" si="3"/>
        <v>2</v>
      </c>
      <c r="S11" s="564">
        <f t="shared" si="4"/>
        <v>0</v>
      </c>
      <c r="T11" s="258">
        <f t="shared" si="5"/>
        <v>7</v>
      </c>
      <c r="U11" s="38">
        <f>Stat.!BU8+Stat.!BU45</f>
        <v>0</v>
      </c>
      <c r="W11" s="295">
        <v>5</v>
      </c>
      <c r="X11" s="359" t="str">
        <f t="shared" si="6"/>
        <v>Chvátal Tomáš</v>
      </c>
      <c r="Y11" s="361">
        <f t="shared" si="7"/>
        <v>706</v>
      </c>
      <c r="Z11" s="26">
        <f t="shared" si="8"/>
        <v>0</v>
      </c>
      <c r="AA11" s="361">
        <f t="shared" si="9"/>
        <v>0</v>
      </c>
      <c r="AB11" s="26">
        <f t="shared" si="10"/>
        <v>2</v>
      </c>
      <c r="AC11" s="34">
        <f t="shared" si="11"/>
        <v>0</v>
      </c>
      <c r="AD11" s="456">
        <f t="shared" si="12"/>
        <v>0</v>
      </c>
    </row>
    <row r="12" spans="1:30" x14ac:dyDescent="0.2">
      <c r="A12" s="295">
        <v>6</v>
      </c>
      <c r="B12" s="300" t="str">
        <f>Stat.!B9</f>
        <v>Habr Jiří</v>
      </c>
      <c r="C12" s="35">
        <f>Stat.!P9</f>
        <v>0</v>
      </c>
      <c r="D12" s="35">
        <f>Stat.!AD9</f>
        <v>0</v>
      </c>
      <c r="E12" s="35">
        <f>Stat.!AR9</f>
        <v>0</v>
      </c>
      <c r="F12" s="35">
        <f>Stat.!BF9</f>
        <v>0</v>
      </c>
      <c r="G12" s="16">
        <f>Stat.!BT9</f>
        <v>0</v>
      </c>
      <c r="H12" s="34"/>
      <c r="I12" s="550">
        <f>Stat.!P46</f>
        <v>0</v>
      </c>
      <c r="J12" s="551">
        <f>Stat.!AD46</f>
        <v>0</v>
      </c>
      <c r="K12" s="550">
        <f>Stat.!AR46</f>
        <v>0</v>
      </c>
      <c r="L12" s="551">
        <f>Stat.!BF46</f>
        <v>0</v>
      </c>
      <c r="M12" s="550">
        <f>Stat.!BT46</f>
        <v>0</v>
      </c>
      <c r="N12" s="34"/>
      <c r="O12" s="258">
        <f t="shared" si="0"/>
        <v>0</v>
      </c>
      <c r="P12" s="562">
        <f t="shared" si="1"/>
        <v>0</v>
      </c>
      <c r="Q12" s="258">
        <f t="shared" si="2"/>
        <v>0</v>
      </c>
      <c r="R12" s="562">
        <f t="shared" si="3"/>
        <v>0</v>
      </c>
      <c r="S12" s="564">
        <f t="shared" si="4"/>
        <v>0</v>
      </c>
      <c r="T12" s="258">
        <f t="shared" si="5"/>
        <v>0</v>
      </c>
      <c r="U12" s="38">
        <f>Stat.!BU9+Stat.!BU46</f>
        <v>0</v>
      </c>
      <c r="W12" s="295">
        <v>6</v>
      </c>
      <c r="X12" s="359" t="str">
        <f t="shared" si="6"/>
        <v>Habr Jiří</v>
      </c>
      <c r="Y12" s="361">
        <f t="shared" si="7"/>
        <v>0</v>
      </c>
      <c r="Z12" s="26">
        <f t="shared" si="8"/>
        <v>0</v>
      </c>
      <c r="AA12" s="361">
        <f t="shared" si="9"/>
        <v>0</v>
      </c>
      <c r="AB12" s="26">
        <f t="shared" si="10"/>
        <v>0</v>
      </c>
      <c r="AC12" s="34">
        <f t="shared" si="11"/>
        <v>0</v>
      </c>
      <c r="AD12" s="456">
        <f t="shared" si="12"/>
        <v>0</v>
      </c>
    </row>
    <row r="13" spans="1:30" x14ac:dyDescent="0.2">
      <c r="A13" s="295">
        <v>7</v>
      </c>
      <c r="B13" s="300" t="str">
        <f>Stat.!B10</f>
        <v>Habr Stanislav</v>
      </c>
      <c r="C13" s="35">
        <f>Stat.!P10</f>
        <v>61</v>
      </c>
      <c r="D13" s="35">
        <f>Stat.!AD10</f>
        <v>22</v>
      </c>
      <c r="E13" s="35">
        <f>Stat.!AR10</f>
        <v>0</v>
      </c>
      <c r="F13" s="35">
        <f>Stat.!BF10</f>
        <v>1</v>
      </c>
      <c r="G13" s="16">
        <f>Stat.!BT10</f>
        <v>1</v>
      </c>
      <c r="H13" s="34"/>
      <c r="I13" s="550">
        <f>Stat.!P47</f>
        <v>450</v>
      </c>
      <c r="J13" s="551">
        <f>Stat.!AD47</f>
        <v>0</v>
      </c>
      <c r="K13" s="550">
        <f>Stat.!AR47</f>
        <v>1</v>
      </c>
      <c r="L13" s="551">
        <f>Stat.!BF47</f>
        <v>0</v>
      </c>
      <c r="M13" s="550">
        <f>Stat.!BT47</f>
        <v>0</v>
      </c>
      <c r="N13" s="34"/>
      <c r="O13" s="258">
        <f t="shared" si="0"/>
        <v>511</v>
      </c>
      <c r="P13" s="562">
        <f t="shared" si="1"/>
        <v>22</v>
      </c>
      <c r="Q13" s="258">
        <f t="shared" si="2"/>
        <v>1</v>
      </c>
      <c r="R13" s="562">
        <f t="shared" si="3"/>
        <v>1</v>
      </c>
      <c r="S13" s="564">
        <f t="shared" si="4"/>
        <v>1</v>
      </c>
      <c r="T13" s="258">
        <f t="shared" si="5"/>
        <v>2</v>
      </c>
      <c r="U13" s="38">
        <f>Stat.!BU10+Stat.!BU47</f>
        <v>0</v>
      </c>
      <c r="W13" s="295">
        <v>7</v>
      </c>
      <c r="X13" s="359" t="str">
        <f t="shared" si="6"/>
        <v>Habr Stanislav</v>
      </c>
      <c r="Y13" s="361">
        <f t="shared" si="7"/>
        <v>450</v>
      </c>
      <c r="Z13" s="26">
        <f t="shared" si="8"/>
        <v>0</v>
      </c>
      <c r="AA13" s="361">
        <f t="shared" si="9"/>
        <v>1</v>
      </c>
      <c r="AB13" s="26">
        <f t="shared" si="10"/>
        <v>0</v>
      </c>
      <c r="AC13" s="34">
        <f t="shared" si="11"/>
        <v>0</v>
      </c>
      <c r="AD13" s="456">
        <f t="shared" si="12"/>
        <v>0</v>
      </c>
    </row>
    <row r="14" spans="1:30" x14ac:dyDescent="0.2">
      <c r="A14" s="295">
        <v>8</v>
      </c>
      <c r="B14" s="300" t="str">
        <f>Stat.!B11</f>
        <v>Habr Vojta</v>
      </c>
      <c r="C14" s="35">
        <f>Stat.!P11</f>
        <v>963</v>
      </c>
      <c r="D14" s="35">
        <f>Stat.!AD11</f>
        <v>0</v>
      </c>
      <c r="E14" s="35">
        <f>Stat.!AR11</f>
        <v>7</v>
      </c>
      <c r="F14" s="35">
        <f>Stat.!BF11</f>
        <v>5</v>
      </c>
      <c r="G14" s="16">
        <f>Stat.!BT11</f>
        <v>1</v>
      </c>
      <c r="H14" s="34"/>
      <c r="I14" s="550">
        <f>Stat.!P48</f>
        <v>990</v>
      </c>
      <c r="J14" s="551">
        <f>Stat.!AD48</f>
        <v>0</v>
      </c>
      <c r="K14" s="550">
        <f>Stat.!AR48</f>
        <v>6</v>
      </c>
      <c r="L14" s="551">
        <f>Stat.!BF48</f>
        <v>4</v>
      </c>
      <c r="M14" s="550">
        <f>Stat.!BT48</f>
        <v>2</v>
      </c>
      <c r="N14" s="34"/>
      <c r="O14" s="258">
        <f t="shared" si="0"/>
        <v>1953</v>
      </c>
      <c r="P14" s="562">
        <f t="shared" si="1"/>
        <v>0</v>
      </c>
      <c r="Q14" s="258">
        <f t="shared" si="2"/>
        <v>13</v>
      </c>
      <c r="R14" s="562">
        <f t="shared" si="3"/>
        <v>9</v>
      </c>
      <c r="S14" s="564">
        <f t="shared" si="4"/>
        <v>3</v>
      </c>
      <c r="T14" s="258">
        <f t="shared" si="5"/>
        <v>22</v>
      </c>
      <c r="U14" s="38">
        <f>Stat.!BU11+Stat.!BU48</f>
        <v>0</v>
      </c>
      <c r="W14" s="295">
        <v>8</v>
      </c>
      <c r="X14" s="359" t="str">
        <f t="shared" si="6"/>
        <v>Habr Vojta</v>
      </c>
      <c r="Y14" s="361">
        <f t="shared" si="7"/>
        <v>990</v>
      </c>
      <c r="Z14" s="26">
        <f t="shared" si="8"/>
        <v>0</v>
      </c>
      <c r="AA14" s="361">
        <f t="shared" si="9"/>
        <v>6</v>
      </c>
      <c r="AB14" s="26">
        <f t="shared" si="10"/>
        <v>4</v>
      </c>
      <c r="AC14" s="34">
        <f t="shared" si="11"/>
        <v>2</v>
      </c>
      <c r="AD14" s="456">
        <f t="shared" si="12"/>
        <v>0</v>
      </c>
    </row>
    <row r="15" spans="1:30" x14ac:dyDescent="0.2">
      <c r="A15" s="295">
        <v>9</v>
      </c>
      <c r="B15" s="300" t="str">
        <f>Stat.!B12</f>
        <v>Havlík Martin</v>
      </c>
      <c r="C15" s="35">
        <f>Stat.!P12</f>
        <v>0</v>
      </c>
      <c r="D15" s="35">
        <f>Stat.!AD12</f>
        <v>14</v>
      </c>
      <c r="E15" s="35">
        <f>Stat.!AR12</f>
        <v>0</v>
      </c>
      <c r="F15" s="35">
        <f>Stat.!BF12</f>
        <v>0</v>
      </c>
      <c r="G15" s="16">
        <f>Stat.!BT12</f>
        <v>0</v>
      </c>
      <c r="H15" s="34"/>
      <c r="I15" s="550">
        <f>Stat.!P49</f>
        <v>331</v>
      </c>
      <c r="J15" s="551">
        <f>Stat.!AD49</f>
        <v>10</v>
      </c>
      <c r="K15" s="550">
        <f>Stat.!AR49</f>
        <v>0</v>
      </c>
      <c r="L15" s="551">
        <f>Stat.!BF49</f>
        <v>0</v>
      </c>
      <c r="M15" s="550">
        <f>Stat.!BT49</f>
        <v>0</v>
      </c>
      <c r="N15" s="34"/>
      <c r="O15" s="258">
        <f t="shared" si="0"/>
        <v>331</v>
      </c>
      <c r="P15" s="562">
        <f t="shared" si="1"/>
        <v>24</v>
      </c>
      <c r="Q15" s="258">
        <f t="shared" si="2"/>
        <v>0</v>
      </c>
      <c r="R15" s="562">
        <f t="shared" si="3"/>
        <v>0</v>
      </c>
      <c r="S15" s="564">
        <f t="shared" si="4"/>
        <v>0</v>
      </c>
      <c r="T15" s="258">
        <f t="shared" si="5"/>
        <v>0</v>
      </c>
      <c r="U15" s="38">
        <f>Stat.!BU12+Stat.!BU49</f>
        <v>0</v>
      </c>
      <c r="W15" s="295">
        <v>9</v>
      </c>
      <c r="X15" s="359" t="str">
        <f t="shared" si="6"/>
        <v>Havlík Martin</v>
      </c>
      <c r="Y15" s="361">
        <f t="shared" si="7"/>
        <v>331</v>
      </c>
      <c r="Z15" s="26">
        <f t="shared" si="8"/>
        <v>10</v>
      </c>
      <c r="AA15" s="361">
        <f t="shared" si="9"/>
        <v>0</v>
      </c>
      <c r="AB15" s="26">
        <f t="shared" si="10"/>
        <v>0</v>
      </c>
      <c r="AC15" s="34">
        <f t="shared" si="11"/>
        <v>0</v>
      </c>
      <c r="AD15" s="456">
        <f t="shared" si="12"/>
        <v>0</v>
      </c>
    </row>
    <row r="16" spans="1:30" x14ac:dyDescent="0.2">
      <c r="A16" s="295">
        <v>10</v>
      </c>
      <c r="B16" s="300" t="str">
        <f>Stat.!B13</f>
        <v>Jahoda Martin</v>
      </c>
      <c r="C16" s="35">
        <f>Stat.!P13</f>
        <v>0</v>
      </c>
      <c r="D16" s="35">
        <f>Stat.!AD13</f>
        <v>0</v>
      </c>
      <c r="E16" s="35">
        <f>Stat.!AR13</f>
        <v>0</v>
      </c>
      <c r="F16" s="35">
        <f>Stat.!BF13</f>
        <v>0</v>
      </c>
      <c r="G16" s="16">
        <f>Stat.!BT13</f>
        <v>0</v>
      </c>
      <c r="H16" s="34"/>
      <c r="I16" s="550">
        <f>Stat.!P50</f>
        <v>0</v>
      </c>
      <c r="J16" s="551">
        <f>Stat.!AD50</f>
        <v>11</v>
      </c>
      <c r="K16" s="550">
        <f>Stat.!AR50</f>
        <v>0</v>
      </c>
      <c r="L16" s="551">
        <f>Stat.!BF50</f>
        <v>0</v>
      </c>
      <c r="M16" s="550">
        <f>Stat.!BT50</f>
        <v>0</v>
      </c>
      <c r="N16" s="34"/>
      <c r="O16" s="258">
        <f t="shared" si="0"/>
        <v>0</v>
      </c>
      <c r="P16" s="562">
        <f t="shared" si="1"/>
        <v>11</v>
      </c>
      <c r="Q16" s="258">
        <f t="shared" si="2"/>
        <v>0</v>
      </c>
      <c r="R16" s="562">
        <f t="shared" si="3"/>
        <v>0</v>
      </c>
      <c r="S16" s="564">
        <f t="shared" si="4"/>
        <v>0</v>
      </c>
      <c r="T16" s="258">
        <f t="shared" si="5"/>
        <v>0</v>
      </c>
      <c r="U16" s="38">
        <f>Stat.!BU13+Stat.!BU50</f>
        <v>0</v>
      </c>
      <c r="W16" s="295">
        <v>10</v>
      </c>
      <c r="X16" s="359" t="str">
        <f t="shared" si="6"/>
        <v>Jahoda Martin</v>
      </c>
      <c r="Y16" s="361">
        <f t="shared" si="7"/>
        <v>0</v>
      </c>
      <c r="Z16" s="26">
        <f t="shared" si="8"/>
        <v>11</v>
      </c>
      <c r="AA16" s="361">
        <f t="shared" si="9"/>
        <v>0</v>
      </c>
      <c r="AB16" s="26">
        <f t="shared" si="10"/>
        <v>0</v>
      </c>
      <c r="AC16" s="34">
        <f t="shared" si="11"/>
        <v>0</v>
      </c>
      <c r="AD16" s="456">
        <f t="shared" si="12"/>
        <v>0</v>
      </c>
    </row>
    <row r="17" spans="1:30" x14ac:dyDescent="0.2">
      <c r="A17" s="295">
        <v>11</v>
      </c>
      <c r="B17" s="300" t="str">
        <f>Stat.!B14</f>
        <v>Kapinus Radek</v>
      </c>
      <c r="C17" s="35">
        <f>Stat.!P14</f>
        <v>311</v>
      </c>
      <c r="D17" s="35">
        <f>Stat.!AD14</f>
        <v>0</v>
      </c>
      <c r="E17" s="35">
        <f>Stat.!AR14</f>
        <v>2</v>
      </c>
      <c r="F17" s="35">
        <f>Stat.!BF14</f>
        <v>0</v>
      </c>
      <c r="G17" s="16">
        <f>Stat.!BT14</f>
        <v>1</v>
      </c>
      <c r="H17" s="34"/>
      <c r="I17" s="550">
        <f>Stat.!P51</f>
        <v>618</v>
      </c>
      <c r="J17" s="551">
        <f>Stat.!AD51</f>
        <v>0</v>
      </c>
      <c r="K17" s="550">
        <f>Stat.!AR51</f>
        <v>0</v>
      </c>
      <c r="L17" s="551">
        <f>Stat.!BF51</f>
        <v>1</v>
      </c>
      <c r="M17" s="550">
        <f>Stat.!BT51</f>
        <v>0</v>
      </c>
      <c r="N17" s="34"/>
      <c r="O17" s="258">
        <f t="shared" si="0"/>
        <v>929</v>
      </c>
      <c r="P17" s="562">
        <f t="shared" si="1"/>
        <v>0</v>
      </c>
      <c r="Q17" s="258">
        <f t="shared" si="2"/>
        <v>2</v>
      </c>
      <c r="R17" s="562">
        <f t="shared" si="3"/>
        <v>1</v>
      </c>
      <c r="S17" s="564">
        <f t="shared" si="4"/>
        <v>1</v>
      </c>
      <c r="T17" s="258">
        <f t="shared" si="5"/>
        <v>3</v>
      </c>
      <c r="U17" s="38">
        <f>Stat.!BU14+Stat.!BU51</f>
        <v>0</v>
      </c>
      <c r="W17" s="295">
        <v>11</v>
      </c>
      <c r="X17" s="359" t="str">
        <f t="shared" si="6"/>
        <v>Kapinus Radek</v>
      </c>
      <c r="Y17" s="361">
        <f t="shared" si="7"/>
        <v>618</v>
      </c>
      <c r="Z17" s="26">
        <f t="shared" si="8"/>
        <v>0</v>
      </c>
      <c r="AA17" s="361">
        <f t="shared" si="9"/>
        <v>0</v>
      </c>
      <c r="AB17" s="26">
        <f t="shared" si="10"/>
        <v>1</v>
      </c>
      <c r="AC17" s="34">
        <f t="shared" si="11"/>
        <v>0</v>
      </c>
      <c r="AD17" s="456">
        <f t="shared" si="12"/>
        <v>0</v>
      </c>
    </row>
    <row r="18" spans="1:30" x14ac:dyDescent="0.2">
      <c r="A18" s="295">
        <v>12</v>
      </c>
      <c r="B18" s="300" t="str">
        <f>Stat.!B15</f>
        <v>Kelbler Marek</v>
      </c>
      <c r="C18" s="35">
        <f>Stat.!P15</f>
        <v>0</v>
      </c>
      <c r="D18" s="35">
        <f>Stat.!AD15</f>
        <v>0</v>
      </c>
      <c r="E18" s="35">
        <f>Stat.!AR15</f>
        <v>0</v>
      </c>
      <c r="F18" s="35">
        <f>Stat.!BF15</f>
        <v>0</v>
      </c>
      <c r="G18" s="16">
        <f>Stat.!BT15</f>
        <v>0</v>
      </c>
      <c r="H18" s="34"/>
      <c r="I18" s="550">
        <f>Stat.!P52</f>
        <v>180</v>
      </c>
      <c r="J18" s="551">
        <f>Stat.!AD52</f>
        <v>0</v>
      </c>
      <c r="K18" s="550">
        <f>Stat.!AR52</f>
        <v>0</v>
      </c>
      <c r="L18" s="551">
        <f>Stat.!BF52</f>
        <v>0</v>
      </c>
      <c r="M18" s="550">
        <f>Stat.!BT52</f>
        <v>0</v>
      </c>
      <c r="N18" s="34"/>
      <c r="O18" s="258">
        <f t="shared" si="0"/>
        <v>180</v>
      </c>
      <c r="P18" s="562">
        <f t="shared" si="1"/>
        <v>0</v>
      </c>
      <c r="Q18" s="258">
        <f t="shared" si="2"/>
        <v>0</v>
      </c>
      <c r="R18" s="562">
        <f t="shared" si="3"/>
        <v>0</v>
      </c>
      <c r="S18" s="564">
        <f t="shared" si="4"/>
        <v>0</v>
      </c>
      <c r="T18" s="258">
        <f t="shared" si="5"/>
        <v>0</v>
      </c>
      <c r="U18" s="38">
        <f>Stat.!BU15+Stat.!BU52</f>
        <v>0</v>
      </c>
      <c r="W18" s="295">
        <v>12</v>
      </c>
      <c r="X18" s="359" t="str">
        <f t="shared" si="6"/>
        <v>Kelbler Marek</v>
      </c>
      <c r="Y18" s="361">
        <f t="shared" si="7"/>
        <v>180</v>
      </c>
      <c r="Z18" s="26">
        <f t="shared" si="8"/>
        <v>0</v>
      </c>
      <c r="AA18" s="361">
        <f t="shared" si="9"/>
        <v>0</v>
      </c>
      <c r="AB18" s="26">
        <f t="shared" si="10"/>
        <v>0</v>
      </c>
      <c r="AC18" s="34">
        <f t="shared" si="11"/>
        <v>0</v>
      </c>
      <c r="AD18" s="456">
        <f t="shared" si="12"/>
        <v>0</v>
      </c>
    </row>
    <row r="19" spans="1:30" x14ac:dyDescent="0.2">
      <c r="A19" s="295">
        <v>13</v>
      </c>
      <c r="B19" s="300" t="str">
        <f>Stat.!B16</f>
        <v>Kelbler Petr</v>
      </c>
      <c r="C19" s="35">
        <f>Stat.!P16</f>
        <v>1001</v>
      </c>
      <c r="D19" s="35">
        <f>Stat.!AD16</f>
        <v>0</v>
      </c>
      <c r="E19" s="35">
        <f>Stat.!AR16</f>
        <v>4</v>
      </c>
      <c r="F19" s="35">
        <f>Stat.!BF16</f>
        <v>4</v>
      </c>
      <c r="G19" s="16">
        <f>Stat.!BT16</f>
        <v>0</v>
      </c>
      <c r="H19" s="34"/>
      <c r="I19" s="550">
        <f>Stat.!P53</f>
        <v>900</v>
      </c>
      <c r="J19" s="551">
        <f>Stat.!AD53</f>
        <v>28</v>
      </c>
      <c r="K19" s="550">
        <f>Stat.!AR53</f>
        <v>2</v>
      </c>
      <c r="L19" s="551">
        <f>Stat.!BF53</f>
        <v>2</v>
      </c>
      <c r="M19" s="550">
        <f>Stat.!BT53</f>
        <v>0</v>
      </c>
      <c r="N19" s="34"/>
      <c r="O19" s="258">
        <f t="shared" si="0"/>
        <v>1901</v>
      </c>
      <c r="P19" s="562">
        <f t="shared" si="1"/>
        <v>28</v>
      </c>
      <c r="Q19" s="258">
        <f t="shared" si="2"/>
        <v>6</v>
      </c>
      <c r="R19" s="562">
        <f t="shared" si="3"/>
        <v>6</v>
      </c>
      <c r="S19" s="564">
        <f t="shared" si="4"/>
        <v>0</v>
      </c>
      <c r="T19" s="258">
        <f t="shared" si="5"/>
        <v>12</v>
      </c>
      <c r="U19" s="38">
        <f>Stat.!BU16+Stat.!BU53</f>
        <v>0</v>
      </c>
      <c r="W19" s="295">
        <v>13</v>
      </c>
      <c r="X19" s="359" t="str">
        <f t="shared" si="6"/>
        <v>Kelbler Petr</v>
      </c>
      <c r="Y19" s="361">
        <f t="shared" si="7"/>
        <v>900</v>
      </c>
      <c r="Z19" s="26">
        <f t="shared" si="8"/>
        <v>28</v>
      </c>
      <c r="AA19" s="361">
        <f t="shared" si="9"/>
        <v>2</v>
      </c>
      <c r="AB19" s="26">
        <f t="shared" si="10"/>
        <v>2</v>
      </c>
      <c r="AC19" s="34">
        <f t="shared" si="11"/>
        <v>0</v>
      </c>
      <c r="AD19" s="456">
        <f t="shared" si="12"/>
        <v>0</v>
      </c>
    </row>
    <row r="20" spans="1:30" x14ac:dyDescent="0.2">
      <c r="A20" s="295">
        <v>14</v>
      </c>
      <c r="B20" s="300" t="str">
        <f>Stat.!B17</f>
        <v>Zejda Vojtěch</v>
      </c>
      <c r="C20" s="35">
        <f>Stat.!P17</f>
        <v>1016</v>
      </c>
      <c r="D20" s="35">
        <f>Stat.!AD17</f>
        <v>0</v>
      </c>
      <c r="E20" s="35">
        <f>Stat.!AR17</f>
        <v>0</v>
      </c>
      <c r="F20" s="35">
        <f>Stat.!BF17</f>
        <v>0</v>
      </c>
      <c r="G20" s="16">
        <f>Stat.!BT17</f>
        <v>0</v>
      </c>
      <c r="H20" s="34"/>
      <c r="I20" s="550">
        <f>Stat.!P54</f>
        <v>180</v>
      </c>
      <c r="J20" s="551">
        <f>Stat.!AD54</f>
        <v>0</v>
      </c>
      <c r="K20" s="550">
        <f>Stat.!AR54</f>
        <v>0</v>
      </c>
      <c r="L20" s="551">
        <f>Stat.!BF54</f>
        <v>0</v>
      </c>
      <c r="M20" s="550">
        <f>Stat.!BT54</f>
        <v>0</v>
      </c>
      <c r="N20" s="34"/>
      <c r="O20" s="258">
        <f t="shared" si="0"/>
        <v>1196</v>
      </c>
      <c r="P20" s="562">
        <f t="shared" si="1"/>
        <v>0</v>
      </c>
      <c r="Q20" s="258">
        <f t="shared" si="2"/>
        <v>0</v>
      </c>
      <c r="R20" s="562">
        <f t="shared" si="3"/>
        <v>0</v>
      </c>
      <c r="S20" s="564">
        <f t="shared" si="4"/>
        <v>0</v>
      </c>
      <c r="T20" s="258">
        <f t="shared" si="5"/>
        <v>0</v>
      </c>
      <c r="U20" s="38">
        <f>Stat.!BU17+Stat.!BU54</f>
        <v>0</v>
      </c>
      <c r="W20" s="295">
        <v>14</v>
      </c>
      <c r="X20" s="359" t="str">
        <f t="shared" si="6"/>
        <v>Zejda Vojtěch</v>
      </c>
      <c r="Y20" s="361">
        <f t="shared" si="7"/>
        <v>180</v>
      </c>
      <c r="Z20" s="26">
        <f t="shared" si="8"/>
        <v>0</v>
      </c>
      <c r="AA20" s="361">
        <f t="shared" si="9"/>
        <v>0</v>
      </c>
      <c r="AB20" s="26">
        <f t="shared" si="10"/>
        <v>0</v>
      </c>
      <c r="AC20" s="34">
        <f t="shared" si="11"/>
        <v>0</v>
      </c>
      <c r="AD20" s="456">
        <f t="shared" si="12"/>
        <v>0</v>
      </c>
    </row>
    <row r="21" spans="1:30" x14ac:dyDescent="0.2">
      <c r="A21" s="295">
        <v>15</v>
      </c>
      <c r="B21" s="300" t="str">
        <f>Stat.!B18</f>
        <v>Novák Bohumír</v>
      </c>
      <c r="C21" s="35">
        <f>Stat.!P18</f>
        <v>649</v>
      </c>
      <c r="D21" s="35">
        <f>Stat.!AD18</f>
        <v>0</v>
      </c>
      <c r="E21" s="35">
        <f>Stat.!AR18</f>
        <v>0</v>
      </c>
      <c r="F21" s="35">
        <f>Stat.!BF18</f>
        <v>2</v>
      </c>
      <c r="G21" s="16">
        <f>Stat.!BT18</f>
        <v>1</v>
      </c>
      <c r="H21" s="34"/>
      <c r="I21" s="550">
        <f>Stat.!P55</f>
        <v>180</v>
      </c>
      <c r="J21" s="551">
        <f>Stat.!AD55</f>
        <v>0</v>
      </c>
      <c r="K21" s="550">
        <f>Stat.!AR55</f>
        <v>0</v>
      </c>
      <c r="L21" s="551">
        <f>Stat.!BF55</f>
        <v>0</v>
      </c>
      <c r="M21" s="550">
        <f>Stat.!BT55</f>
        <v>1</v>
      </c>
      <c r="N21" s="34"/>
      <c r="O21" s="258">
        <f t="shared" si="0"/>
        <v>829</v>
      </c>
      <c r="P21" s="562">
        <f t="shared" si="1"/>
        <v>0</v>
      </c>
      <c r="Q21" s="258">
        <f t="shared" si="2"/>
        <v>0</v>
      </c>
      <c r="R21" s="562">
        <f t="shared" si="3"/>
        <v>2</v>
      </c>
      <c r="S21" s="564">
        <f t="shared" si="4"/>
        <v>2</v>
      </c>
      <c r="T21" s="258">
        <f t="shared" si="5"/>
        <v>2</v>
      </c>
      <c r="U21" s="38">
        <f>Stat.!BU18+Stat.!BU55</f>
        <v>0</v>
      </c>
      <c r="W21" s="295">
        <v>15</v>
      </c>
      <c r="X21" s="359" t="str">
        <f t="shared" si="6"/>
        <v>Novák Bohumír</v>
      </c>
      <c r="Y21" s="361">
        <f t="shared" si="7"/>
        <v>180</v>
      </c>
      <c r="Z21" s="26">
        <f t="shared" si="8"/>
        <v>0</v>
      </c>
      <c r="AA21" s="361">
        <f t="shared" si="9"/>
        <v>0</v>
      </c>
      <c r="AB21" s="26">
        <f t="shared" si="10"/>
        <v>0</v>
      </c>
      <c r="AC21" s="34">
        <f t="shared" si="11"/>
        <v>1</v>
      </c>
      <c r="AD21" s="456">
        <f t="shared" si="12"/>
        <v>0</v>
      </c>
    </row>
    <row r="22" spans="1:30" x14ac:dyDescent="0.2">
      <c r="A22" s="295">
        <v>16</v>
      </c>
      <c r="B22" s="300" t="str">
        <f>Stat.!B19</f>
        <v>Novák Vojta</v>
      </c>
      <c r="C22" s="35">
        <f>Stat.!P19</f>
        <v>291</v>
      </c>
      <c r="D22" s="35">
        <f>Stat.!AD19</f>
        <v>80</v>
      </c>
      <c r="E22" s="35">
        <f>Stat.!AR19</f>
        <v>2</v>
      </c>
      <c r="F22" s="35">
        <f>Stat.!BF19</f>
        <v>1</v>
      </c>
      <c r="G22" s="16">
        <f>Stat.!BT19</f>
        <v>0</v>
      </c>
      <c r="H22" s="34"/>
      <c r="I22" s="550">
        <f>Stat.!P56</f>
        <v>645</v>
      </c>
      <c r="J22" s="551">
        <f>Stat.!AD56</f>
        <v>76</v>
      </c>
      <c r="K22" s="550">
        <f>Stat.!AR56</f>
        <v>4</v>
      </c>
      <c r="L22" s="551">
        <f>Stat.!BF56</f>
        <v>1</v>
      </c>
      <c r="M22" s="550">
        <f>Stat.!BT56</f>
        <v>0</v>
      </c>
      <c r="N22" s="34"/>
      <c r="O22" s="258">
        <f t="shared" si="0"/>
        <v>936</v>
      </c>
      <c r="P22" s="562">
        <f t="shared" si="1"/>
        <v>156</v>
      </c>
      <c r="Q22" s="258">
        <f t="shared" si="2"/>
        <v>6</v>
      </c>
      <c r="R22" s="562">
        <f t="shared" si="3"/>
        <v>2</v>
      </c>
      <c r="S22" s="564">
        <f t="shared" si="4"/>
        <v>0</v>
      </c>
      <c r="T22" s="258">
        <f t="shared" si="5"/>
        <v>8</v>
      </c>
      <c r="U22" s="38">
        <f>Stat.!BU19+Stat.!BU56</f>
        <v>0</v>
      </c>
      <c r="W22" s="295">
        <v>16</v>
      </c>
      <c r="X22" s="359" t="str">
        <f t="shared" si="6"/>
        <v>Novák Vojta</v>
      </c>
      <c r="Y22" s="361">
        <f t="shared" si="7"/>
        <v>645</v>
      </c>
      <c r="Z22" s="26">
        <f t="shared" si="8"/>
        <v>76</v>
      </c>
      <c r="AA22" s="361">
        <f t="shared" si="9"/>
        <v>4</v>
      </c>
      <c r="AB22" s="26">
        <f t="shared" si="10"/>
        <v>1</v>
      </c>
      <c r="AC22" s="34">
        <f t="shared" si="11"/>
        <v>0</v>
      </c>
      <c r="AD22" s="456">
        <f t="shared" si="12"/>
        <v>0</v>
      </c>
    </row>
    <row r="23" spans="1:30" x14ac:dyDescent="0.2">
      <c r="A23" s="295">
        <v>17</v>
      </c>
      <c r="B23" s="300" t="str">
        <f>Stat.!B20</f>
        <v>Pokorný Václav</v>
      </c>
      <c r="C23" s="35">
        <f>Stat.!P20</f>
        <v>519</v>
      </c>
      <c r="D23" s="35">
        <f>Stat.!AD20</f>
        <v>50</v>
      </c>
      <c r="E23" s="35">
        <f>Stat.!AR20</f>
        <v>3</v>
      </c>
      <c r="F23" s="35">
        <f>Stat.!BF20</f>
        <v>5</v>
      </c>
      <c r="G23" s="16">
        <f>Stat.!BT20</f>
        <v>1</v>
      </c>
      <c r="H23" s="34"/>
      <c r="I23" s="550">
        <f>Stat.!P57</f>
        <v>807</v>
      </c>
      <c r="J23" s="551">
        <f>Stat.!AD57</f>
        <v>0</v>
      </c>
      <c r="K23" s="550">
        <f>Stat.!AR57</f>
        <v>0</v>
      </c>
      <c r="L23" s="551">
        <f>Stat.!BF57</f>
        <v>3</v>
      </c>
      <c r="M23" s="550">
        <f>Stat.!BT57</f>
        <v>0</v>
      </c>
      <c r="N23" s="34"/>
      <c r="O23" s="258">
        <f t="shared" si="0"/>
        <v>1326</v>
      </c>
      <c r="P23" s="562">
        <f t="shared" si="1"/>
        <v>50</v>
      </c>
      <c r="Q23" s="258">
        <f t="shared" si="2"/>
        <v>3</v>
      </c>
      <c r="R23" s="562">
        <f t="shared" si="3"/>
        <v>8</v>
      </c>
      <c r="S23" s="564">
        <f t="shared" si="4"/>
        <v>1</v>
      </c>
      <c r="T23" s="258">
        <f t="shared" si="5"/>
        <v>11</v>
      </c>
      <c r="U23" s="38">
        <f>Stat.!BU20+Stat.!BU57</f>
        <v>0</v>
      </c>
      <c r="W23" s="295">
        <v>17</v>
      </c>
      <c r="X23" s="359" t="str">
        <f t="shared" si="6"/>
        <v>Pokorný Václav</v>
      </c>
      <c r="Y23" s="361">
        <f t="shared" si="7"/>
        <v>807</v>
      </c>
      <c r="Z23" s="26">
        <f t="shared" si="8"/>
        <v>0</v>
      </c>
      <c r="AA23" s="361">
        <f t="shared" si="9"/>
        <v>0</v>
      </c>
      <c r="AB23" s="26">
        <f t="shared" si="10"/>
        <v>3</v>
      </c>
      <c r="AC23" s="34">
        <f t="shared" si="11"/>
        <v>0</v>
      </c>
      <c r="AD23" s="456">
        <f t="shared" si="12"/>
        <v>0</v>
      </c>
    </row>
    <row r="24" spans="1:30" x14ac:dyDescent="0.2">
      <c r="A24" s="295">
        <v>18</v>
      </c>
      <c r="B24" s="300" t="str">
        <f>Stat.!B21</f>
        <v>Švarc Petr</v>
      </c>
      <c r="C24" s="35">
        <f>Stat.!P21</f>
        <v>1170</v>
      </c>
      <c r="D24" s="35">
        <f>Stat.!AD21</f>
        <v>0</v>
      </c>
      <c r="E24" s="35">
        <f>Stat.!AR21</f>
        <v>5</v>
      </c>
      <c r="F24" s="35">
        <f>Stat.!BF21</f>
        <v>4</v>
      </c>
      <c r="G24" s="16">
        <f>Stat.!BT21</f>
        <v>1</v>
      </c>
      <c r="H24" s="34"/>
      <c r="I24" s="550">
        <f>Stat.!P58</f>
        <v>1170</v>
      </c>
      <c r="J24" s="551">
        <f>Stat.!AD58</f>
        <v>0</v>
      </c>
      <c r="K24" s="550">
        <f>Stat.!AR58</f>
        <v>2</v>
      </c>
      <c r="L24" s="551">
        <f>Stat.!BF58</f>
        <v>4</v>
      </c>
      <c r="M24" s="550">
        <f>Stat.!BT58</f>
        <v>1</v>
      </c>
      <c r="N24" s="34"/>
      <c r="O24" s="258">
        <f t="shared" si="0"/>
        <v>2340</v>
      </c>
      <c r="P24" s="562">
        <f t="shared" si="1"/>
        <v>0</v>
      </c>
      <c r="Q24" s="258">
        <f t="shared" si="2"/>
        <v>7</v>
      </c>
      <c r="R24" s="562">
        <f t="shared" si="3"/>
        <v>8</v>
      </c>
      <c r="S24" s="564">
        <f t="shared" si="4"/>
        <v>2</v>
      </c>
      <c r="T24" s="258">
        <f t="shared" si="5"/>
        <v>15</v>
      </c>
      <c r="U24" s="38">
        <f>Stat.!BU21+Stat.!BU58</f>
        <v>0</v>
      </c>
      <c r="W24" s="295">
        <v>18</v>
      </c>
      <c r="X24" s="359" t="str">
        <f t="shared" si="6"/>
        <v>Švarc Petr</v>
      </c>
      <c r="Y24" s="361">
        <f t="shared" si="7"/>
        <v>1170</v>
      </c>
      <c r="Z24" s="26">
        <f t="shared" si="8"/>
        <v>0</v>
      </c>
      <c r="AA24" s="361">
        <f t="shared" si="9"/>
        <v>2</v>
      </c>
      <c r="AB24" s="26">
        <f t="shared" si="10"/>
        <v>4</v>
      </c>
      <c r="AC24" s="34">
        <f t="shared" si="11"/>
        <v>1</v>
      </c>
      <c r="AD24" s="456">
        <f t="shared" si="12"/>
        <v>0</v>
      </c>
    </row>
    <row r="25" spans="1:30" x14ac:dyDescent="0.2">
      <c r="A25" s="295">
        <v>19</v>
      </c>
      <c r="B25" s="300" t="str">
        <f>Stat.!B22</f>
        <v>Urbánek Pavel</v>
      </c>
      <c r="C25" s="35">
        <f>Stat.!P22</f>
        <v>424</v>
      </c>
      <c r="D25" s="35">
        <f>Stat.!AD22</f>
        <v>135</v>
      </c>
      <c r="E25" s="35">
        <f>Stat.!AR22</f>
        <v>1</v>
      </c>
      <c r="F25" s="35">
        <f>Stat.!BF22</f>
        <v>1</v>
      </c>
      <c r="G25" s="16">
        <f>Stat.!BT22</f>
        <v>1</v>
      </c>
      <c r="H25" s="34"/>
      <c r="I25" s="550">
        <f>Stat.!P59</f>
        <v>315</v>
      </c>
      <c r="J25" s="551">
        <f>Stat.!AD59</f>
        <v>0</v>
      </c>
      <c r="K25" s="550">
        <f>Stat.!AR59</f>
        <v>1</v>
      </c>
      <c r="L25" s="551">
        <f>Stat.!BF59</f>
        <v>0</v>
      </c>
      <c r="M25" s="550">
        <f>Stat.!BT59</f>
        <v>0</v>
      </c>
      <c r="N25" s="34"/>
      <c r="O25" s="258">
        <f t="shared" si="0"/>
        <v>739</v>
      </c>
      <c r="P25" s="562">
        <f t="shared" si="1"/>
        <v>135</v>
      </c>
      <c r="Q25" s="258">
        <f t="shared" si="2"/>
        <v>2</v>
      </c>
      <c r="R25" s="562">
        <f t="shared" si="3"/>
        <v>1</v>
      </c>
      <c r="S25" s="564">
        <f t="shared" si="4"/>
        <v>1</v>
      </c>
      <c r="T25" s="258">
        <f t="shared" si="5"/>
        <v>3</v>
      </c>
      <c r="U25" s="38">
        <f>Stat.!BU22+Stat.!BU59</f>
        <v>0</v>
      </c>
      <c r="W25" s="295">
        <v>19</v>
      </c>
      <c r="X25" s="359" t="str">
        <f t="shared" si="6"/>
        <v>Urbánek Pavel</v>
      </c>
      <c r="Y25" s="361">
        <f t="shared" si="7"/>
        <v>315</v>
      </c>
      <c r="Z25" s="26">
        <f t="shared" si="8"/>
        <v>0</v>
      </c>
      <c r="AA25" s="361">
        <f t="shared" si="9"/>
        <v>1</v>
      </c>
      <c r="AB25" s="26">
        <f t="shared" si="10"/>
        <v>0</v>
      </c>
      <c r="AC25" s="34">
        <f t="shared" si="11"/>
        <v>0</v>
      </c>
      <c r="AD25" s="456">
        <f t="shared" si="12"/>
        <v>0</v>
      </c>
    </row>
    <row r="26" spans="1:30" x14ac:dyDescent="0.2">
      <c r="A26" s="295">
        <v>20</v>
      </c>
      <c r="B26" s="300" t="str">
        <f>Stat.!B23</f>
        <v>Šmahel Michal</v>
      </c>
      <c r="C26" s="35">
        <f>Stat.!P23</f>
        <v>0</v>
      </c>
      <c r="D26" s="35">
        <f>Stat.!AD23</f>
        <v>9</v>
      </c>
      <c r="E26" s="35">
        <f>Stat.!AR23</f>
        <v>0</v>
      </c>
      <c r="F26" s="35">
        <f>Stat.!BF23</f>
        <v>0</v>
      </c>
      <c r="G26" s="16">
        <f>Stat.!BT23</f>
        <v>0</v>
      </c>
      <c r="H26" s="34"/>
      <c r="I26" s="550">
        <f>Stat.!P60</f>
        <v>0</v>
      </c>
      <c r="J26" s="551">
        <f>Stat.!AD60</f>
        <v>72</v>
      </c>
      <c r="K26" s="550">
        <f>Stat.!AR60</f>
        <v>0</v>
      </c>
      <c r="L26" s="551">
        <f>Stat.!BF60</f>
        <v>0</v>
      </c>
      <c r="M26" s="550">
        <f>Stat.!BT60</f>
        <v>0</v>
      </c>
      <c r="N26" s="34"/>
      <c r="O26" s="258">
        <f t="shared" si="0"/>
        <v>0</v>
      </c>
      <c r="P26" s="562">
        <f t="shared" si="1"/>
        <v>81</v>
      </c>
      <c r="Q26" s="258">
        <f t="shared" si="2"/>
        <v>0</v>
      </c>
      <c r="R26" s="562">
        <f t="shared" si="3"/>
        <v>0</v>
      </c>
      <c r="S26" s="564">
        <f t="shared" si="4"/>
        <v>0</v>
      </c>
      <c r="T26" s="258">
        <f t="shared" si="5"/>
        <v>0</v>
      </c>
      <c r="U26" s="38">
        <f>Stat.!BU23+Stat.!BU60</f>
        <v>0</v>
      </c>
      <c r="W26" s="295">
        <v>20</v>
      </c>
      <c r="X26" s="359" t="str">
        <f t="shared" si="6"/>
        <v>Šmahel Michal</v>
      </c>
      <c r="Y26" s="361">
        <f t="shared" si="7"/>
        <v>0</v>
      </c>
      <c r="Z26" s="26">
        <f t="shared" si="8"/>
        <v>72</v>
      </c>
      <c r="AA26" s="361">
        <f t="shared" si="9"/>
        <v>0</v>
      </c>
      <c r="AB26" s="26">
        <f t="shared" si="10"/>
        <v>0</v>
      </c>
      <c r="AC26" s="34">
        <f t="shared" si="11"/>
        <v>0</v>
      </c>
      <c r="AD26" s="456">
        <f t="shared" si="12"/>
        <v>0</v>
      </c>
    </row>
    <row r="27" spans="1:30" x14ac:dyDescent="0.2">
      <c r="A27" s="295">
        <v>21</v>
      </c>
      <c r="B27" s="300" t="str">
        <f>Stat.!B24</f>
        <v>Chvátal Patrik</v>
      </c>
      <c r="C27" s="35">
        <f>Stat.!P24</f>
        <v>90</v>
      </c>
      <c r="D27" s="35">
        <f>Stat.!AD24</f>
        <v>0</v>
      </c>
      <c r="E27" s="35">
        <f>Stat.!AR24</f>
        <v>0</v>
      </c>
      <c r="F27" s="35">
        <f>Stat.!BF24</f>
        <v>0</v>
      </c>
      <c r="G27" s="16">
        <f>Stat.!BT24</f>
        <v>0</v>
      </c>
      <c r="H27" s="34"/>
      <c r="I27" s="550">
        <f>Stat.!P61</f>
        <v>0</v>
      </c>
      <c r="J27" s="551">
        <f>Stat.!AD61</f>
        <v>61</v>
      </c>
      <c r="K27" s="550">
        <f>Stat.!AR61</f>
        <v>0</v>
      </c>
      <c r="L27" s="551">
        <f>Stat.!BF61</f>
        <v>0</v>
      </c>
      <c r="M27" s="550">
        <f>Stat.!BT61</f>
        <v>0</v>
      </c>
      <c r="N27" s="34"/>
      <c r="O27" s="258">
        <f t="shared" si="0"/>
        <v>90</v>
      </c>
      <c r="P27" s="562">
        <f t="shared" si="1"/>
        <v>61</v>
      </c>
      <c r="Q27" s="258">
        <f t="shared" si="2"/>
        <v>0</v>
      </c>
      <c r="R27" s="562">
        <f t="shared" si="3"/>
        <v>0</v>
      </c>
      <c r="S27" s="564">
        <f t="shared" si="4"/>
        <v>0</v>
      </c>
      <c r="T27" s="258">
        <f t="shared" si="5"/>
        <v>0</v>
      </c>
      <c r="U27" s="38">
        <f>Stat.!BU24+Stat.!BU61</f>
        <v>0</v>
      </c>
      <c r="W27" s="295">
        <v>21</v>
      </c>
      <c r="X27" s="359" t="str">
        <f t="shared" si="6"/>
        <v>Chvátal Patrik</v>
      </c>
      <c r="Y27" s="361">
        <f t="shared" si="7"/>
        <v>0</v>
      </c>
      <c r="Z27" s="26">
        <f t="shared" si="8"/>
        <v>61</v>
      </c>
      <c r="AA27" s="361">
        <f t="shared" si="9"/>
        <v>0</v>
      </c>
      <c r="AB27" s="26">
        <f t="shared" si="10"/>
        <v>0</v>
      </c>
      <c r="AC27" s="34">
        <f t="shared" si="11"/>
        <v>0</v>
      </c>
      <c r="AD27" s="456">
        <f t="shared" si="12"/>
        <v>0</v>
      </c>
    </row>
    <row r="28" spans="1:30" x14ac:dyDescent="0.2">
      <c r="A28" s="295">
        <v>22</v>
      </c>
      <c r="B28" s="300" t="str">
        <f>Stat.!B25</f>
        <v>Koupil Petr</v>
      </c>
      <c r="C28" s="35">
        <f>Stat.!P25</f>
        <v>810</v>
      </c>
      <c r="D28" s="35">
        <f>Stat.!AD25</f>
        <v>0</v>
      </c>
      <c r="E28" s="35">
        <f>Stat.!AR25</f>
        <v>0</v>
      </c>
      <c r="F28" s="35">
        <f>Stat.!BF25</f>
        <v>0</v>
      </c>
      <c r="G28" s="16">
        <f>Stat.!BT25</f>
        <v>0</v>
      </c>
      <c r="H28" s="34"/>
      <c r="I28" s="550">
        <f>Stat.!P62</f>
        <v>900</v>
      </c>
      <c r="J28" s="551">
        <f>Stat.!AD62</f>
        <v>0</v>
      </c>
      <c r="K28" s="550">
        <f>Stat.!AR62</f>
        <v>0</v>
      </c>
      <c r="L28" s="551">
        <f>Stat.!BF62</f>
        <v>0</v>
      </c>
      <c r="M28" s="550">
        <f>Stat.!BT62</f>
        <v>0</v>
      </c>
      <c r="N28" s="33"/>
      <c r="O28" s="258">
        <f t="shared" si="0"/>
        <v>1710</v>
      </c>
      <c r="P28" s="562">
        <f t="shared" si="1"/>
        <v>0</v>
      </c>
      <c r="Q28" s="258">
        <f t="shared" si="2"/>
        <v>0</v>
      </c>
      <c r="R28" s="562">
        <f t="shared" si="3"/>
        <v>0</v>
      </c>
      <c r="S28" s="564">
        <f t="shared" si="4"/>
        <v>0</v>
      </c>
      <c r="T28" s="258">
        <f t="shared" si="5"/>
        <v>0</v>
      </c>
      <c r="U28" s="38">
        <f>Stat.!BU25+Stat.!BU62</f>
        <v>0</v>
      </c>
      <c r="W28" s="295">
        <v>22</v>
      </c>
      <c r="X28" s="359" t="str">
        <f t="shared" si="6"/>
        <v>Koupil Petr</v>
      </c>
      <c r="Y28" s="361">
        <f t="shared" si="7"/>
        <v>900</v>
      </c>
      <c r="Z28" s="26">
        <f t="shared" si="8"/>
        <v>0</v>
      </c>
      <c r="AA28" s="361">
        <f t="shared" si="9"/>
        <v>0</v>
      </c>
      <c r="AB28" s="26">
        <f t="shared" si="10"/>
        <v>0</v>
      </c>
      <c r="AC28" s="34">
        <f t="shared" si="11"/>
        <v>0</v>
      </c>
      <c r="AD28" s="456">
        <f t="shared" si="12"/>
        <v>0</v>
      </c>
    </row>
    <row r="29" spans="1:30" x14ac:dyDescent="0.2">
      <c r="A29" s="295">
        <v>23</v>
      </c>
      <c r="B29" s="300" t="str">
        <f>Stat.!B26</f>
        <v>Dolák Jan</v>
      </c>
      <c r="C29" s="35">
        <f>Stat.!P26</f>
        <v>472</v>
      </c>
      <c r="D29" s="35">
        <f>Stat.!AD26</f>
        <v>137</v>
      </c>
      <c r="E29" s="35">
        <f>Stat.!AR26</f>
        <v>1</v>
      </c>
      <c r="F29" s="35">
        <f>Stat.!BF26</f>
        <v>2</v>
      </c>
      <c r="G29" s="16">
        <f>Stat.!BT26</f>
        <v>1</v>
      </c>
      <c r="H29" s="34"/>
      <c r="I29" s="550">
        <f>Stat.!P63</f>
        <v>377</v>
      </c>
      <c r="J29" s="551">
        <f>Stat.!AD63</f>
        <v>82</v>
      </c>
      <c r="K29" s="550">
        <f>Stat.!AR63</f>
        <v>1</v>
      </c>
      <c r="L29" s="551">
        <f>Stat.!BF63</f>
        <v>0</v>
      </c>
      <c r="M29" s="550">
        <f>Stat.!BT63</f>
        <v>0</v>
      </c>
      <c r="N29" s="34"/>
      <c r="O29" s="258">
        <f t="shared" si="0"/>
        <v>849</v>
      </c>
      <c r="P29" s="562">
        <f t="shared" si="1"/>
        <v>219</v>
      </c>
      <c r="Q29" s="258">
        <f t="shared" si="2"/>
        <v>2</v>
      </c>
      <c r="R29" s="562">
        <f t="shared" si="3"/>
        <v>2</v>
      </c>
      <c r="S29" s="564">
        <f t="shared" si="4"/>
        <v>1</v>
      </c>
      <c r="T29" s="258">
        <f t="shared" si="5"/>
        <v>4</v>
      </c>
      <c r="U29" s="38">
        <f>Stat.!BU26+Stat.!BU63</f>
        <v>0</v>
      </c>
      <c r="W29" s="295">
        <v>23</v>
      </c>
      <c r="X29" s="359" t="str">
        <f t="shared" si="6"/>
        <v>Dolák Jan</v>
      </c>
      <c r="Y29" s="361">
        <f t="shared" si="7"/>
        <v>377</v>
      </c>
      <c r="Z29" s="26">
        <f t="shared" si="8"/>
        <v>82</v>
      </c>
      <c r="AA29" s="361">
        <f t="shared" si="9"/>
        <v>1</v>
      </c>
      <c r="AB29" s="26">
        <f t="shared" si="10"/>
        <v>0</v>
      </c>
      <c r="AC29" s="34">
        <f t="shared" si="11"/>
        <v>0</v>
      </c>
      <c r="AD29" s="456">
        <f t="shared" si="12"/>
        <v>0</v>
      </c>
    </row>
    <row r="30" spans="1:30" x14ac:dyDescent="0.2">
      <c r="A30" s="295">
        <v>24</v>
      </c>
      <c r="B30" s="300" t="str">
        <f>Stat.!B27</f>
        <v>Šťastný Martin</v>
      </c>
      <c r="C30" s="35">
        <f>Stat.!P27</f>
        <v>815</v>
      </c>
      <c r="D30" s="35">
        <f>Stat.!AD27</f>
        <v>45</v>
      </c>
      <c r="E30" s="35">
        <f>Stat.!AR27</f>
        <v>11</v>
      </c>
      <c r="F30" s="35">
        <f>Stat.!BF27</f>
        <v>4</v>
      </c>
      <c r="G30" s="16">
        <f>Stat.!BT27</f>
        <v>1</v>
      </c>
      <c r="H30" s="34"/>
      <c r="I30" s="550">
        <f>Stat.!P64</f>
        <v>658</v>
      </c>
      <c r="J30" s="551">
        <f>Stat.!AD64</f>
        <v>0</v>
      </c>
      <c r="K30" s="550">
        <f>Stat.!AR64</f>
        <v>3</v>
      </c>
      <c r="L30" s="551">
        <f>Stat.!BF64</f>
        <v>2</v>
      </c>
      <c r="M30" s="550">
        <f>Stat.!BT64</f>
        <v>0</v>
      </c>
      <c r="N30" s="34"/>
      <c r="O30" s="258">
        <f t="shared" si="0"/>
        <v>1473</v>
      </c>
      <c r="P30" s="562">
        <f t="shared" si="1"/>
        <v>45</v>
      </c>
      <c r="Q30" s="258">
        <f t="shared" si="2"/>
        <v>14</v>
      </c>
      <c r="R30" s="562">
        <f t="shared" si="3"/>
        <v>6</v>
      </c>
      <c r="S30" s="564">
        <f t="shared" si="4"/>
        <v>1</v>
      </c>
      <c r="T30" s="258">
        <f t="shared" si="5"/>
        <v>20</v>
      </c>
      <c r="U30" s="38">
        <f>Stat.!BU27+Stat.!BU64</f>
        <v>0</v>
      </c>
      <c r="W30" s="295">
        <v>24</v>
      </c>
      <c r="X30" s="359" t="str">
        <f t="shared" si="6"/>
        <v>Šťastný Martin</v>
      </c>
      <c r="Y30" s="361">
        <f t="shared" si="7"/>
        <v>658</v>
      </c>
      <c r="Z30" s="26">
        <f t="shared" si="8"/>
        <v>0</v>
      </c>
      <c r="AA30" s="361">
        <f t="shared" si="9"/>
        <v>3</v>
      </c>
      <c r="AB30" s="26">
        <f t="shared" si="10"/>
        <v>2</v>
      </c>
      <c r="AC30" s="34">
        <f t="shared" si="11"/>
        <v>0</v>
      </c>
      <c r="AD30" s="456">
        <f t="shared" si="12"/>
        <v>0</v>
      </c>
    </row>
    <row r="31" spans="1:30" x14ac:dyDescent="0.2">
      <c r="A31" s="295">
        <v>25</v>
      </c>
      <c r="B31" s="300" t="str">
        <f>Stat.!B28</f>
        <v>Plachý Karel</v>
      </c>
      <c r="C31" s="35">
        <f>Stat.!P28</f>
        <v>0</v>
      </c>
      <c r="D31" s="35">
        <f>Stat.!AD28</f>
        <v>5</v>
      </c>
      <c r="E31" s="35">
        <f>Stat.!AR28</f>
        <v>0</v>
      </c>
      <c r="F31" s="35">
        <f>Stat.!BF28</f>
        <v>0</v>
      </c>
      <c r="G31" s="16">
        <f>Stat.!BT28</f>
        <v>0</v>
      </c>
      <c r="H31" s="34"/>
      <c r="I31" s="550">
        <f>Stat.!P65</f>
        <v>0</v>
      </c>
      <c r="J31" s="551">
        <f>Stat.!AD65</f>
        <v>0</v>
      </c>
      <c r="K31" s="550">
        <f>Stat.!AR65</f>
        <v>0</v>
      </c>
      <c r="L31" s="551">
        <f>Stat.!BF65</f>
        <v>0</v>
      </c>
      <c r="M31" s="550">
        <f>Stat.!BT65</f>
        <v>0</v>
      </c>
      <c r="N31" s="34"/>
      <c r="O31" s="258">
        <f t="shared" si="0"/>
        <v>0</v>
      </c>
      <c r="P31" s="562">
        <f t="shared" si="1"/>
        <v>5</v>
      </c>
      <c r="Q31" s="258">
        <f t="shared" si="2"/>
        <v>0</v>
      </c>
      <c r="R31" s="562">
        <f t="shared" si="3"/>
        <v>0</v>
      </c>
      <c r="S31" s="564">
        <f t="shared" si="4"/>
        <v>0</v>
      </c>
      <c r="T31" s="258">
        <f t="shared" si="5"/>
        <v>0</v>
      </c>
      <c r="U31" s="38">
        <f>Stat.!BU28+Stat.!BU65</f>
        <v>0</v>
      </c>
      <c r="W31" s="295">
        <v>25</v>
      </c>
      <c r="X31" s="359" t="str">
        <f t="shared" si="6"/>
        <v>Plachý Karel</v>
      </c>
      <c r="Y31" s="361">
        <f t="shared" si="7"/>
        <v>0</v>
      </c>
      <c r="Z31" s="26">
        <f t="shared" si="8"/>
        <v>0</v>
      </c>
      <c r="AA31" s="361">
        <f t="shared" si="9"/>
        <v>0</v>
      </c>
      <c r="AB31" s="26">
        <f t="shared" si="10"/>
        <v>0</v>
      </c>
      <c r="AC31" s="34">
        <f t="shared" si="11"/>
        <v>0</v>
      </c>
      <c r="AD31" s="456">
        <f t="shared" si="12"/>
        <v>0</v>
      </c>
    </row>
    <row r="32" spans="1:30" x14ac:dyDescent="0.2">
      <c r="A32" s="295">
        <v>26</v>
      </c>
      <c r="B32" s="300" t="str">
        <f>Stat.!B29</f>
        <v>Nehyba Filip</v>
      </c>
      <c r="C32" s="35">
        <f>Stat.!P29</f>
        <v>0</v>
      </c>
      <c r="D32" s="35">
        <f>Stat.!AD29</f>
        <v>0</v>
      </c>
      <c r="E32" s="35">
        <f>Stat.!AR29</f>
        <v>0</v>
      </c>
      <c r="F32" s="35">
        <f>Stat.!BF29</f>
        <v>0</v>
      </c>
      <c r="G32" s="16">
        <f>Stat.!BT29</f>
        <v>0</v>
      </c>
      <c r="H32" s="34"/>
      <c r="I32" s="550">
        <f>Stat.!P66</f>
        <v>180</v>
      </c>
      <c r="J32" s="551">
        <f>Stat.!AD66</f>
        <v>0</v>
      </c>
      <c r="K32" s="550">
        <f>Stat.!AR66</f>
        <v>1</v>
      </c>
      <c r="L32" s="551">
        <f>Stat.!BF66</f>
        <v>0</v>
      </c>
      <c r="M32" s="550">
        <f>Stat.!BT66</f>
        <v>0</v>
      </c>
      <c r="N32" s="34"/>
      <c r="O32" s="258">
        <f t="shared" si="0"/>
        <v>180</v>
      </c>
      <c r="P32" s="562">
        <f t="shared" si="1"/>
        <v>0</v>
      </c>
      <c r="Q32" s="258">
        <f t="shared" si="2"/>
        <v>1</v>
      </c>
      <c r="R32" s="562">
        <f t="shared" si="3"/>
        <v>0</v>
      </c>
      <c r="S32" s="564">
        <f t="shared" si="4"/>
        <v>0</v>
      </c>
      <c r="T32" s="258">
        <f t="shared" si="5"/>
        <v>1</v>
      </c>
      <c r="U32" s="38">
        <f>Stat.!BU29+Stat.!BU66</f>
        <v>0</v>
      </c>
      <c r="W32" s="295">
        <v>26</v>
      </c>
      <c r="X32" s="359" t="str">
        <f t="shared" si="6"/>
        <v>Nehyba Filip</v>
      </c>
      <c r="Y32" s="361">
        <f t="shared" si="7"/>
        <v>180</v>
      </c>
      <c r="Z32" s="26">
        <f t="shared" si="8"/>
        <v>0</v>
      </c>
      <c r="AA32" s="361">
        <f t="shared" si="9"/>
        <v>1</v>
      </c>
      <c r="AB32" s="26">
        <f t="shared" si="10"/>
        <v>0</v>
      </c>
      <c r="AC32" s="34">
        <f t="shared" si="11"/>
        <v>0</v>
      </c>
      <c r="AD32" s="456">
        <f t="shared" si="12"/>
        <v>0</v>
      </c>
    </row>
    <row r="33" spans="1:30" x14ac:dyDescent="0.2">
      <c r="A33" s="295">
        <v>27</v>
      </c>
      <c r="B33" s="300" t="str">
        <f>Stat.!B30</f>
        <v>Nedoma Václav</v>
      </c>
      <c r="C33" s="35">
        <f>Stat.!P30</f>
        <v>0</v>
      </c>
      <c r="D33" s="35">
        <f>Stat.!AD30</f>
        <v>0</v>
      </c>
      <c r="E33" s="35">
        <f>Stat.!AR30</f>
        <v>0</v>
      </c>
      <c r="F33" s="35">
        <f>Stat.!BF30</f>
        <v>0</v>
      </c>
      <c r="G33" s="16">
        <f>Stat.!BT30</f>
        <v>0</v>
      </c>
      <c r="H33" s="34"/>
      <c r="I33" s="550">
        <f>Stat.!P67</f>
        <v>45</v>
      </c>
      <c r="J33" s="551">
        <f>Stat.!AD67</f>
        <v>0</v>
      </c>
      <c r="K33" s="550">
        <f>Stat.!AR67</f>
        <v>0</v>
      </c>
      <c r="L33" s="551">
        <f>Stat.!BF67</f>
        <v>0</v>
      </c>
      <c r="M33" s="550">
        <f>Stat.!BT67</f>
        <v>0</v>
      </c>
      <c r="N33" s="34"/>
      <c r="O33" s="258">
        <f t="shared" ref="O33:O39" si="13">C33+I33</f>
        <v>45</v>
      </c>
      <c r="P33" s="562">
        <f t="shared" ref="P33:P39" si="14">D33+J33</f>
        <v>0</v>
      </c>
      <c r="Q33" s="258">
        <f t="shared" ref="Q33:Q39" si="15">E33+K33</f>
        <v>0</v>
      </c>
      <c r="R33" s="562">
        <f t="shared" ref="R33:R39" si="16">F33+L33</f>
        <v>0</v>
      </c>
      <c r="S33" s="564">
        <f t="shared" ref="S33:S39" si="17">G33+M33</f>
        <v>0</v>
      </c>
      <c r="T33" s="258">
        <f t="shared" ref="T33:T39" si="18">Q33+R33</f>
        <v>0</v>
      </c>
      <c r="U33" s="38">
        <f>Stat.!BU30+Stat.!BU67</f>
        <v>0</v>
      </c>
      <c r="W33" s="295">
        <v>27</v>
      </c>
      <c r="X33" s="359" t="str">
        <f t="shared" si="6"/>
        <v>Nedoma Václav</v>
      </c>
      <c r="Y33" s="361">
        <f t="shared" si="7"/>
        <v>45</v>
      </c>
      <c r="Z33" s="26">
        <f t="shared" si="8"/>
        <v>0</v>
      </c>
      <c r="AA33" s="361">
        <f t="shared" si="9"/>
        <v>0</v>
      </c>
      <c r="AB33" s="26">
        <f t="shared" si="10"/>
        <v>0</v>
      </c>
      <c r="AC33" s="34">
        <f t="shared" si="11"/>
        <v>0</v>
      </c>
      <c r="AD33" s="456">
        <f t="shared" si="12"/>
        <v>0</v>
      </c>
    </row>
    <row r="34" spans="1:30" x14ac:dyDescent="0.2">
      <c r="A34" s="295">
        <v>28</v>
      </c>
      <c r="B34" s="300" t="str">
        <f>Stat.!B31</f>
        <v>Tříletý Radim</v>
      </c>
      <c r="C34" s="35">
        <f>Stat.!P31</f>
        <v>90</v>
      </c>
      <c r="D34" s="35">
        <f>Stat.!AD31</f>
        <v>120</v>
      </c>
      <c r="E34" s="35">
        <f>Stat.!AR31</f>
        <v>0</v>
      </c>
      <c r="F34" s="35">
        <f>Stat.!BF31</f>
        <v>0</v>
      </c>
      <c r="G34" s="16">
        <f>Stat.!BT31</f>
        <v>0</v>
      </c>
      <c r="H34" s="34"/>
      <c r="I34" s="550">
        <f>Stat.!P68</f>
        <v>270</v>
      </c>
      <c r="J34" s="551">
        <f>Stat.!AD68</f>
        <v>0</v>
      </c>
      <c r="K34" s="550">
        <f>Stat.!AR68</f>
        <v>0</v>
      </c>
      <c r="L34" s="551">
        <f>Stat.!BF68</f>
        <v>0</v>
      </c>
      <c r="M34" s="550">
        <f>Stat.!BT68</f>
        <v>0</v>
      </c>
      <c r="N34" s="34"/>
      <c r="O34" s="258">
        <f t="shared" si="13"/>
        <v>360</v>
      </c>
      <c r="P34" s="562">
        <f t="shared" si="14"/>
        <v>120</v>
      </c>
      <c r="Q34" s="258">
        <f t="shared" si="15"/>
        <v>0</v>
      </c>
      <c r="R34" s="562">
        <f t="shared" si="16"/>
        <v>0</v>
      </c>
      <c r="S34" s="564">
        <f t="shared" si="17"/>
        <v>0</v>
      </c>
      <c r="T34" s="258">
        <f t="shared" si="18"/>
        <v>0</v>
      </c>
      <c r="U34" s="38">
        <f>Stat.!BU31+Stat.!BU68</f>
        <v>0</v>
      </c>
      <c r="W34" s="295">
        <v>28</v>
      </c>
      <c r="X34" s="359" t="str">
        <f t="shared" si="6"/>
        <v>Tříletý Radim</v>
      </c>
      <c r="Y34" s="361">
        <f t="shared" si="7"/>
        <v>270</v>
      </c>
      <c r="Z34" s="26">
        <f t="shared" si="8"/>
        <v>0</v>
      </c>
      <c r="AA34" s="361">
        <f t="shared" si="9"/>
        <v>0</v>
      </c>
      <c r="AB34" s="26">
        <f t="shared" si="10"/>
        <v>0</v>
      </c>
      <c r="AC34" s="34">
        <f t="shared" si="11"/>
        <v>0</v>
      </c>
      <c r="AD34" s="456">
        <f t="shared" si="12"/>
        <v>0</v>
      </c>
    </row>
    <row r="35" spans="1:30" x14ac:dyDescent="0.2">
      <c r="A35" s="295">
        <v>29</v>
      </c>
      <c r="B35" s="300" t="str">
        <f>Stat.!B32</f>
        <v>Zejda Tomáš</v>
      </c>
      <c r="C35" s="35">
        <f>Stat.!P32</f>
        <v>90</v>
      </c>
      <c r="D35" s="35">
        <f>Stat.!AD32</f>
        <v>199</v>
      </c>
      <c r="E35" s="35">
        <f>Stat.!AR32</f>
        <v>0</v>
      </c>
      <c r="F35" s="35">
        <f>Stat.!BF32</f>
        <v>0</v>
      </c>
      <c r="G35" s="16">
        <f>Stat.!BT32</f>
        <v>0</v>
      </c>
      <c r="H35" s="34"/>
      <c r="I35" s="550">
        <f>Stat.!P69</f>
        <v>503</v>
      </c>
      <c r="J35" s="551">
        <f>Stat.!AD69</f>
        <v>175</v>
      </c>
      <c r="K35" s="550">
        <f>Stat.!AR69</f>
        <v>1</v>
      </c>
      <c r="L35" s="551">
        <f>Stat.!BF69</f>
        <v>2</v>
      </c>
      <c r="M35" s="550">
        <f>Stat.!BT69</f>
        <v>0</v>
      </c>
      <c r="N35" s="34"/>
      <c r="O35" s="258">
        <f t="shared" si="13"/>
        <v>593</v>
      </c>
      <c r="P35" s="562">
        <f t="shared" si="14"/>
        <v>374</v>
      </c>
      <c r="Q35" s="258">
        <f t="shared" si="15"/>
        <v>1</v>
      </c>
      <c r="R35" s="562">
        <f t="shared" si="16"/>
        <v>2</v>
      </c>
      <c r="S35" s="564">
        <f t="shared" si="17"/>
        <v>0</v>
      </c>
      <c r="T35" s="258">
        <f t="shared" si="18"/>
        <v>3</v>
      </c>
      <c r="U35" s="38">
        <f>Stat.!BU32+Stat.!BU69</f>
        <v>0</v>
      </c>
      <c r="W35" s="295">
        <v>29</v>
      </c>
      <c r="X35" s="359" t="str">
        <f t="shared" si="6"/>
        <v>Zejda Tomáš</v>
      </c>
      <c r="Y35" s="361">
        <f t="shared" si="7"/>
        <v>503</v>
      </c>
      <c r="Z35" s="26">
        <f t="shared" si="8"/>
        <v>175</v>
      </c>
      <c r="AA35" s="361">
        <f t="shared" si="9"/>
        <v>1</v>
      </c>
      <c r="AB35" s="26">
        <f t="shared" si="10"/>
        <v>2</v>
      </c>
      <c r="AC35" s="34">
        <f t="shared" si="11"/>
        <v>0</v>
      </c>
      <c r="AD35" s="456">
        <f t="shared" si="12"/>
        <v>0</v>
      </c>
    </row>
    <row r="36" spans="1:30" x14ac:dyDescent="0.2">
      <c r="A36" s="295">
        <v>30</v>
      </c>
      <c r="B36" s="300" t="str">
        <f>Stat.!B33</f>
        <v>Pospíchal Tomáš</v>
      </c>
      <c r="C36" s="35">
        <f>Stat.!P33</f>
        <v>0</v>
      </c>
      <c r="D36" s="35">
        <f>Stat.!AD33</f>
        <v>0</v>
      </c>
      <c r="E36" s="35">
        <f>Stat.!AR33</f>
        <v>0</v>
      </c>
      <c r="F36" s="35">
        <f>Stat.!BF33</f>
        <v>0</v>
      </c>
      <c r="G36" s="16">
        <f>Stat.!BT33</f>
        <v>0</v>
      </c>
      <c r="H36" s="34"/>
      <c r="I36" s="550">
        <f>Stat.!P70</f>
        <v>45</v>
      </c>
      <c r="J36" s="551">
        <f>Stat.!AD70</f>
        <v>0</v>
      </c>
      <c r="K36" s="550">
        <f>Stat.!AR70</f>
        <v>0</v>
      </c>
      <c r="L36" s="551">
        <f>Stat.!BF70</f>
        <v>0</v>
      </c>
      <c r="M36" s="550">
        <f>Stat.!BT70</f>
        <v>0</v>
      </c>
      <c r="N36" s="34"/>
      <c r="O36" s="258">
        <f t="shared" si="13"/>
        <v>45</v>
      </c>
      <c r="P36" s="562">
        <f t="shared" si="14"/>
        <v>0</v>
      </c>
      <c r="Q36" s="258">
        <f t="shared" si="15"/>
        <v>0</v>
      </c>
      <c r="R36" s="562">
        <f t="shared" si="16"/>
        <v>0</v>
      </c>
      <c r="S36" s="564">
        <f t="shared" si="17"/>
        <v>0</v>
      </c>
      <c r="T36" s="258">
        <f t="shared" si="18"/>
        <v>0</v>
      </c>
      <c r="U36" s="38">
        <f>Stat.!BU33+Stat.!BU70</f>
        <v>0</v>
      </c>
      <c r="W36" s="295">
        <v>30</v>
      </c>
      <c r="X36" s="359" t="str">
        <f t="shared" si="6"/>
        <v>Pospíchal Tomáš</v>
      </c>
      <c r="Y36" s="361">
        <f t="shared" si="7"/>
        <v>45</v>
      </c>
      <c r="Z36" s="26">
        <f t="shared" si="8"/>
        <v>0</v>
      </c>
      <c r="AA36" s="361">
        <f t="shared" si="9"/>
        <v>0</v>
      </c>
      <c r="AB36" s="26">
        <f t="shared" si="10"/>
        <v>0</v>
      </c>
      <c r="AC36" s="34">
        <f t="shared" si="11"/>
        <v>0</v>
      </c>
      <c r="AD36" s="456">
        <f t="shared" si="12"/>
        <v>0</v>
      </c>
    </row>
    <row r="37" spans="1:30" x14ac:dyDescent="0.2">
      <c r="A37" s="295">
        <v>31</v>
      </c>
      <c r="B37" s="300" t="str">
        <f>Stat.!B34</f>
        <v>Aipldauer Rostislav</v>
      </c>
      <c r="C37" s="35">
        <f>Stat.!P34</f>
        <v>90</v>
      </c>
      <c r="D37" s="35">
        <f>Stat.!AD34</f>
        <v>0</v>
      </c>
      <c r="E37" s="35">
        <f>Stat.!AR34</f>
        <v>0</v>
      </c>
      <c r="F37" s="35">
        <f>Stat.!BF34</f>
        <v>0</v>
      </c>
      <c r="G37" s="16">
        <f>Stat.!BT34</f>
        <v>0</v>
      </c>
      <c r="H37" s="34"/>
      <c r="I37" s="550">
        <f>Stat.!P71</f>
        <v>0</v>
      </c>
      <c r="J37" s="551">
        <f>Stat.!AD71</f>
        <v>0</v>
      </c>
      <c r="K37" s="550">
        <f>Stat.!AR71</f>
        <v>0</v>
      </c>
      <c r="L37" s="551">
        <f>Stat.!BF71</f>
        <v>0</v>
      </c>
      <c r="M37" s="550">
        <f>Stat.!BT71</f>
        <v>0</v>
      </c>
      <c r="N37" s="34"/>
      <c r="O37" s="258">
        <f t="shared" si="13"/>
        <v>90</v>
      </c>
      <c r="P37" s="562">
        <f t="shared" si="14"/>
        <v>0</v>
      </c>
      <c r="Q37" s="258">
        <f t="shared" si="15"/>
        <v>0</v>
      </c>
      <c r="R37" s="562">
        <f t="shared" si="16"/>
        <v>0</v>
      </c>
      <c r="S37" s="564">
        <f t="shared" si="17"/>
        <v>0</v>
      </c>
      <c r="T37" s="258">
        <f t="shared" si="18"/>
        <v>0</v>
      </c>
      <c r="U37" s="38">
        <f>Stat.!BU34+Stat.!BU71</f>
        <v>0</v>
      </c>
      <c r="W37" s="295">
        <v>31</v>
      </c>
      <c r="X37" s="359" t="str">
        <f t="shared" si="6"/>
        <v>Aipldauer Rostislav</v>
      </c>
      <c r="Y37" s="361">
        <f t="shared" si="7"/>
        <v>0</v>
      </c>
      <c r="Z37" s="26">
        <f t="shared" si="8"/>
        <v>0</v>
      </c>
      <c r="AA37" s="361">
        <f t="shared" si="9"/>
        <v>0</v>
      </c>
      <c r="AB37" s="26">
        <f t="shared" si="10"/>
        <v>0</v>
      </c>
      <c r="AC37" s="34">
        <f t="shared" si="11"/>
        <v>0</v>
      </c>
      <c r="AD37" s="456">
        <f t="shared" si="12"/>
        <v>0</v>
      </c>
    </row>
    <row r="38" spans="1:30" x14ac:dyDescent="0.2">
      <c r="A38" s="296">
        <v>32</v>
      </c>
      <c r="B38" s="300" t="str">
        <f>Stat.!B35</f>
        <v>Černý Jiří</v>
      </c>
      <c r="C38" s="35">
        <f>Stat.!P35</f>
        <v>970</v>
      </c>
      <c r="D38" s="35">
        <f>Stat.!AD35</f>
        <v>0</v>
      </c>
      <c r="E38" s="35">
        <f>Stat.!AR35</f>
        <v>0</v>
      </c>
      <c r="F38" s="35">
        <f>Stat.!BF35</f>
        <v>0</v>
      </c>
      <c r="G38" s="16">
        <f>Stat.!BT35</f>
        <v>2</v>
      </c>
      <c r="H38" s="34"/>
      <c r="I38" s="550">
        <f>Stat.!P72</f>
        <v>242</v>
      </c>
      <c r="J38" s="551">
        <f>Stat.!AD72</f>
        <v>0</v>
      </c>
      <c r="K38" s="550">
        <f>Stat.!AR72</f>
        <v>0</v>
      </c>
      <c r="L38" s="551">
        <f>Stat.!BF72</f>
        <v>0</v>
      </c>
      <c r="M38" s="550">
        <f>Stat.!BT72</f>
        <v>0</v>
      </c>
      <c r="N38" s="34"/>
      <c r="O38" s="258">
        <f t="shared" si="13"/>
        <v>1212</v>
      </c>
      <c r="P38" s="562">
        <f t="shared" si="14"/>
        <v>0</v>
      </c>
      <c r="Q38" s="258">
        <f t="shared" si="15"/>
        <v>0</v>
      </c>
      <c r="R38" s="562">
        <f t="shared" si="16"/>
        <v>0</v>
      </c>
      <c r="S38" s="564">
        <f t="shared" si="17"/>
        <v>2</v>
      </c>
      <c r="T38" s="258">
        <f t="shared" si="18"/>
        <v>0</v>
      </c>
      <c r="U38" s="38">
        <f>Stat.!BU35+Stat.!BU72</f>
        <v>0</v>
      </c>
      <c r="W38" s="296">
        <v>32</v>
      </c>
      <c r="X38" s="359" t="str">
        <f t="shared" si="6"/>
        <v>Černý Jiří</v>
      </c>
      <c r="Y38" s="361">
        <f>Stat.!AF72</f>
        <v>0</v>
      </c>
      <c r="Z38" s="26">
        <f>Stat.!AT72</f>
        <v>0</v>
      </c>
      <c r="AA38" s="361">
        <f>Stat.!BH72</f>
        <v>0</v>
      </c>
      <c r="AB38" s="26">
        <f>Stat.!BV72</f>
        <v>0</v>
      </c>
      <c r="AC38" s="34">
        <f t="shared" si="11"/>
        <v>0</v>
      </c>
      <c r="AD38" s="456">
        <f t="shared" si="12"/>
        <v>0</v>
      </c>
    </row>
    <row r="39" spans="1:30" x14ac:dyDescent="0.2">
      <c r="A39" s="297">
        <v>33</v>
      </c>
      <c r="B39" s="300" t="str">
        <f>Stat.!B36</f>
        <v>Krejčí Miroslav</v>
      </c>
      <c r="C39" s="35">
        <f>Stat.!P36</f>
        <v>90</v>
      </c>
      <c r="D39" s="35">
        <f>Stat.!AD36</f>
        <v>0</v>
      </c>
      <c r="E39" s="35">
        <f>Stat.!AR36</f>
        <v>0</v>
      </c>
      <c r="F39" s="35">
        <f>Stat.!BF36</f>
        <v>1</v>
      </c>
      <c r="G39" s="16">
        <f>Stat.!BT36</f>
        <v>0</v>
      </c>
      <c r="H39" s="34"/>
      <c r="I39" s="550">
        <f>Stat.!P73</f>
        <v>180</v>
      </c>
      <c r="J39" s="551">
        <f>Stat.!AD73</f>
        <v>0</v>
      </c>
      <c r="K39" s="550">
        <f>Stat.!AR73</f>
        <v>0</v>
      </c>
      <c r="L39" s="551">
        <f>Stat.!BF73</f>
        <v>0</v>
      </c>
      <c r="M39" s="550">
        <f>Stat.!BT73</f>
        <v>0</v>
      </c>
      <c r="N39" s="34"/>
      <c r="O39" s="258">
        <f t="shared" si="13"/>
        <v>270</v>
      </c>
      <c r="P39" s="562">
        <f t="shared" si="14"/>
        <v>0</v>
      </c>
      <c r="Q39" s="258">
        <f t="shared" si="15"/>
        <v>0</v>
      </c>
      <c r="R39" s="562">
        <f t="shared" si="16"/>
        <v>1</v>
      </c>
      <c r="S39" s="564">
        <f t="shared" si="17"/>
        <v>0</v>
      </c>
      <c r="T39" s="258">
        <f t="shared" si="18"/>
        <v>1</v>
      </c>
      <c r="U39" s="38">
        <f>Stat.!BU36+Stat.!BU73</f>
        <v>0</v>
      </c>
      <c r="W39" s="297">
        <v>33</v>
      </c>
      <c r="X39" s="359" t="str">
        <f t="shared" si="6"/>
        <v>Krejčí Miroslav</v>
      </c>
      <c r="Y39" s="356">
        <f>Stat.!AF73</f>
        <v>0</v>
      </c>
      <c r="Z39" s="357">
        <f>Stat.!AT73</f>
        <v>0</v>
      </c>
      <c r="AA39" s="356">
        <f>Stat.!BH73</f>
        <v>0</v>
      </c>
      <c r="AB39" s="357">
        <f>Stat.!BV73</f>
        <v>0</v>
      </c>
      <c r="AC39" s="34">
        <f t="shared" si="11"/>
        <v>0</v>
      </c>
      <c r="AD39" s="456">
        <f t="shared" si="12"/>
        <v>0</v>
      </c>
    </row>
    <row r="40" spans="1:30" x14ac:dyDescent="0.2">
      <c r="A40" s="66"/>
      <c r="B40" s="62" t="s">
        <v>23</v>
      </c>
      <c r="C40" s="298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19">SUM(F7:F39)</f>
        <v>36</v>
      </c>
      <c r="G40" s="63">
        <f t="shared" si="19"/>
        <v>13</v>
      </c>
      <c r="H40" s="63">
        <f t="shared" si="19"/>
        <v>0</v>
      </c>
      <c r="I40" s="552">
        <f t="shared" si="19"/>
        <v>12167</v>
      </c>
      <c r="J40" s="552">
        <f t="shared" si="19"/>
        <v>703</v>
      </c>
      <c r="K40" s="552">
        <f t="shared" si="19"/>
        <v>24</v>
      </c>
      <c r="L40" s="552">
        <f t="shared" si="19"/>
        <v>22</v>
      </c>
      <c r="M40" s="552">
        <f t="shared" si="19"/>
        <v>4</v>
      </c>
      <c r="N40" s="63"/>
      <c r="O40" s="565">
        <f t="shared" si="0"/>
        <v>24106</v>
      </c>
      <c r="P40" s="565">
        <f t="shared" si="1"/>
        <v>1544</v>
      </c>
      <c r="Q40" s="565">
        <f t="shared" si="2"/>
        <v>68</v>
      </c>
      <c r="R40" s="565">
        <f t="shared" si="3"/>
        <v>58</v>
      </c>
      <c r="S40" s="565">
        <f t="shared" si="4"/>
        <v>17</v>
      </c>
      <c r="T40" s="565">
        <f t="shared" si="5"/>
        <v>126</v>
      </c>
      <c r="U40" s="83">
        <f>SUM(U7:U39)</f>
        <v>0</v>
      </c>
      <c r="W40" s="66"/>
      <c r="X40" s="360" t="s">
        <v>23</v>
      </c>
      <c r="Y40" s="362">
        <f t="shared" ref="Y40:AD40" si="20">SUM(Y7:Y39)</f>
        <v>11745</v>
      </c>
      <c r="Z40" s="363">
        <f t="shared" si="20"/>
        <v>703</v>
      </c>
      <c r="AA40" s="362">
        <f t="shared" si="20"/>
        <v>24</v>
      </c>
      <c r="AB40" s="363">
        <f t="shared" si="20"/>
        <v>22</v>
      </c>
      <c r="AC40" s="63">
        <f t="shared" si="20"/>
        <v>4</v>
      </c>
      <c r="AD40" s="63">
        <f t="shared" si="20"/>
        <v>0</v>
      </c>
    </row>
    <row r="41" spans="1:30" x14ac:dyDescent="0.2">
      <c r="A41" s="68"/>
      <c r="B41" s="69" t="s">
        <v>6</v>
      </c>
      <c r="C41" s="69"/>
      <c r="D41" s="70">
        <v>13</v>
      </c>
      <c r="E41" s="69"/>
      <c r="F41" s="69"/>
      <c r="G41" s="69"/>
      <c r="H41" s="69"/>
      <c r="I41" s="553"/>
      <c r="J41" s="557">
        <v>12</v>
      </c>
      <c r="K41" s="553"/>
      <c r="L41" s="553"/>
      <c r="M41" s="553"/>
      <c r="N41" s="69"/>
      <c r="O41" s="566"/>
      <c r="P41" s="567">
        <f>D41+J41</f>
        <v>25</v>
      </c>
      <c r="Q41" s="566"/>
      <c r="R41" s="566"/>
      <c r="S41" s="566"/>
      <c r="T41" s="566"/>
      <c r="U41" s="69"/>
      <c r="W41" s="68"/>
      <c r="X41" s="69" t="s">
        <v>6</v>
      </c>
      <c r="Y41" s="69"/>
      <c r="Z41" s="70">
        <f>J41</f>
        <v>12</v>
      </c>
      <c r="AA41" s="69"/>
      <c r="AB41" s="69"/>
      <c r="AC41" s="69"/>
      <c r="AD41" s="69"/>
    </row>
    <row r="42" spans="1:30" s="29" customFormat="1" ht="11.25" x14ac:dyDescent="0.2">
      <c r="I42" s="554"/>
      <c r="J42" s="554"/>
      <c r="K42" s="554"/>
      <c r="L42" s="554"/>
      <c r="M42" s="554"/>
    </row>
    <row r="43" spans="1:30" s="97" customFormat="1" ht="11.25" x14ac:dyDescent="0.2">
      <c r="B43" s="97" t="s">
        <v>796</v>
      </c>
      <c r="C43" s="97" t="s">
        <v>169</v>
      </c>
      <c r="I43" s="555" t="s">
        <v>169</v>
      </c>
      <c r="J43" s="555"/>
      <c r="K43" s="555"/>
      <c r="L43" s="555"/>
      <c r="M43" s="555"/>
      <c r="O43" s="97" t="str">
        <f>C43</f>
        <v>Havlík Roman</v>
      </c>
      <c r="X43" s="97" t="s">
        <v>77</v>
      </c>
      <c r="Y43" s="97" t="str">
        <f>I43</f>
        <v>Havlík Roman</v>
      </c>
    </row>
    <row r="44" spans="1:30" s="29" customFormat="1" ht="11.25" x14ac:dyDescent="0.2">
      <c r="I44" s="554"/>
      <c r="J44" s="554"/>
      <c r="K44" s="554"/>
      <c r="L44" s="554"/>
      <c r="M44" s="554"/>
      <c r="O44" s="555" t="str">
        <f>I43</f>
        <v>Havlík Roman</v>
      </c>
      <c r="P44" s="554"/>
      <c r="Q44" s="554"/>
      <c r="R44" s="29" t="s">
        <v>1889</v>
      </c>
      <c r="Y44" s="554" t="s">
        <v>1889</v>
      </c>
      <c r="Z44" s="554"/>
    </row>
    <row r="45" spans="1:30" s="29" customFormat="1" ht="11.25" x14ac:dyDescent="0.2">
      <c r="B45" s="120"/>
      <c r="C45" s="120"/>
      <c r="D45" s="120"/>
      <c r="E45" s="120"/>
      <c r="F45" s="120"/>
      <c r="G45" s="120"/>
      <c r="I45" s="554"/>
      <c r="J45" s="554"/>
      <c r="K45" s="554"/>
      <c r="L45" s="554"/>
      <c r="M45" s="554"/>
    </row>
    <row r="46" spans="1:30" s="29" customFormat="1" ht="11.25" x14ac:dyDescent="0.2">
      <c r="B46" s="120"/>
      <c r="C46" s="120"/>
      <c r="D46" s="120"/>
      <c r="E46" s="120"/>
      <c r="F46" s="120"/>
      <c r="G46" s="120"/>
      <c r="I46" s="554"/>
      <c r="J46" s="554"/>
      <c r="K46" s="554"/>
      <c r="L46" s="554"/>
      <c r="M46" s="554"/>
    </row>
    <row r="47" spans="1:30" s="29" customFormat="1" ht="11.25" x14ac:dyDescent="0.2">
      <c r="I47" s="554"/>
      <c r="J47" s="554"/>
      <c r="K47" s="554"/>
      <c r="L47" s="554"/>
      <c r="M47" s="554"/>
    </row>
    <row r="48" spans="1:30" s="29" customFormat="1" ht="11.25" x14ac:dyDescent="0.2">
      <c r="I48" s="554"/>
      <c r="J48" s="554"/>
      <c r="K48" s="554"/>
      <c r="L48" s="554"/>
      <c r="M48" s="554"/>
    </row>
    <row r="49" spans="9:13" s="29" customFormat="1" ht="11.25" x14ac:dyDescent="0.2">
      <c r="I49" s="554"/>
      <c r="J49" s="554"/>
      <c r="K49" s="554"/>
      <c r="L49" s="554"/>
      <c r="M49" s="554"/>
    </row>
    <row r="50" spans="9:13" s="29" customFormat="1" ht="11.25" x14ac:dyDescent="0.2">
      <c r="I50" s="554"/>
      <c r="J50" s="554"/>
      <c r="K50" s="554"/>
      <c r="L50" s="554"/>
      <c r="M50" s="554"/>
    </row>
    <row r="51" spans="9:13" s="29" customFormat="1" ht="11.25" x14ac:dyDescent="0.2">
      <c r="I51" s="554"/>
      <c r="J51" s="554"/>
      <c r="K51" s="554"/>
      <c r="L51" s="554"/>
      <c r="M51" s="554"/>
    </row>
    <row r="52" spans="9:13" s="29" customFormat="1" ht="11.25" x14ac:dyDescent="0.2">
      <c r="I52" s="554"/>
      <c r="J52" s="554"/>
      <c r="K52" s="554"/>
      <c r="L52" s="554"/>
      <c r="M52" s="554"/>
    </row>
    <row r="53" spans="9:13" s="29" customFormat="1" ht="11.25" x14ac:dyDescent="0.2">
      <c r="I53" s="554"/>
      <c r="J53" s="554"/>
      <c r="K53" s="554"/>
      <c r="L53" s="554"/>
      <c r="M53" s="554"/>
    </row>
    <row r="54" spans="9:13" s="29" customFormat="1" ht="11.25" x14ac:dyDescent="0.2">
      <c r="I54" s="554"/>
      <c r="J54" s="554"/>
      <c r="K54" s="554"/>
      <c r="L54" s="554"/>
      <c r="M54" s="554"/>
    </row>
    <row r="55" spans="9:13" s="29" customFormat="1" ht="11.25" x14ac:dyDescent="0.2">
      <c r="I55" s="554"/>
      <c r="J55" s="554"/>
      <c r="K55" s="554"/>
      <c r="L55" s="554"/>
      <c r="M55" s="554"/>
    </row>
    <row r="56" spans="9:13" s="29" customFormat="1" ht="11.25" x14ac:dyDescent="0.2">
      <c r="I56" s="554"/>
      <c r="J56" s="554"/>
      <c r="K56" s="554"/>
      <c r="L56" s="554"/>
      <c r="M56" s="554"/>
    </row>
  </sheetData>
  <mergeCells count="8">
    <mergeCell ref="AA4:AB4"/>
    <mergeCell ref="Y6:AC6"/>
    <mergeCell ref="E4:F4"/>
    <mergeCell ref="K4:L4"/>
    <mergeCell ref="Q4:R4"/>
    <mergeCell ref="C6:G6"/>
    <mergeCell ref="I6:M6"/>
    <mergeCell ref="O6:U6"/>
  </mergeCells>
  <phoneticPr fontId="16" type="noConversion"/>
  <pageMargins left="0.8" right="0.55000000000000004" top="1" bottom="0.57999999999999996" header="0.36" footer="0.4921259845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/>
  <dimension ref="A4:AS41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A39" sqref="A39:XFD39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5703125" customWidth="1"/>
    <col min="16" max="16" width="4.28515625" customWidth="1"/>
    <col min="17" max="19" width="3.7109375" customWidth="1"/>
    <col min="20" max="20" width="4.28515625" customWidth="1"/>
    <col min="21" max="21" width="3.7109375" customWidth="1"/>
    <col min="22" max="23" width="2.5703125" style="6" customWidth="1"/>
    <col min="24" max="24" width="9.140625" style="6"/>
    <col min="25" max="26" width="4.85546875" style="6" customWidth="1"/>
    <col min="27" max="27" width="4.7109375" customWidth="1"/>
    <col min="28" max="28" width="10.85546875" style="585" customWidth="1"/>
    <col min="29" max="29" width="6.28515625" style="585" customWidth="1"/>
    <col min="30" max="30" width="3.7109375" style="585" customWidth="1"/>
    <col min="31" max="31" width="5.28515625" style="585" customWidth="1"/>
    <col min="32" max="32" width="9.85546875" customWidth="1"/>
    <col min="33" max="33" width="3.7109375" customWidth="1"/>
    <col min="34" max="34" width="3.7109375" style="878" customWidth="1"/>
    <col min="35" max="35" width="3.7109375" customWidth="1"/>
    <col min="36" max="36" width="1.85546875" customWidth="1"/>
    <col min="37" max="37" width="9.140625" style="585"/>
    <col min="38" max="40" width="5.85546875" style="585" customWidth="1"/>
    <col min="41" max="41" width="0.85546875" customWidth="1"/>
    <col min="42" max="42" width="12.85546875" style="479" customWidth="1"/>
    <col min="43" max="43" width="5.140625" style="479" bestFit="1" customWidth="1"/>
    <col min="44" max="44" width="6" style="479" bestFit="1" customWidth="1"/>
    <col min="45" max="45" width="5.140625" style="479" bestFit="1" customWidth="1"/>
  </cols>
  <sheetData>
    <row r="4" spans="1:45" s="41" customFormat="1" x14ac:dyDescent="0.2">
      <c r="B4" s="41" t="str">
        <f>TAB!B4</f>
        <v>2017/2018</v>
      </c>
      <c r="C4" s="4" t="s">
        <v>14</v>
      </c>
      <c r="D4" s="103"/>
      <c r="E4" s="951" t="s">
        <v>0</v>
      </c>
      <c r="F4" s="952"/>
      <c r="G4" s="58" t="s">
        <v>13</v>
      </c>
      <c r="H4" s="104"/>
      <c r="I4" s="4" t="s">
        <v>14</v>
      </c>
      <c r="J4" s="103"/>
      <c r="K4" s="951" t="s">
        <v>0</v>
      </c>
      <c r="L4" s="952"/>
      <c r="M4" s="58" t="s">
        <v>13</v>
      </c>
      <c r="N4" s="104"/>
      <c r="O4" s="4" t="s">
        <v>14</v>
      </c>
      <c r="P4" s="103"/>
      <c r="Q4" s="964" t="s">
        <v>0</v>
      </c>
      <c r="R4" s="965"/>
      <c r="S4" s="104" t="s">
        <v>13</v>
      </c>
      <c r="T4" s="41" t="s">
        <v>1</v>
      </c>
      <c r="U4" s="105"/>
      <c r="V4" s="97"/>
      <c r="W4" s="97"/>
      <c r="X4" s="393" t="s">
        <v>1370</v>
      </c>
      <c r="Y4" s="393"/>
      <c r="Z4" s="389"/>
      <c r="AB4" s="580"/>
      <c r="AC4" s="580"/>
      <c r="AD4" s="581"/>
      <c r="AE4" s="581"/>
      <c r="AH4" s="875"/>
      <c r="AK4" s="580"/>
      <c r="AL4" s="580" t="s">
        <v>1368</v>
      </c>
      <c r="AM4" s="580"/>
      <c r="AN4" s="580"/>
      <c r="AP4" s="476" t="s">
        <v>1369</v>
      </c>
      <c r="AQ4" s="476"/>
      <c r="AR4" s="476"/>
      <c r="AS4" s="476"/>
    </row>
    <row r="5" spans="1:45" ht="39" customHeight="1" thickBot="1" x14ac:dyDescent="0.25">
      <c r="A5" s="81"/>
      <c r="B5" s="3" t="s">
        <v>2</v>
      </c>
      <c r="C5" s="18" t="s">
        <v>3</v>
      </c>
      <c r="D5" s="22" t="s">
        <v>4</v>
      </c>
      <c r="E5" s="18" t="s">
        <v>15</v>
      </c>
      <c r="F5" s="23" t="s">
        <v>27</v>
      </c>
      <c r="G5" s="18" t="s">
        <v>10</v>
      </c>
      <c r="H5" s="19"/>
      <c r="I5" s="18" t="s">
        <v>3</v>
      </c>
      <c r="J5" s="22" t="s">
        <v>4</v>
      </c>
      <c r="K5" s="18" t="s">
        <v>15</v>
      </c>
      <c r="L5" s="23" t="str">
        <f>F5</f>
        <v>nahrávky</v>
      </c>
      <c r="M5" s="18" t="s">
        <v>10</v>
      </c>
      <c r="N5" s="19"/>
      <c r="O5" s="18" t="s">
        <v>3</v>
      </c>
      <c r="P5" s="22" t="s">
        <v>4</v>
      </c>
      <c r="Q5" s="112" t="s">
        <v>15</v>
      </c>
      <c r="R5" s="111" t="str">
        <f>F5</f>
        <v>nahrávky</v>
      </c>
      <c r="S5" s="19" t="s">
        <v>10</v>
      </c>
      <c r="T5" s="112" t="s">
        <v>8</v>
      </c>
      <c r="U5" s="37" t="s">
        <v>25</v>
      </c>
      <c r="X5" s="169" t="s">
        <v>366</v>
      </c>
      <c r="Y5" s="169"/>
      <c r="Z5" s="169"/>
      <c r="AA5" s="169"/>
      <c r="AB5" s="582" t="s">
        <v>368</v>
      </c>
      <c r="AC5" s="582" t="s">
        <v>170</v>
      </c>
      <c r="AD5" s="582" t="str">
        <f>AC5</f>
        <v>minuty</v>
      </c>
      <c r="AE5" s="582" t="str">
        <f>AD5</f>
        <v>minuty</v>
      </c>
      <c r="AF5" s="169" t="s">
        <v>367</v>
      </c>
      <c r="AG5" s="169"/>
      <c r="AH5" s="876"/>
      <c r="AI5" s="169"/>
      <c r="AK5" s="582" t="s">
        <v>368</v>
      </c>
      <c r="AL5" s="582" t="s">
        <v>525</v>
      </c>
      <c r="AM5" s="582" t="str">
        <f>AL5</f>
        <v>počet utkání</v>
      </c>
      <c r="AN5" s="582" t="str">
        <f>AM5</f>
        <v>počet utkání</v>
      </c>
      <c r="AP5" s="477" t="s">
        <v>368</v>
      </c>
      <c r="AQ5" s="477" t="s">
        <v>525</v>
      </c>
      <c r="AR5" s="477" t="str">
        <f>AQ5</f>
        <v>počet utkání</v>
      </c>
      <c r="AS5" s="477" t="str">
        <f>AR5</f>
        <v>počet utkání</v>
      </c>
    </row>
    <row r="6" spans="1:45" ht="13.5" thickTop="1" x14ac:dyDescent="0.2">
      <c r="A6" s="72"/>
      <c r="B6" s="4"/>
      <c r="C6" s="958" t="str">
        <f>TAB!C6</f>
        <v>Podzim 2017</v>
      </c>
      <c r="D6" s="958"/>
      <c r="E6" s="958"/>
      <c r="F6" s="958"/>
      <c r="G6" s="959"/>
      <c r="H6" s="5"/>
      <c r="I6" s="963" t="str">
        <f>TAB!I6</f>
        <v>Jaro 2018</v>
      </c>
      <c r="J6" s="958"/>
      <c r="K6" s="958"/>
      <c r="L6" s="958"/>
      <c r="M6" s="959"/>
      <c r="N6" s="5"/>
      <c r="O6" s="963" t="str">
        <f>TAB!O6</f>
        <v>2017/2018</v>
      </c>
      <c r="P6" s="958"/>
      <c r="Q6" s="958"/>
      <c r="R6" s="958"/>
      <c r="S6" s="958"/>
      <c r="T6" s="958"/>
      <c r="U6" s="959"/>
      <c r="X6" s="6" t="s">
        <v>361</v>
      </c>
      <c r="Y6" s="6" t="s">
        <v>359</v>
      </c>
      <c r="Z6" s="6" t="s">
        <v>360</v>
      </c>
      <c r="AA6" s="6" t="s">
        <v>8</v>
      </c>
      <c r="AB6" s="583" t="s">
        <v>361</v>
      </c>
      <c r="AC6" s="583" t="s">
        <v>362</v>
      </c>
      <c r="AD6" s="583" t="s">
        <v>363</v>
      </c>
      <c r="AE6" s="583" t="s">
        <v>365</v>
      </c>
      <c r="AF6" s="29" t="s">
        <v>364</v>
      </c>
      <c r="AG6" s="29" t="s">
        <v>53</v>
      </c>
      <c r="AH6" s="877" t="s">
        <v>49</v>
      </c>
      <c r="AI6" s="29" t="s">
        <v>365</v>
      </c>
      <c r="AK6" s="583" t="s">
        <v>361</v>
      </c>
      <c r="AL6" s="586" t="s">
        <v>362</v>
      </c>
      <c r="AM6" s="586" t="s">
        <v>4</v>
      </c>
      <c r="AN6" s="586" t="s">
        <v>365</v>
      </c>
      <c r="AP6" s="478" t="s">
        <v>361</v>
      </c>
      <c r="AQ6" s="481" t="str">
        <f>AL6</f>
        <v>hra</v>
      </c>
      <c r="AR6" s="481" t="str">
        <f>AM6</f>
        <v>střídání</v>
      </c>
      <c r="AS6" s="481" t="str">
        <f>AN6</f>
        <v>celk.</v>
      </c>
    </row>
    <row r="7" spans="1:45" x14ac:dyDescent="0.2">
      <c r="A7" s="294">
        <v>1</v>
      </c>
      <c r="B7" s="299" t="str">
        <f>Stat.!B11</f>
        <v>Habr Vojta</v>
      </c>
      <c r="C7" s="35">
        <f>Stat.!P11</f>
        <v>963</v>
      </c>
      <c r="D7" s="35">
        <f>Stat.!AD11</f>
        <v>0</v>
      </c>
      <c r="E7" s="35">
        <f>Stat.!AR11</f>
        <v>7</v>
      </c>
      <c r="F7" s="35">
        <f>Stat.!BF11</f>
        <v>5</v>
      </c>
      <c r="G7" s="16">
        <f>Stat.!BT11</f>
        <v>1</v>
      </c>
      <c r="H7" s="34"/>
      <c r="I7" s="16">
        <f>Stat.!P48</f>
        <v>990</v>
      </c>
      <c r="J7" s="26">
        <f>Stat.!AD48</f>
        <v>0</v>
      </c>
      <c r="K7" s="16">
        <f>Stat.!AR48</f>
        <v>6</v>
      </c>
      <c r="L7" s="26">
        <f>Stat.!BF48</f>
        <v>4</v>
      </c>
      <c r="M7" s="16">
        <f>Stat.!BT48</f>
        <v>2</v>
      </c>
      <c r="N7" s="34"/>
      <c r="O7" s="16">
        <f t="shared" ref="O7:O24" si="0">C7+I7</f>
        <v>1953</v>
      </c>
      <c r="P7" s="35">
        <f t="shared" ref="P7:P24" si="1">D7+J7</f>
        <v>0</v>
      </c>
      <c r="Q7" s="107">
        <f t="shared" ref="Q7:Q24" si="2">E7+K7</f>
        <v>13</v>
      </c>
      <c r="R7" s="110">
        <f t="shared" ref="R7:R24" si="3">F7+L7</f>
        <v>9</v>
      </c>
      <c r="S7" s="32">
        <f t="shared" ref="S7:S24" si="4">G7+M7</f>
        <v>3</v>
      </c>
      <c r="T7" s="472">
        <f t="shared" ref="T7:T24" si="5">Q7+R7</f>
        <v>22</v>
      </c>
      <c r="U7" s="38"/>
      <c r="X7" s="6" t="str">
        <f>Stat.!B48</f>
        <v>Habr Vojta</v>
      </c>
      <c r="Y7" s="6">
        <f>Stat.!AR48</f>
        <v>6</v>
      </c>
      <c r="Z7" s="6">
        <f>Stat.!BF48</f>
        <v>4</v>
      </c>
      <c r="AA7" s="6">
        <f t="shared" ref="AA7:AA29" si="6">SUM(Y7:Z7)</f>
        <v>10</v>
      </c>
      <c r="AB7" s="583" t="str">
        <f>Stat.!B58</f>
        <v>Švarc Petr</v>
      </c>
      <c r="AC7" s="583">
        <f>Stat.!P58</f>
        <v>1170</v>
      </c>
      <c r="AD7" s="583">
        <f>Stat.!AD58</f>
        <v>0</v>
      </c>
      <c r="AE7" s="583">
        <f t="shared" ref="AE7:AE39" si="7">SUM(AC7:AD7)</f>
        <v>1170</v>
      </c>
      <c r="AF7" s="6" t="str">
        <f>Stat.!B48</f>
        <v>Habr Vojta</v>
      </c>
      <c r="AG7" s="6">
        <f t="shared" ref="AG7:AG15" si="8">AI7-AH7</f>
        <v>2</v>
      </c>
      <c r="AH7" s="877">
        <f>Stat.!BU48</f>
        <v>0</v>
      </c>
      <c r="AI7" s="6">
        <f>Stat.!BT48</f>
        <v>2</v>
      </c>
      <c r="AK7" s="584" t="str">
        <f>Stat.!B21</f>
        <v>Švarc Petr</v>
      </c>
      <c r="AL7" s="584">
        <f>COUNT(Stat.!C21:O21,Stat.!C58:O58)</f>
        <v>26</v>
      </c>
      <c r="AM7" s="584">
        <f>COUNT(Stat.!Q21:AC21,Stat.!Q58:AC58)</f>
        <v>0</v>
      </c>
      <c r="AN7" s="584">
        <f t="shared" ref="AN7:AN39" si="9">SUM(AL7:AM7)</f>
        <v>26</v>
      </c>
      <c r="AP7" s="480" t="str">
        <f>Stat.!B58</f>
        <v>Švarc Petr</v>
      </c>
      <c r="AQ7" s="480">
        <f>COUNT(Stat.!C58:O58)</f>
        <v>13</v>
      </c>
      <c r="AR7" s="480">
        <f>COUNT(Stat.!Q58:AC58)</f>
        <v>0</v>
      </c>
      <c r="AS7" s="480">
        <f t="shared" ref="AS7:AS39" si="10">SUM(AQ7:AR7)</f>
        <v>13</v>
      </c>
    </row>
    <row r="8" spans="1:45" x14ac:dyDescent="0.2">
      <c r="A8" s="295">
        <v>2</v>
      </c>
      <c r="B8" s="300" t="str">
        <f>Stat.!B27</f>
        <v>Šťastný Martin</v>
      </c>
      <c r="C8" s="35">
        <f>Stat.!P27</f>
        <v>815</v>
      </c>
      <c r="D8" s="35">
        <f>Stat.!AD27</f>
        <v>45</v>
      </c>
      <c r="E8" s="35">
        <f>Stat.!AR27</f>
        <v>11</v>
      </c>
      <c r="F8" s="35">
        <f>Stat.!BF27</f>
        <v>4</v>
      </c>
      <c r="G8" s="16">
        <f>Stat.!BT27</f>
        <v>1</v>
      </c>
      <c r="H8" s="34"/>
      <c r="I8" s="16">
        <f>Stat.!P64</f>
        <v>658</v>
      </c>
      <c r="J8" s="26">
        <f>Stat.!AD64</f>
        <v>0</v>
      </c>
      <c r="K8" s="16">
        <f>Stat.!AR64</f>
        <v>3</v>
      </c>
      <c r="L8" s="26">
        <f>Stat.!BF64</f>
        <v>2</v>
      </c>
      <c r="M8" s="16">
        <f>Stat.!BT64</f>
        <v>0</v>
      </c>
      <c r="N8" s="34"/>
      <c r="O8" s="16">
        <f t="shared" si="0"/>
        <v>1473</v>
      </c>
      <c r="P8" s="26">
        <f t="shared" si="1"/>
        <v>45</v>
      </c>
      <c r="Q8" s="107">
        <f t="shared" si="2"/>
        <v>14</v>
      </c>
      <c r="R8" s="110">
        <f t="shared" si="3"/>
        <v>6</v>
      </c>
      <c r="S8" s="34">
        <f t="shared" si="4"/>
        <v>1</v>
      </c>
      <c r="T8" s="33">
        <f t="shared" si="5"/>
        <v>20</v>
      </c>
      <c r="U8" s="38"/>
      <c r="X8" s="6" t="str">
        <f>Stat.!B56</f>
        <v>Novák Vojta</v>
      </c>
      <c r="Y8" s="6">
        <f>Stat.!AR56</f>
        <v>4</v>
      </c>
      <c r="Z8" s="6">
        <f>Stat.!BF56</f>
        <v>1</v>
      </c>
      <c r="AA8" s="6">
        <f t="shared" si="6"/>
        <v>5</v>
      </c>
      <c r="AB8" s="583" t="str">
        <f>Stat.!B48</f>
        <v>Habr Vojta</v>
      </c>
      <c r="AC8" s="583">
        <f>Stat.!P48</f>
        <v>990</v>
      </c>
      <c r="AD8" s="583">
        <f>Stat.!AD48</f>
        <v>0</v>
      </c>
      <c r="AE8" s="583">
        <f t="shared" si="7"/>
        <v>990</v>
      </c>
      <c r="AF8" s="6" t="str">
        <f>Stat.!B55</f>
        <v>Novák Bohumír</v>
      </c>
      <c r="AG8" s="6">
        <f t="shared" si="8"/>
        <v>1</v>
      </c>
      <c r="AH8" s="877">
        <f>Stat.!BU55</f>
        <v>0</v>
      </c>
      <c r="AI8" s="6">
        <f>Stat.!BT55</f>
        <v>1</v>
      </c>
      <c r="AK8" s="584" t="str">
        <f>Stat.!B11</f>
        <v>Habr Vojta</v>
      </c>
      <c r="AL8" s="584">
        <f>COUNT(Stat.!C11:O11,Stat.!C48:O48)</f>
        <v>22</v>
      </c>
      <c r="AM8" s="584">
        <f>COUNT(Stat.!Q11:AC11,Stat.!Q48:AC48)</f>
        <v>0</v>
      </c>
      <c r="AN8" s="584">
        <f t="shared" si="9"/>
        <v>22</v>
      </c>
      <c r="AP8" s="480" t="str">
        <f>Stat.!B48</f>
        <v>Habr Vojta</v>
      </c>
      <c r="AQ8" s="480">
        <f>COUNT(Stat.!C48:O48)</f>
        <v>11</v>
      </c>
      <c r="AR8" s="480">
        <f>COUNT(Stat.!Q48:AC48)</f>
        <v>0</v>
      </c>
      <c r="AS8" s="480">
        <f t="shared" si="10"/>
        <v>11</v>
      </c>
    </row>
    <row r="9" spans="1:45" x14ac:dyDescent="0.2">
      <c r="A9" s="295">
        <v>3</v>
      </c>
      <c r="B9" s="300" t="str">
        <f>Stat.!B21</f>
        <v>Švarc Petr</v>
      </c>
      <c r="C9" s="35">
        <f>Stat.!P21</f>
        <v>1170</v>
      </c>
      <c r="D9" s="35">
        <f>Stat.!AD21</f>
        <v>0</v>
      </c>
      <c r="E9" s="35">
        <f>Stat.!AR21</f>
        <v>5</v>
      </c>
      <c r="F9" s="35">
        <f>Stat.!BF21</f>
        <v>4</v>
      </c>
      <c r="G9" s="16">
        <f>Stat.!BT21</f>
        <v>1</v>
      </c>
      <c r="H9" s="34"/>
      <c r="I9" s="16">
        <f>Stat.!P58</f>
        <v>1170</v>
      </c>
      <c r="J9" s="26">
        <f>Stat.!AD58</f>
        <v>0</v>
      </c>
      <c r="K9" s="16">
        <f>Stat.!AR58</f>
        <v>2</v>
      </c>
      <c r="L9" s="26">
        <f>Stat.!BF58</f>
        <v>4</v>
      </c>
      <c r="M9" s="16">
        <f>Stat.!BT58</f>
        <v>1</v>
      </c>
      <c r="N9" s="34"/>
      <c r="O9" s="16">
        <f t="shared" si="0"/>
        <v>2340</v>
      </c>
      <c r="P9" s="26">
        <f t="shared" si="1"/>
        <v>0</v>
      </c>
      <c r="Q9" s="107">
        <f t="shared" si="2"/>
        <v>7</v>
      </c>
      <c r="R9" s="110">
        <f t="shared" si="3"/>
        <v>8</v>
      </c>
      <c r="S9" s="34">
        <f t="shared" si="4"/>
        <v>2</v>
      </c>
      <c r="T9" s="33">
        <f t="shared" si="5"/>
        <v>15</v>
      </c>
      <c r="U9" s="38"/>
      <c r="X9" s="6" t="str">
        <f>Stat.!B64</f>
        <v>Šťastný Martin</v>
      </c>
      <c r="Y9" s="6">
        <f>Stat.!AR64</f>
        <v>3</v>
      </c>
      <c r="Z9" s="6">
        <f>Stat.!BF64</f>
        <v>2</v>
      </c>
      <c r="AA9" s="6">
        <f t="shared" si="6"/>
        <v>5</v>
      </c>
      <c r="AB9" s="583" t="str">
        <f>Stat.!B53</f>
        <v>Kelbler Petr</v>
      </c>
      <c r="AC9" s="583">
        <f>Stat.!P53</f>
        <v>900</v>
      </c>
      <c r="AD9" s="583">
        <f>Stat.!AD53</f>
        <v>28</v>
      </c>
      <c r="AE9" s="583">
        <f t="shared" si="7"/>
        <v>928</v>
      </c>
      <c r="AF9" s="6" t="str">
        <f>Stat.!B58</f>
        <v>Švarc Petr</v>
      </c>
      <c r="AG9" s="6">
        <f t="shared" si="8"/>
        <v>1</v>
      </c>
      <c r="AH9" s="877">
        <f>Stat.!BU58</f>
        <v>0</v>
      </c>
      <c r="AI9" s="6">
        <f>Stat.!BT58</f>
        <v>1</v>
      </c>
      <c r="AK9" s="584" t="str">
        <f>Stat.!B16</f>
        <v>Kelbler Petr</v>
      </c>
      <c r="AL9" s="584">
        <f>COUNT(Stat.!C16:O16,Stat.!C53:O53)</f>
        <v>22</v>
      </c>
      <c r="AM9" s="584">
        <f>COUNT(Stat.!Q16:AC16,Stat.!Q53:AC53)</f>
        <v>1</v>
      </c>
      <c r="AN9" s="584">
        <f t="shared" si="9"/>
        <v>23</v>
      </c>
      <c r="AP9" s="480" t="str">
        <f>Stat.!B69</f>
        <v>Zejda Tomáš</v>
      </c>
      <c r="AQ9" s="480">
        <f>COUNT(Stat.!C69:O69)</f>
        <v>7</v>
      </c>
      <c r="AR9" s="480">
        <f>COUNT(Stat.!Q69:AC69)</f>
        <v>5</v>
      </c>
      <c r="AS9" s="480">
        <f t="shared" si="10"/>
        <v>12</v>
      </c>
    </row>
    <row r="10" spans="1:45" x14ac:dyDescent="0.2">
      <c r="A10" s="295">
        <v>4</v>
      </c>
      <c r="B10" s="300" t="str">
        <f>Stat.!B16</f>
        <v>Kelbler Petr</v>
      </c>
      <c r="C10" s="35">
        <f>Stat.!P16</f>
        <v>1001</v>
      </c>
      <c r="D10" s="35">
        <f>Stat.!AD16</f>
        <v>0</v>
      </c>
      <c r="E10" s="35">
        <f>Stat.!AR16</f>
        <v>4</v>
      </c>
      <c r="F10" s="35">
        <f>Stat.!BF16</f>
        <v>4</v>
      </c>
      <c r="G10" s="16">
        <f>Stat.!BT16</f>
        <v>0</v>
      </c>
      <c r="H10" s="34"/>
      <c r="I10" s="16">
        <f>Stat.!P53</f>
        <v>900</v>
      </c>
      <c r="J10" s="26">
        <f>Stat.!AD53</f>
        <v>28</v>
      </c>
      <c r="K10" s="16">
        <f>Stat.!AR53</f>
        <v>2</v>
      </c>
      <c r="L10" s="26">
        <f>Stat.!BF53</f>
        <v>2</v>
      </c>
      <c r="M10" s="16">
        <f>Stat.!BT53</f>
        <v>0</v>
      </c>
      <c r="N10" s="34"/>
      <c r="O10" s="16">
        <f t="shared" si="0"/>
        <v>1901</v>
      </c>
      <c r="P10" s="26">
        <f t="shared" si="1"/>
        <v>28</v>
      </c>
      <c r="Q10" s="107">
        <f t="shared" si="2"/>
        <v>6</v>
      </c>
      <c r="R10" s="110">
        <f t="shared" si="3"/>
        <v>6</v>
      </c>
      <c r="S10" s="34">
        <f t="shared" si="4"/>
        <v>0</v>
      </c>
      <c r="T10" s="33">
        <f t="shared" si="5"/>
        <v>12</v>
      </c>
      <c r="U10" s="38"/>
      <c r="X10" s="6" t="str">
        <f>Stat.!B58</f>
        <v>Švarc Petr</v>
      </c>
      <c r="Y10" s="6">
        <f>Stat.!AR58</f>
        <v>2</v>
      </c>
      <c r="Z10" s="6">
        <f>Stat.!BF58</f>
        <v>4</v>
      </c>
      <c r="AA10" s="6">
        <f t="shared" si="6"/>
        <v>6</v>
      </c>
      <c r="AB10" s="583" t="str">
        <f>Stat.!B62</f>
        <v>Koupil Petr</v>
      </c>
      <c r="AC10" s="583">
        <f>Stat.!P62</f>
        <v>900</v>
      </c>
      <c r="AD10" s="583">
        <f>Stat.!AD62</f>
        <v>0</v>
      </c>
      <c r="AE10" s="583">
        <f t="shared" si="7"/>
        <v>900</v>
      </c>
      <c r="AF10" s="6" t="str">
        <f>Stat.!B59</f>
        <v>Urbánek Pavel</v>
      </c>
      <c r="AG10" s="6">
        <f t="shared" si="8"/>
        <v>0</v>
      </c>
      <c r="AH10" s="877">
        <f>Stat.!BU59</f>
        <v>0</v>
      </c>
      <c r="AI10" s="6">
        <f>Stat.!BT59</f>
        <v>0</v>
      </c>
      <c r="AK10" s="584" t="str">
        <f>Stat.!B20</f>
        <v>Pokorný Václav</v>
      </c>
      <c r="AL10" s="584">
        <f>COUNT(Stat.!C20:O20,Stat.!C57:O57)</f>
        <v>18</v>
      </c>
      <c r="AM10" s="584">
        <f>COUNT(Stat.!Q20:AC20,Stat.!Q57:AC57)</f>
        <v>2</v>
      </c>
      <c r="AN10" s="584">
        <f t="shared" si="9"/>
        <v>20</v>
      </c>
      <c r="AP10" s="480" t="str">
        <f>Stat.!B53</f>
        <v>Kelbler Petr</v>
      </c>
      <c r="AQ10" s="480">
        <f>COUNT(Stat.!C53:O53)</f>
        <v>10</v>
      </c>
      <c r="AR10" s="480">
        <f>COUNT(Stat.!Q53:AC53)</f>
        <v>1</v>
      </c>
      <c r="AS10" s="480">
        <f t="shared" si="10"/>
        <v>11</v>
      </c>
    </row>
    <row r="11" spans="1:45" x14ac:dyDescent="0.2">
      <c r="A11" s="295">
        <v>5</v>
      </c>
      <c r="B11" s="300" t="str">
        <f>Stat.!B20</f>
        <v>Pokorný Václav</v>
      </c>
      <c r="C11" s="35">
        <f>Stat.!P20</f>
        <v>519</v>
      </c>
      <c r="D11" s="35">
        <f>Stat.!AD20</f>
        <v>50</v>
      </c>
      <c r="E11" s="35">
        <f>Stat.!AR20</f>
        <v>3</v>
      </c>
      <c r="F11" s="35">
        <f>Stat.!BF20</f>
        <v>5</v>
      </c>
      <c r="G11" s="16">
        <f>Stat.!BT20</f>
        <v>1</v>
      </c>
      <c r="H11" s="34"/>
      <c r="I11" s="16">
        <f>Stat.!P57</f>
        <v>807</v>
      </c>
      <c r="J11" s="26">
        <f>Stat.!AD57</f>
        <v>0</v>
      </c>
      <c r="K11" s="16">
        <f>Stat.!AR57</f>
        <v>0</v>
      </c>
      <c r="L11" s="26">
        <f>Stat.!BF57</f>
        <v>3</v>
      </c>
      <c r="M11" s="16">
        <f>Stat.!BT57</f>
        <v>0</v>
      </c>
      <c r="N11" s="34"/>
      <c r="O11" s="16">
        <f t="shared" si="0"/>
        <v>1326</v>
      </c>
      <c r="P11" s="26">
        <f t="shared" si="1"/>
        <v>50</v>
      </c>
      <c r="Q11" s="107">
        <f t="shared" si="2"/>
        <v>3</v>
      </c>
      <c r="R11" s="110">
        <f t="shared" si="3"/>
        <v>8</v>
      </c>
      <c r="S11" s="34">
        <f t="shared" si="4"/>
        <v>1</v>
      </c>
      <c r="T11" s="33">
        <f t="shared" si="5"/>
        <v>11</v>
      </c>
      <c r="U11" s="38"/>
      <c r="X11" s="6" t="str">
        <f>Stat.!B53</f>
        <v>Kelbler Petr</v>
      </c>
      <c r="Y11" s="6">
        <f>Stat.!AR53</f>
        <v>2</v>
      </c>
      <c r="Z11" s="6">
        <f>Stat.!BF53</f>
        <v>2</v>
      </c>
      <c r="AA11" s="6">
        <f t="shared" si="6"/>
        <v>4</v>
      </c>
      <c r="AB11" s="583" t="str">
        <f>Stat.!B42</f>
        <v>Bastl Pavel</v>
      </c>
      <c r="AC11" s="583">
        <f>Stat.!P42</f>
        <v>900</v>
      </c>
      <c r="AD11" s="583">
        <f>Stat.!AD42</f>
        <v>0</v>
      </c>
      <c r="AE11" s="583">
        <f t="shared" si="7"/>
        <v>900</v>
      </c>
      <c r="AF11" s="6" t="str">
        <f>Stat.!B46</f>
        <v>Habr Jiří</v>
      </c>
      <c r="AG11" s="6">
        <f t="shared" si="8"/>
        <v>0</v>
      </c>
      <c r="AH11" s="877">
        <f>Stat.!BU46</f>
        <v>0</v>
      </c>
      <c r="AI11" s="6">
        <f>Stat.!BT46</f>
        <v>0</v>
      </c>
      <c r="AK11" s="584" t="str">
        <f>Stat.!B32</f>
        <v>Zejda Tomáš</v>
      </c>
      <c r="AL11" s="584">
        <f>COUNT(Stat.!C32:O32,Stat.!C69:O69)</f>
        <v>8</v>
      </c>
      <c r="AM11" s="584">
        <f>COUNT(Stat.!Q32:AC32,Stat.!Q69:AC69)</f>
        <v>12</v>
      </c>
      <c r="AN11" s="584">
        <f t="shared" si="9"/>
        <v>20</v>
      </c>
      <c r="AP11" s="480" t="str">
        <f>Stat.!B62</f>
        <v>Koupil Petr</v>
      </c>
      <c r="AQ11" s="480">
        <f>COUNT(Stat.!C62:O62)</f>
        <v>10</v>
      </c>
      <c r="AR11" s="480">
        <f>COUNT(Stat.!Q62:AC62)</f>
        <v>0</v>
      </c>
      <c r="AS11" s="480">
        <f t="shared" si="10"/>
        <v>10</v>
      </c>
    </row>
    <row r="12" spans="1:45" x14ac:dyDescent="0.2">
      <c r="A12" s="295">
        <v>6</v>
      </c>
      <c r="B12" s="300" t="str">
        <f>Stat.!B6</f>
        <v>Bastl Vojta</v>
      </c>
      <c r="C12" s="35">
        <f>Stat.!P6</f>
        <v>720</v>
      </c>
      <c r="D12" s="35">
        <f>Stat.!AD6</f>
        <v>25</v>
      </c>
      <c r="E12" s="35">
        <f>Stat.!AR6</f>
        <v>3</v>
      </c>
      <c r="F12" s="35">
        <f>Stat.!BF6</f>
        <v>6</v>
      </c>
      <c r="G12" s="16">
        <f>Stat.!BT6</f>
        <v>2</v>
      </c>
      <c r="H12" s="34"/>
      <c r="I12" s="16">
        <f>Stat.!P43</f>
        <v>180</v>
      </c>
      <c r="J12" s="26">
        <f>Stat.!AD43</f>
        <v>120</v>
      </c>
      <c r="K12" s="16">
        <f>Stat.!AR43</f>
        <v>0</v>
      </c>
      <c r="L12" s="26">
        <f>Stat.!BF43</f>
        <v>0</v>
      </c>
      <c r="M12" s="16">
        <f>Stat.!BT43</f>
        <v>0</v>
      </c>
      <c r="N12" s="34"/>
      <c r="O12" s="16">
        <f t="shared" si="0"/>
        <v>900</v>
      </c>
      <c r="P12" s="26">
        <f t="shared" si="1"/>
        <v>145</v>
      </c>
      <c r="Q12" s="107">
        <f t="shared" si="2"/>
        <v>3</v>
      </c>
      <c r="R12" s="110">
        <f t="shared" si="3"/>
        <v>6</v>
      </c>
      <c r="S12" s="34">
        <f t="shared" si="4"/>
        <v>2</v>
      </c>
      <c r="T12" s="33">
        <f t="shared" si="5"/>
        <v>9</v>
      </c>
      <c r="U12" s="38"/>
      <c r="X12" s="6" t="str">
        <f>Stat.!B57</f>
        <v>Pokorný Václav</v>
      </c>
      <c r="Y12" s="6">
        <f>Stat.!AR57</f>
        <v>0</v>
      </c>
      <c r="Z12" s="6">
        <f>Stat.!BF57</f>
        <v>3</v>
      </c>
      <c r="AA12" s="6">
        <f t="shared" si="6"/>
        <v>3</v>
      </c>
      <c r="AB12" s="583" t="str">
        <f>Stat.!B57</f>
        <v>Pokorný Václav</v>
      </c>
      <c r="AC12" s="583">
        <f>Stat.!P57</f>
        <v>807</v>
      </c>
      <c r="AD12" s="583">
        <f>Stat.!AD57</f>
        <v>0</v>
      </c>
      <c r="AE12" s="583">
        <f t="shared" si="7"/>
        <v>807</v>
      </c>
      <c r="AF12" s="6" t="str">
        <f>Stat.!B45</f>
        <v>Chvátal Tomáš</v>
      </c>
      <c r="AG12" s="6">
        <f t="shared" si="8"/>
        <v>0</v>
      </c>
      <c r="AH12" s="877">
        <f>Stat.!BU45</f>
        <v>0</v>
      </c>
      <c r="AI12" s="6">
        <f>Stat.!BT45</f>
        <v>0</v>
      </c>
      <c r="AK12" s="584" t="str">
        <f>Stat.!B19</f>
        <v>Novák Vojta</v>
      </c>
      <c r="AL12" s="584">
        <f>COUNT(Stat.!C19:O19,Stat.!C56:O56)</f>
        <v>12</v>
      </c>
      <c r="AM12" s="584">
        <f>COUNT(Stat.!Q19:AC19,Stat.!Q56:AC56)</f>
        <v>8</v>
      </c>
      <c r="AN12" s="584">
        <f t="shared" si="9"/>
        <v>20</v>
      </c>
      <c r="AP12" s="480" t="str">
        <f>Stat.!B57</f>
        <v>Pokorný Václav</v>
      </c>
      <c r="AQ12" s="480">
        <f>COUNT(Stat.!C57:O57)</f>
        <v>10</v>
      </c>
      <c r="AR12" s="480">
        <f>COUNT(Stat.!Q57:AC57)</f>
        <v>0</v>
      </c>
      <c r="AS12" s="480">
        <f t="shared" si="10"/>
        <v>10</v>
      </c>
    </row>
    <row r="13" spans="1:45" x14ac:dyDescent="0.2">
      <c r="A13" s="295">
        <v>7</v>
      </c>
      <c r="B13" s="300" t="str">
        <f>Stat.!B19</f>
        <v>Novák Vojta</v>
      </c>
      <c r="C13" s="35">
        <f>Stat.!P19</f>
        <v>291</v>
      </c>
      <c r="D13" s="35">
        <f>Stat.!AD19</f>
        <v>80</v>
      </c>
      <c r="E13" s="35">
        <f>Stat.!AR19</f>
        <v>2</v>
      </c>
      <c r="F13" s="35">
        <f>Stat.!BF19</f>
        <v>1</v>
      </c>
      <c r="G13" s="16">
        <f>Stat.!BT19</f>
        <v>0</v>
      </c>
      <c r="H13" s="34"/>
      <c r="I13" s="16">
        <f>Stat.!P56</f>
        <v>645</v>
      </c>
      <c r="J13" s="26">
        <f>Stat.!AD56</f>
        <v>76</v>
      </c>
      <c r="K13" s="16">
        <f>Stat.!AR56</f>
        <v>4</v>
      </c>
      <c r="L13" s="26">
        <f>Stat.!BF56</f>
        <v>1</v>
      </c>
      <c r="M13" s="16">
        <f>Stat.!BT56</f>
        <v>0</v>
      </c>
      <c r="N13" s="34"/>
      <c r="O13" s="16">
        <f t="shared" si="0"/>
        <v>936</v>
      </c>
      <c r="P13" s="26">
        <f t="shared" si="1"/>
        <v>156</v>
      </c>
      <c r="Q13" s="107">
        <f t="shared" si="2"/>
        <v>6</v>
      </c>
      <c r="R13" s="110">
        <f t="shared" si="3"/>
        <v>2</v>
      </c>
      <c r="S13" s="34">
        <f t="shared" si="4"/>
        <v>0</v>
      </c>
      <c r="T13" s="33">
        <f t="shared" si="5"/>
        <v>8</v>
      </c>
      <c r="U13" s="38"/>
      <c r="X13" s="6" t="str">
        <f>Stat.!B69</f>
        <v>Zejda Tomáš</v>
      </c>
      <c r="Y13" s="6">
        <f>Stat.!AR69</f>
        <v>1</v>
      </c>
      <c r="Z13" s="6">
        <f>Stat.!BF69</f>
        <v>2</v>
      </c>
      <c r="AA13" s="6">
        <f t="shared" si="6"/>
        <v>3</v>
      </c>
      <c r="AB13" s="583" t="str">
        <f>Stat.!B56</f>
        <v>Novák Vojta</v>
      </c>
      <c r="AC13" s="583">
        <f>Stat.!P56</f>
        <v>645</v>
      </c>
      <c r="AD13" s="583">
        <f>Stat.!AD56</f>
        <v>76</v>
      </c>
      <c r="AE13" s="583">
        <f t="shared" si="7"/>
        <v>721</v>
      </c>
      <c r="AF13" s="6" t="str">
        <f>Stat.!B53</f>
        <v>Kelbler Petr</v>
      </c>
      <c r="AG13" s="6">
        <f t="shared" si="8"/>
        <v>0</v>
      </c>
      <c r="AH13" s="877">
        <f>Stat.!BU53</f>
        <v>0</v>
      </c>
      <c r="AI13" s="6">
        <f>Stat.!BT53</f>
        <v>0</v>
      </c>
      <c r="AK13" s="584" t="str">
        <f>Stat.!B8</f>
        <v>Chvátal Tomáš</v>
      </c>
      <c r="AL13" s="584">
        <f>COUNT(Stat.!C8:O8,Stat.!C45:O45)</f>
        <v>19</v>
      </c>
      <c r="AM13" s="584">
        <f>COUNT(Stat.!Q8:AC8,Stat.!Q45:AC45)</f>
        <v>0</v>
      </c>
      <c r="AN13" s="584">
        <f t="shared" si="9"/>
        <v>19</v>
      </c>
      <c r="AP13" s="480" t="str">
        <f>Stat.!B42</f>
        <v>Bastl Pavel</v>
      </c>
      <c r="AQ13" s="480">
        <f>COUNT(Stat.!C42:O42)</f>
        <v>10</v>
      </c>
      <c r="AR13" s="480">
        <f>COUNT(Stat.!Q42:AC42)</f>
        <v>0</v>
      </c>
      <c r="AS13" s="480">
        <f t="shared" si="10"/>
        <v>10</v>
      </c>
    </row>
    <row r="14" spans="1:45" x14ac:dyDescent="0.2">
      <c r="A14" s="295">
        <v>8</v>
      </c>
      <c r="B14" s="300" t="str">
        <f>Stat.!B8</f>
        <v>Chvátal Tomáš</v>
      </c>
      <c r="C14" s="35">
        <f>Stat.!P8</f>
        <v>985</v>
      </c>
      <c r="D14" s="35">
        <f>Stat.!AD8</f>
        <v>0</v>
      </c>
      <c r="E14" s="35">
        <f>Stat.!AR8</f>
        <v>5</v>
      </c>
      <c r="F14" s="35">
        <f>Stat.!BF8</f>
        <v>0</v>
      </c>
      <c r="G14" s="16">
        <f>Stat.!BT8</f>
        <v>0</v>
      </c>
      <c r="H14" s="34"/>
      <c r="I14" s="16">
        <f>Stat.!P45</f>
        <v>706</v>
      </c>
      <c r="J14" s="26">
        <f>Stat.!AD45</f>
        <v>0</v>
      </c>
      <c r="K14" s="16">
        <f>Stat.!AR45</f>
        <v>0</v>
      </c>
      <c r="L14" s="26">
        <f>Stat.!BF45</f>
        <v>2</v>
      </c>
      <c r="M14" s="16">
        <f>Stat.!BT45</f>
        <v>0</v>
      </c>
      <c r="N14" s="34"/>
      <c r="O14" s="16">
        <f t="shared" si="0"/>
        <v>1691</v>
      </c>
      <c r="P14" s="26">
        <f t="shared" si="1"/>
        <v>0</v>
      </c>
      <c r="Q14" s="107">
        <f t="shared" si="2"/>
        <v>5</v>
      </c>
      <c r="R14" s="110">
        <f t="shared" si="3"/>
        <v>2</v>
      </c>
      <c r="S14" s="34">
        <f t="shared" si="4"/>
        <v>0</v>
      </c>
      <c r="T14" s="33">
        <f t="shared" si="5"/>
        <v>7</v>
      </c>
      <c r="U14" s="38"/>
      <c r="X14" s="6" t="str">
        <f>Stat.!B44</f>
        <v>Kelbler David</v>
      </c>
      <c r="Y14" s="6">
        <f>Stat.!AR44</f>
        <v>1</v>
      </c>
      <c r="Z14" s="6">
        <f>Stat.!BF44</f>
        <v>0</v>
      </c>
      <c r="AA14" s="6">
        <f t="shared" si="6"/>
        <v>1</v>
      </c>
      <c r="AB14" s="583" t="str">
        <f>Stat.!B45</f>
        <v>Chvátal Tomáš</v>
      </c>
      <c r="AC14" s="583">
        <f>Stat.!P45</f>
        <v>706</v>
      </c>
      <c r="AD14" s="583">
        <f>Stat.!AD45</f>
        <v>0</v>
      </c>
      <c r="AE14" s="583">
        <f t="shared" si="7"/>
        <v>706</v>
      </c>
      <c r="AF14" s="6" t="str">
        <f>Stat.!B64</f>
        <v>Šťastný Martin</v>
      </c>
      <c r="AG14" s="6">
        <f t="shared" si="8"/>
        <v>0</v>
      </c>
      <c r="AH14" s="877">
        <f>Stat.!BU64</f>
        <v>0</v>
      </c>
      <c r="AI14" s="6">
        <f>Stat.!BT64</f>
        <v>0</v>
      </c>
      <c r="AK14" s="584" t="str">
        <f>Stat.!B25</f>
        <v>Koupil Petr</v>
      </c>
      <c r="AL14" s="584">
        <f>COUNT(Stat.!C25:O25,Stat.!C62:O62)</f>
        <v>19</v>
      </c>
      <c r="AM14" s="584">
        <f>COUNT(Stat.!Q25:AC25,Stat.!Q62:AC62)</f>
        <v>0</v>
      </c>
      <c r="AN14" s="584">
        <f t="shared" si="9"/>
        <v>19</v>
      </c>
      <c r="AP14" s="480" t="str">
        <f>Stat.!B56</f>
        <v>Novák Vojta</v>
      </c>
      <c r="AQ14" s="480">
        <f>COUNT(Stat.!C56:O56)</f>
        <v>8</v>
      </c>
      <c r="AR14" s="480">
        <f>COUNT(Stat.!Q56:AC56)</f>
        <v>2</v>
      </c>
      <c r="AS14" s="480">
        <f t="shared" si="10"/>
        <v>10</v>
      </c>
    </row>
    <row r="15" spans="1:45" x14ac:dyDescent="0.2">
      <c r="A15" s="295">
        <v>9</v>
      </c>
      <c r="B15" s="300" t="str">
        <f>Stat.!B14</f>
        <v>Kapinus Radek</v>
      </c>
      <c r="C15" s="35">
        <f>Stat.!P14</f>
        <v>311</v>
      </c>
      <c r="D15" s="35">
        <f>Stat.!AD14</f>
        <v>0</v>
      </c>
      <c r="E15" s="35">
        <f>Stat.!AR14</f>
        <v>2</v>
      </c>
      <c r="F15" s="35">
        <f>Stat.!BF14</f>
        <v>0</v>
      </c>
      <c r="G15" s="16">
        <f>Stat.!BT14</f>
        <v>1</v>
      </c>
      <c r="H15" s="34"/>
      <c r="I15" s="16">
        <f>Stat.!P51</f>
        <v>618</v>
      </c>
      <c r="J15" s="26">
        <f>Stat.!AD51</f>
        <v>0</v>
      </c>
      <c r="K15" s="16">
        <f>Stat.!AR51</f>
        <v>0</v>
      </c>
      <c r="L15" s="26">
        <f>Stat.!BF51</f>
        <v>1</v>
      </c>
      <c r="M15" s="16">
        <f>Stat.!BT51</f>
        <v>0</v>
      </c>
      <c r="N15" s="34"/>
      <c r="O15" s="16">
        <f t="shared" si="0"/>
        <v>929</v>
      </c>
      <c r="P15" s="26">
        <f t="shared" si="1"/>
        <v>0</v>
      </c>
      <c r="Q15" s="107">
        <f t="shared" si="2"/>
        <v>2</v>
      </c>
      <c r="R15" s="110">
        <f t="shared" si="3"/>
        <v>1</v>
      </c>
      <c r="S15" s="34">
        <f t="shared" si="4"/>
        <v>1</v>
      </c>
      <c r="T15" s="33">
        <f t="shared" si="5"/>
        <v>3</v>
      </c>
      <c r="U15" s="38"/>
      <c r="X15" s="6" t="str">
        <f>Stat.!B66</f>
        <v>Nehyba Filip</v>
      </c>
      <c r="Y15" s="6">
        <f>Stat.!AR66</f>
        <v>1</v>
      </c>
      <c r="Z15" s="6">
        <f>Stat.!BF66</f>
        <v>0</v>
      </c>
      <c r="AA15" s="6">
        <f t="shared" si="6"/>
        <v>1</v>
      </c>
      <c r="AB15" s="583" t="str">
        <f>Stat.!B51</f>
        <v>Kapinus Radek</v>
      </c>
      <c r="AC15" s="583">
        <f>Stat.!P51</f>
        <v>618</v>
      </c>
      <c r="AD15" s="583">
        <f>Stat.!AD51</f>
        <v>0</v>
      </c>
      <c r="AE15" s="583">
        <f t="shared" si="7"/>
        <v>618</v>
      </c>
      <c r="AF15" s="6" t="str">
        <f>Stat.!B47</f>
        <v>Habr Stanislav</v>
      </c>
      <c r="AG15" s="6">
        <f t="shared" si="8"/>
        <v>0</v>
      </c>
      <c r="AH15" s="877">
        <f>Stat.!BU47</f>
        <v>0</v>
      </c>
      <c r="AI15" s="6">
        <f>Stat.!BT47</f>
        <v>0</v>
      </c>
      <c r="AK15" s="584" t="str">
        <f>Stat.!B27</f>
        <v>Šťastný Martin</v>
      </c>
      <c r="AL15" s="584">
        <f>COUNT(Stat.!C27:O27,Stat.!C64:O64)</f>
        <v>18</v>
      </c>
      <c r="AM15" s="584">
        <f>COUNT(Stat.!Q27:AC27,Stat.!Q64:AC64)</f>
        <v>1</v>
      </c>
      <c r="AN15" s="584">
        <f t="shared" si="9"/>
        <v>19</v>
      </c>
      <c r="AP15" s="480" t="str">
        <f>Stat.!B64</f>
        <v>Šťastný Martin</v>
      </c>
      <c r="AQ15" s="480">
        <f>COUNT(Stat.!C64:O64)</f>
        <v>8</v>
      </c>
      <c r="AR15" s="480">
        <f>COUNT(Stat.!Q64:AC64)</f>
        <v>0</v>
      </c>
      <c r="AS15" s="480">
        <f t="shared" si="10"/>
        <v>8</v>
      </c>
    </row>
    <row r="16" spans="1:45" x14ac:dyDescent="0.2">
      <c r="A16" s="295">
        <v>10</v>
      </c>
      <c r="B16" s="300" t="str">
        <f>Stat.!B22</f>
        <v>Urbánek Pavel</v>
      </c>
      <c r="C16" s="35">
        <f>Stat.!P22</f>
        <v>424</v>
      </c>
      <c r="D16" s="35">
        <f>Stat.!AD22</f>
        <v>135</v>
      </c>
      <c r="E16" s="35">
        <f>Stat.!AR22</f>
        <v>1</v>
      </c>
      <c r="F16" s="35">
        <f>Stat.!BF22</f>
        <v>1</v>
      </c>
      <c r="G16" s="16">
        <f>Stat.!BT22</f>
        <v>1</v>
      </c>
      <c r="H16" s="34"/>
      <c r="I16" s="16">
        <f>Stat.!P59</f>
        <v>315</v>
      </c>
      <c r="J16" s="26">
        <f>Stat.!AD59</f>
        <v>0</v>
      </c>
      <c r="K16" s="16">
        <f>Stat.!AR59</f>
        <v>1</v>
      </c>
      <c r="L16" s="26">
        <f>Stat.!BF59</f>
        <v>0</v>
      </c>
      <c r="M16" s="16">
        <f>Stat.!BT59</f>
        <v>0</v>
      </c>
      <c r="N16" s="34"/>
      <c r="O16" s="16">
        <f t="shared" si="0"/>
        <v>739</v>
      </c>
      <c r="P16" s="26">
        <f t="shared" si="1"/>
        <v>135</v>
      </c>
      <c r="Q16" s="107">
        <f t="shared" si="2"/>
        <v>2</v>
      </c>
      <c r="R16" s="110">
        <f t="shared" si="3"/>
        <v>1</v>
      </c>
      <c r="S16" s="34">
        <f t="shared" si="4"/>
        <v>1</v>
      </c>
      <c r="T16" s="33">
        <f t="shared" si="5"/>
        <v>3</v>
      </c>
      <c r="U16" s="38"/>
      <c r="X16" s="6" t="str">
        <f>Stat.!B47</f>
        <v>Habr Stanislav</v>
      </c>
      <c r="Y16" s="6">
        <f>Stat.!AR47</f>
        <v>1</v>
      </c>
      <c r="Z16" s="6">
        <f>Stat.!BF47</f>
        <v>0</v>
      </c>
      <c r="AA16" s="6">
        <f t="shared" si="6"/>
        <v>1</v>
      </c>
      <c r="AB16" s="583" t="str">
        <f>Stat.!B69</f>
        <v>Zejda Tomáš</v>
      </c>
      <c r="AC16" s="583">
        <f>Stat.!P69</f>
        <v>503</v>
      </c>
      <c r="AD16" s="583">
        <f>Stat.!AD69</f>
        <v>175</v>
      </c>
      <c r="AE16" s="583">
        <f t="shared" si="7"/>
        <v>678</v>
      </c>
      <c r="AF16" s="6" t="str">
        <f>Stat.!B42</f>
        <v>Bastl Pavel</v>
      </c>
      <c r="AG16" s="6">
        <f t="shared" ref="AG16:AG18" si="11">AI16-AH16</f>
        <v>0</v>
      </c>
      <c r="AH16" s="877">
        <f>Stat.!BU42</f>
        <v>0</v>
      </c>
      <c r="AI16" s="6">
        <f>Stat.!BT42</f>
        <v>0</v>
      </c>
      <c r="AK16" s="584" t="str">
        <f>Stat.!B26</f>
        <v>Dolák Jan</v>
      </c>
      <c r="AL16" s="584">
        <f>COUNT(Stat.!C26:O26,Stat.!C63:O63)</f>
        <v>11</v>
      </c>
      <c r="AM16" s="584">
        <f>COUNT(Stat.!Q26:AC26,Stat.!Q63:AC63)</f>
        <v>7</v>
      </c>
      <c r="AN16" s="584">
        <f t="shared" si="9"/>
        <v>18</v>
      </c>
      <c r="AP16" s="480" t="str">
        <f>Stat.!B45</f>
        <v>Chvátal Tomáš</v>
      </c>
      <c r="AQ16" s="480">
        <f>COUNT(Stat.!C45:O45)</f>
        <v>8</v>
      </c>
      <c r="AR16" s="480">
        <f>COUNT(Stat.!Q45:AC45)</f>
        <v>0</v>
      </c>
      <c r="AS16" s="480">
        <f t="shared" si="10"/>
        <v>8</v>
      </c>
    </row>
    <row r="17" spans="1:45" x14ac:dyDescent="0.2">
      <c r="A17" s="295">
        <v>11</v>
      </c>
      <c r="B17" s="300" t="str">
        <f>Stat.!B26</f>
        <v>Dolák Jan</v>
      </c>
      <c r="C17" s="35">
        <f>Stat.!P26</f>
        <v>472</v>
      </c>
      <c r="D17" s="35">
        <f>Stat.!AD26</f>
        <v>137</v>
      </c>
      <c r="E17" s="35">
        <f>Stat.!AR26</f>
        <v>1</v>
      </c>
      <c r="F17" s="35">
        <f>Stat.!BF26</f>
        <v>2</v>
      </c>
      <c r="G17" s="16">
        <f>Stat.!BT26</f>
        <v>1</v>
      </c>
      <c r="H17" s="34"/>
      <c r="I17" s="16">
        <f>Stat.!P63</f>
        <v>377</v>
      </c>
      <c r="J17" s="26">
        <f>Stat.!AD63</f>
        <v>82</v>
      </c>
      <c r="K17" s="16">
        <f>Stat.!AR63</f>
        <v>1</v>
      </c>
      <c r="L17" s="26">
        <f>Stat.!BF63</f>
        <v>0</v>
      </c>
      <c r="M17" s="16">
        <f>Stat.!BT63</f>
        <v>0</v>
      </c>
      <c r="N17" s="34"/>
      <c r="O17" s="16">
        <f t="shared" si="0"/>
        <v>849</v>
      </c>
      <c r="P17" s="26">
        <f t="shared" si="1"/>
        <v>219</v>
      </c>
      <c r="Q17" s="107">
        <f t="shared" si="2"/>
        <v>2</v>
      </c>
      <c r="R17" s="110">
        <f t="shared" si="3"/>
        <v>2</v>
      </c>
      <c r="S17" s="34">
        <f t="shared" si="4"/>
        <v>1</v>
      </c>
      <c r="T17" s="33">
        <f t="shared" si="5"/>
        <v>4</v>
      </c>
      <c r="U17" s="38"/>
      <c r="X17" s="6" t="str">
        <f>Stat.!B59</f>
        <v>Urbánek Pavel</v>
      </c>
      <c r="Y17" s="6">
        <f>Stat.!AR59</f>
        <v>1</v>
      </c>
      <c r="Z17" s="6">
        <f>Stat.!BF59</f>
        <v>0</v>
      </c>
      <c r="AA17" s="6">
        <f t="shared" si="6"/>
        <v>1</v>
      </c>
      <c r="AB17" s="583" t="str">
        <f>Stat.!B64</f>
        <v>Šťastný Martin</v>
      </c>
      <c r="AC17" s="583">
        <f>Stat.!P64</f>
        <v>658</v>
      </c>
      <c r="AD17" s="583">
        <f>Stat.!AD64</f>
        <v>0</v>
      </c>
      <c r="AE17" s="583">
        <f t="shared" si="7"/>
        <v>658</v>
      </c>
      <c r="AF17" s="6" t="str">
        <f>Stat.!B43</f>
        <v>Bastl Vojta</v>
      </c>
      <c r="AG17" s="6">
        <f t="shared" si="11"/>
        <v>0</v>
      </c>
      <c r="AH17" s="877">
        <f>Stat.!BU43</f>
        <v>0</v>
      </c>
      <c r="AI17" s="6">
        <f>Stat.!BT43</f>
        <v>0</v>
      </c>
      <c r="AK17" s="584" t="str">
        <f>Stat.!B17</f>
        <v>Zejda Vojtěch</v>
      </c>
      <c r="AL17" s="584">
        <f>COUNT(Stat.!C17:O17,Stat.!C54:O54)</f>
        <v>14</v>
      </c>
      <c r="AM17" s="584">
        <f>COUNT(Stat.!Q17:AC17,Stat.!Q54:AC54)</f>
        <v>0</v>
      </c>
      <c r="AN17" s="584">
        <f t="shared" si="9"/>
        <v>14</v>
      </c>
      <c r="AP17" s="480" t="str">
        <f>Stat.!B51</f>
        <v>Kapinus Radek</v>
      </c>
      <c r="AQ17" s="480">
        <f>COUNT(Stat.!C51:O51)</f>
        <v>7</v>
      </c>
      <c r="AR17" s="480">
        <f>COUNT(Stat.!Q51:AC51)</f>
        <v>0</v>
      </c>
      <c r="AS17" s="480">
        <f t="shared" si="10"/>
        <v>7</v>
      </c>
    </row>
    <row r="18" spans="1:45" x14ac:dyDescent="0.2">
      <c r="A18" s="295">
        <v>12</v>
      </c>
      <c r="B18" s="300" t="str">
        <f>Stat.!B29</f>
        <v>Nehyba Filip</v>
      </c>
      <c r="C18" s="35">
        <f>Stat.!P29</f>
        <v>0</v>
      </c>
      <c r="D18" s="35">
        <f>Stat.!AD29</f>
        <v>0</v>
      </c>
      <c r="E18" s="35">
        <f>Stat.!AR29</f>
        <v>0</v>
      </c>
      <c r="F18" s="35">
        <f>Stat.!BF29</f>
        <v>0</v>
      </c>
      <c r="G18" s="16">
        <f>Stat.!BT29</f>
        <v>0</v>
      </c>
      <c r="H18" s="34"/>
      <c r="I18" s="16">
        <f>Stat.!P66</f>
        <v>180</v>
      </c>
      <c r="J18" s="26">
        <f>Stat.!AD66</f>
        <v>0</v>
      </c>
      <c r="K18" s="16">
        <f>Stat.!AR66</f>
        <v>1</v>
      </c>
      <c r="L18" s="26">
        <f>Stat.!BF66</f>
        <v>0</v>
      </c>
      <c r="M18" s="16">
        <f>Stat.!BT66</f>
        <v>0</v>
      </c>
      <c r="N18" s="34"/>
      <c r="O18" s="16">
        <f t="shared" si="0"/>
        <v>180</v>
      </c>
      <c r="P18" s="26">
        <f t="shared" si="1"/>
        <v>0</v>
      </c>
      <c r="Q18" s="107">
        <f t="shared" si="2"/>
        <v>1</v>
      </c>
      <c r="R18" s="110">
        <f t="shared" si="3"/>
        <v>0</v>
      </c>
      <c r="S18" s="34">
        <f t="shared" si="4"/>
        <v>0</v>
      </c>
      <c r="T18" s="33">
        <f t="shared" si="5"/>
        <v>1</v>
      </c>
      <c r="U18" s="38"/>
      <c r="X18" s="6" t="str">
        <f>Stat.!B42</f>
        <v>Bastl Pavel</v>
      </c>
      <c r="Y18" s="6">
        <f>Stat.!AR42</f>
        <v>1</v>
      </c>
      <c r="Z18" s="6">
        <f>Stat.!BF42</f>
        <v>1</v>
      </c>
      <c r="AA18" s="6">
        <f t="shared" si="6"/>
        <v>2</v>
      </c>
      <c r="AB18" s="583" t="str">
        <f>Stat.!B63</f>
        <v>Dolák Jan</v>
      </c>
      <c r="AC18" s="583">
        <f>Stat.!P63</f>
        <v>377</v>
      </c>
      <c r="AD18" s="583">
        <f>Stat.!AD63</f>
        <v>82</v>
      </c>
      <c r="AE18" s="583">
        <f t="shared" si="7"/>
        <v>459</v>
      </c>
      <c r="AF18" s="6" t="str">
        <f>Stat.!B57</f>
        <v>Pokorný Václav</v>
      </c>
      <c r="AG18" s="6">
        <f t="shared" si="11"/>
        <v>0</v>
      </c>
      <c r="AH18" s="877">
        <f>Stat.!BU57</f>
        <v>0</v>
      </c>
      <c r="AI18" s="6">
        <f>Stat.!BT57</f>
        <v>0</v>
      </c>
      <c r="AK18" s="584" t="str">
        <f>Stat.!B35</f>
        <v>Černý Jiří</v>
      </c>
      <c r="AL18" s="584">
        <f>COUNT(Stat.!C35:O35,Stat.!C72:O72)</f>
        <v>14</v>
      </c>
      <c r="AM18" s="584">
        <f>COUNT(Stat.!Q35:AC35,Stat.!Q72:AC72)</f>
        <v>0</v>
      </c>
      <c r="AN18" s="584">
        <f t="shared" si="9"/>
        <v>14</v>
      </c>
      <c r="AP18" s="480" t="str">
        <f>Stat.!B63</f>
        <v>Dolák Jan</v>
      </c>
      <c r="AQ18" s="480">
        <f>COUNT(Stat.!C63:O63)</f>
        <v>5</v>
      </c>
      <c r="AR18" s="480">
        <f>COUNT(Stat.!Q63:AC63)</f>
        <v>3</v>
      </c>
      <c r="AS18" s="480">
        <f t="shared" si="10"/>
        <v>8</v>
      </c>
    </row>
    <row r="19" spans="1:45" x14ac:dyDescent="0.2">
      <c r="A19" s="295">
        <v>13</v>
      </c>
      <c r="B19" s="300" t="str">
        <f>Stat.!B32</f>
        <v>Zejda Tomáš</v>
      </c>
      <c r="C19" s="35">
        <f>Stat.!P32</f>
        <v>90</v>
      </c>
      <c r="D19" s="35">
        <f>Stat.!AD32</f>
        <v>199</v>
      </c>
      <c r="E19" s="35">
        <f>Stat.!AR32</f>
        <v>0</v>
      </c>
      <c r="F19" s="35">
        <f>Stat.!BF32</f>
        <v>0</v>
      </c>
      <c r="G19" s="16">
        <f>Stat.!BT32</f>
        <v>0</v>
      </c>
      <c r="H19" s="34"/>
      <c r="I19" s="16">
        <f>Stat.!P69</f>
        <v>503</v>
      </c>
      <c r="J19" s="26">
        <f>Stat.!AD69</f>
        <v>175</v>
      </c>
      <c r="K19" s="16">
        <f>Stat.!AR69</f>
        <v>1</v>
      </c>
      <c r="L19" s="26">
        <f>Stat.!BF69</f>
        <v>2</v>
      </c>
      <c r="M19" s="16">
        <f>Stat.!BT69</f>
        <v>0</v>
      </c>
      <c r="N19" s="34"/>
      <c r="O19" s="16">
        <f t="shared" si="0"/>
        <v>593</v>
      </c>
      <c r="P19" s="26">
        <f t="shared" si="1"/>
        <v>374</v>
      </c>
      <c r="Q19" s="107">
        <f t="shared" si="2"/>
        <v>1</v>
      </c>
      <c r="R19" s="110">
        <f t="shared" si="3"/>
        <v>2</v>
      </c>
      <c r="S19" s="34">
        <f t="shared" si="4"/>
        <v>0</v>
      </c>
      <c r="T19" s="33">
        <f t="shared" si="5"/>
        <v>3</v>
      </c>
      <c r="U19" s="38"/>
      <c r="X19" s="6" t="str">
        <f>Stat.!B45</f>
        <v>Chvátal Tomáš</v>
      </c>
      <c r="Y19" s="6">
        <f>Stat.!AR45</f>
        <v>0</v>
      </c>
      <c r="Z19" s="6">
        <f>Stat.!BF45</f>
        <v>2</v>
      </c>
      <c r="AA19" s="6">
        <f t="shared" si="6"/>
        <v>2</v>
      </c>
      <c r="AB19" s="583" t="str">
        <f>Stat.!B47</f>
        <v>Habr Stanislav</v>
      </c>
      <c r="AC19" s="583">
        <f>Stat.!P47</f>
        <v>450</v>
      </c>
      <c r="AD19" s="583">
        <f>Stat.!AD47</f>
        <v>0</v>
      </c>
      <c r="AE19" s="583">
        <f t="shared" si="7"/>
        <v>450</v>
      </c>
      <c r="AF19" s="6" t="str">
        <f>Stat.!B60</f>
        <v>Šmahel Michal</v>
      </c>
      <c r="AG19" s="6">
        <f t="shared" ref="AG19:AG35" si="12">AI19-AH19</f>
        <v>0</v>
      </c>
      <c r="AH19" s="877">
        <f>Stat.!BU60</f>
        <v>0</v>
      </c>
      <c r="AI19" s="6">
        <f>Stat.!BT60</f>
        <v>0</v>
      </c>
      <c r="AK19" s="584" t="str">
        <f>Stat.!B6</f>
        <v>Bastl Vojta</v>
      </c>
      <c r="AL19" s="584">
        <f>COUNT(Stat.!C6:O6,Stat.!C43:O43)</f>
        <v>10</v>
      </c>
      <c r="AM19" s="584">
        <f>COUNT(Stat.!Q6:AC6,Stat.!Q43:AC43)</f>
        <v>4</v>
      </c>
      <c r="AN19" s="584">
        <f t="shared" si="9"/>
        <v>14</v>
      </c>
      <c r="AP19" s="480" t="str">
        <f>Stat.!B60</f>
        <v>Šmahel Michal</v>
      </c>
      <c r="AQ19" s="480">
        <f>COUNT(Stat.!C60:O60)</f>
        <v>0</v>
      </c>
      <c r="AR19" s="480">
        <f>COUNT(Stat.!Q60:AC60)</f>
        <v>6</v>
      </c>
      <c r="AS19" s="480">
        <f t="shared" si="10"/>
        <v>6</v>
      </c>
    </row>
    <row r="20" spans="1:45" x14ac:dyDescent="0.2">
      <c r="A20" s="295">
        <v>14</v>
      </c>
      <c r="B20" s="300" t="str">
        <f>Stat.!B10</f>
        <v>Habr Stanislav</v>
      </c>
      <c r="C20" s="35">
        <f>Stat.!P10</f>
        <v>61</v>
      </c>
      <c r="D20" s="35">
        <f>Stat.!AD10</f>
        <v>22</v>
      </c>
      <c r="E20" s="35">
        <f>Stat.!AR10</f>
        <v>0</v>
      </c>
      <c r="F20" s="35">
        <f>Stat.!BF10</f>
        <v>1</v>
      </c>
      <c r="G20" s="16">
        <f>Stat.!BT10</f>
        <v>1</v>
      </c>
      <c r="H20" s="34"/>
      <c r="I20" s="16">
        <f>Stat.!P47</f>
        <v>450</v>
      </c>
      <c r="J20" s="26">
        <f>Stat.!AD47</f>
        <v>0</v>
      </c>
      <c r="K20" s="16">
        <f>Stat.!AR47</f>
        <v>1</v>
      </c>
      <c r="L20" s="26">
        <f>Stat.!BF47</f>
        <v>0</v>
      </c>
      <c r="M20" s="16">
        <f>Stat.!BT47</f>
        <v>0</v>
      </c>
      <c r="N20" s="34"/>
      <c r="O20" s="16">
        <f t="shared" si="0"/>
        <v>511</v>
      </c>
      <c r="P20" s="26">
        <f t="shared" si="1"/>
        <v>22</v>
      </c>
      <c r="Q20" s="107">
        <f t="shared" si="2"/>
        <v>1</v>
      </c>
      <c r="R20" s="110">
        <f t="shared" si="3"/>
        <v>1</v>
      </c>
      <c r="S20" s="34">
        <f t="shared" si="4"/>
        <v>1</v>
      </c>
      <c r="T20" s="33">
        <f t="shared" si="5"/>
        <v>2</v>
      </c>
      <c r="U20" s="38"/>
      <c r="X20" s="6" t="str">
        <f>Stat.!B51</f>
        <v>Kapinus Radek</v>
      </c>
      <c r="Y20" s="6">
        <f>Stat.!AR51</f>
        <v>0</v>
      </c>
      <c r="Z20" s="6">
        <f>Stat.!BF51</f>
        <v>1</v>
      </c>
      <c r="AA20" s="6">
        <f t="shared" si="6"/>
        <v>1</v>
      </c>
      <c r="AB20" s="583" t="str">
        <f>Stat.!B59</f>
        <v>Urbánek Pavel</v>
      </c>
      <c r="AC20" s="583">
        <f>Stat.!P59</f>
        <v>315</v>
      </c>
      <c r="AD20" s="583">
        <f>Stat.!AD59</f>
        <v>0</v>
      </c>
      <c r="AE20" s="583">
        <f t="shared" si="7"/>
        <v>315</v>
      </c>
      <c r="AF20" s="6" t="str">
        <f>Stat.!B49</f>
        <v>Havlík Martin</v>
      </c>
      <c r="AG20" s="6">
        <f t="shared" si="12"/>
        <v>0</v>
      </c>
      <c r="AH20" s="877">
        <f>Stat.!BU49</f>
        <v>0</v>
      </c>
      <c r="AI20" s="6">
        <f>Stat.!BT49</f>
        <v>0</v>
      </c>
      <c r="AK20" s="584" t="str">
        <f>Stat.!B22</f>
        <v>Urbánek Pavel</v>
      </c>
      <c r="AL20" s="584">
        <f>COUNT(Stat.!C22:O22,Stat.!C59:O59)</f>
        <v>9</v>
      </c>
      <c r="AM20" s="584">
        <f>COUNT(Stat.!Q22:AC22,Stat.!Q59:AC59)</f>
        <v>3</v>
      </c>
      <c r="AN20" s="584">
        <f t="shared" si="9"/>
        <v>12</v>
      </c>
      <c r="AP20" s="480" t="str">
        <f>Stat.!B43</f>
        <v>Bastl Vojta</v>
      </c>
      <c r="AQ20" s="480">
        <f>COUNT(Stat.!C43:O43)</f>
        <v>2</v>
      </c>
      <c r="AR20" s="480">
        <f>COUNT(Stat.!Q43:AC43)</f>
        <v>3</v>
      </c>
      <c r="AS20" s="480">
        <f t="shared" si="10"/>
        <v>5</v>
      </c>
    </row>
    <row r="21" spans="1:45" x14ac:dyDescent="0.2">
      <c r="A21" s="295">
        <v>15</v>
      </c>
      <c r="B21" s="300" t="str">
        <f>Stat.!B18</f>
        <v>Novák Bohumír</v>
      </c>
      <c r="C21" s="35">
        <f>Stat.!P18</f>
        <v>649</v>
      </c>
      <c r="D21" s="35">
        <f>Stat.!AD18</f>
        <v>0</v>
      </c>
      <c r="E21" s="35">
        <f>Stat.!AR18</f>
        <v>0</v>
      </c>
      <c r="F21" s="35">
        <f>Stat.!BF18</f>
        <v>2</v>
      </c>
      <c r="G21" s="16">
        <f>Stat.!BT18</f>
        <v>1</v>
      </c>
      <c r="H21" s="34"/>
      <c r="I21" s="16">
        <f>Stat.!P55</f>
        <v>180</v>
      </c>
      <c r="J21" s="26">
        <f>Stat.!AD55</f>
        <v>0</v>
      </c>
      <c r="K21" s="16">
        <f>Stat.!AR55</f>
        <v>0</v>
      </c>
      <c r="L21" s="26">
        <f>Stat.!BF55</f>
        <v>0</v>
      </c>
      <c r="M21" s="16">
        <f>Stat.!BT55</f>
        <v>1</v>
      </c>
      <c r="N21" s="34"/>
      <c r="O21" s="16">
        <f t="shared" si="0"/>
        <v>829</v>
      </c>
      <c r="P21" s="26">
        <f t="shared" si="1"/>
        <v>0</v>
      </c>
      <c r="Q21" s="107">
        <f t="shared" si="2"/>
        <v>0</v>
      </c>
      <c r="R21" s="110">
        <f t="shared" si="3"/>
        <v>2</v>
      </c>
      <c r="S21" s="34">
        <f t="shared" si="4"/>
        <v>2</v>
      </c>
      <c r="T21" s="33">
        <f t="shared" si="5"/>
        <v>2</v>
      </c>
      <c r="U21" s="38"/>
      <c r="X21" s="6" t="str">
        <f>Stat.!B43</f>
        <v>Bastl Vojta</v>
      </c>
      <c r="Y21" s="6">
        <f>Stat.!AR43</f>
        <v>0</v>
      </c>
      <c r="Z21" s="6">
        <f>Stat.!BF43</f>
        <v>0</v>
      </c>
      <c r="AA21" s="6">
        <f t="shared" si="6"/>
        <v>0</v>
      </c>
      <c r="AB21" s="583" t="str">
        <f>Stat.!B43</f>
        <v>Bastl Vojta</v>
      </c>
      <c r="AC21" s="583">
        <f>Stat.!P43</f>
        <v>180</v>
      </c>
      <c r="AD21" s="583">
        <f>Stat.!AD43</f>
        <v>120</v>
      </c>
      <c r="AE21" s="583">
        <f t="shared" si="7"/>
        <v>300</v>
      </c>
      <c r="AF21" s="6" t="str">
        <f>Stat.!B44</f>
        <v>Kelbler David</v>
      </c>
      <c r="AG21" s="6">
        <f t="shared" si="12"/>
        <v>0</v>
      </c>
      <c r="AH21" s="877">
        <f>Stat.!BU44</f>
        <v>0</v>
      </c>
      <c r="AI21" s="6">
        <f>Stat.!BT44</f>
        <v>0</v>
      </c>
      <c r="AK21" s="584" t="str">
        <f>Stat.!B14</f>
        <v>Kapinus Radek</v>
      </c>
      <c r="AL21" s="584">
        <f>COUNT(Stat.!C14:O14,Stat.!C51:O51)</f>
        <v>11</v>
      </c>
      <c r="AM21" s="584">
        <f>COUNT(Stat.!Q14:AC14,Stat.!Q51:AC51)</f>
        <v>0</v>
      </c>
      <c r="AN21" s="584">
        <f t="shared" si="9"/>
        <v>11</v>
      </c>
      <c r="AP21" s="480" t="str">
        <f>Stat.!B49</f>
        <v>Havlík Martin</v>
      </c>
      <c r="AQ21" s="480">
        <f>COUNT(Stat.!C49:O49)</f>
        <v>4</v>
      </c>
      <c r="AR21" s="480">
        <f>COUNT(Stat.!Q49:AC49)</f>
        <v>1</v>
      </c>
      <c r="AS21" s="480">
        <f t="shared" si="10"/>
        <v>5</v>
      </c>
    </row>
    <row r="22" spans="1:45" x14ac:dyDescent="0.2">
      <c r="A22" s="295">
        <v>16</v>
      </c>
      <c r="B22" s="300" t="str">
        <f>Stat.!B7</f>
        <v>Kelbler David</v>
      </c>
      <c r="C22" s="35">
        <f>Stat.!P7</f>
        <v>0</v>
      </c>
      <c r="D22" s="35">
        <f>Stat.!AD7</f>
        <v>0</v>
      </c>
      <c r="E22" s="35">
        <f>Stat.!AR7</f>
        <v>0</v>
      </c>
      <c r="F22" s="35">
        <f>Stat.!BF7</f>
        <v>0</v>
      </c>
      <c r="G22" s="16">
        <f>Stat.!BT7</f>
        <v>0</v>
      </c>
      <c r="H22" s="34"/>
      <c r="I22" s="16">
        <f>Stat.!P44</f>
        <v>125</v>
      </c>
      <c r="J22" s="26">
        <f>Stat.!AD44</f>
        <v>68</v>
      </c>
      <c r="K22" s="16">
        <f>Stat.!AR44</f>
        <v>1</v>
      </c>
      <c r="L22" s="26">
        <f>Stat.!BF44</f>
        <v>0</v>
      </c>
      <c r="M22" s="16">
        <f>Stat.!BT44</f>
        <v>0</v>
      </c>
      <c r="N22" s="33"/>
      <c r="O22" s="16">
        <f t="shared" si="0"/>
        <v>125</v>
      </c>
      <c r="P22" s="26">
        <f t="shared" si="1"/>
        <v>68</v>
      </c>
      <c r="Q22" s="107">
        <f t="shared" si="2"/>
        <v>1</v>
      </c>
      <c r="R22" s="110">
        <f t="shared" si="3"/>
        <v>0</v>
      </c>
      <c r="S22" s="34">
        <f t="shared" si="4"/>
        <v>0</v>
      </c>
      <c r="T22" s="33">
        <f t="shared" si="5"/>
        <v>1</v>
      </c>
      <c r="U22" s="26"/>
      <c r="X22" s="6" t="str">
        <f>Stat.!B63</f>
        <v>Dolák Jan</v>
      </c>
      <c r="Y22" s="6">
        <f>Stat.!AR63</f>
        <v>1</v>
      </c>
      <c r="Z22" s="6">
        <f>Stat.!BF63</f>
        <v>0</v>
      </c>
      <c r="AA22" s="6">
        <f t="shared" si="6"/>
        <v>1</v>
      </c>
      <c r="AB22" s="583" t="str">
        <f>Stat.!B68</f>
        <v>Tříletý Radim</v>
      </c>
      <c r="AC22" s="583">
        <f>Stat.!P68</f>
        <v>270</v>
      </c>
      <c r="AD22" s="583">
        <f>Stat.!AD68</f>
        <v>0</v>
      </c>
      <c r="AE22" s="583">
        <f t="shared" si="7"/>
        <v>270</v>
      </c>
      <c r="AF22" s="6" t="str">
        <f>Stat.!B56</f>
        <v>Novák Vojta</v>
      </c>
      <c r="AG22" s="6">
        <f t="shared" si="12"/>
        <v>0</v>
      </c>
      <c r="AH22" s="877">
        <f>Stat.!BU56</f>
        <v>0</v>
      </c>
      <c r="AI22" s="6">
        <f>Stat.!BT56</f>
        <v>0</v>
      </c>
      <c r="AK22" s="584" t="str">
        <f>Stat.!B5</f>
        <v>Bastl Pavel</v>
      </c>
      <c r="AL22" s="584">
        <f>COUNT(Stat.!C5:O5,Stat.!C42:O42)</f>
        <v>12</v>
      </c>
      <c r="AM22" s="584">
        <f>COUNT(Stat.!Q5:AC5,Stat.!Q42:AC42)</f>
        <v>0</v>
      </c>
      <c r="AN22" s="584">
        <f t="shared" si="9"/>
        <v>12</v>
      </c>
      <c r="AP22" s="480" t="str">
        <f>Stat.!B44</f>
        <v>Kelbler David</v>
      </c>
      <c r="AQ22" s="480">
        <f>COUNT(Stat.!C44:O44)</f>
        <v>2</v>
      </c>
      <c r="AR22" s="480">
        <f>COUNT(Stat.!Q44:AC44)</f>
        <v>3</v>
      </c>
      <c r="AS22" s="480">
        <f t="shared" si="10"/>
        <v>5</v>
      </c>
    </row>
    <row r="23" spans="1:45" x14ac:dyDescent="0.2">
      <c r="A23" s="295">
        <v>17</v>
      </c>
      <c r="B23" s="300" t="str">
        <f>Stat.!B36</f>
        <v>Krejčí Miroslav</v>
      </c>
      <c r="C23" s="35">
        <f>Stat.!P36</f>
        <v>90</v>
      </c>
      <c r="D23" s="35">
        <f>Stat.!AD36</f>
        <v>0</v>
      </c>
      <c r="E23" s="35">
        <f>Stat.!AR36</f>
        <v>0</v>
      </c>
      <c r="F23" s="35">
        <f>Stat.!BF36</f>
        <v>1</v>
      </c>
      <c r="G23" s="16">
        <f>Stat.!BT36</f>
        <v>0</v>
      </c>
      <c r="H23" s="34"/>
      <c r="I23" s="16">
        <f>Stat.!P73</f>
        <v>180</v>
      </c>
      <c r="J23" s="26">
        <f>Stat.!AD73</f>
        <v>0</v>
      </c>
      <c r="K23" s="16">
        <f>Stat.!AR73</f>
        <v>0</v>
      </c>
      <c r="L23" s="26">
        <f>Stat.!BF73</f>
        <v>0</v>
      </c>
      <c r="M23" s="16">
        <f>Stat.!BT73</f>
        <v>0</v>
      </c>
      <c r="N23" s="34"/>
      <c r="O23" s="16">
        <f t="shared" si="0"/>
        <v>270</v>
      </c>
      <c r="P23" s="26">
        <f t="shared" si="1"/>
        <v>0</v>
      </c>
      <c r="Q23" s="107">
        <f t="shared" si="2"/>
        <v>0</v>
      </c>
      <c r="R23" s="110">
        <f t="shared" si="3"/>
        <v>1</v>
      </c>
      <c r="S23" s="34">
        <f t="shared" si="4"/>
        <v>0</v>
      </c>
      <c r="T23" s="33">
        <f t="shared" si="5"/>
        <v>1</v>
      </c>
      <c r="U23" s="39"/>
      <c r="X23" s="6" t="str">
        <f>Stat.!B55</f>
        <v>Novák Bohumír</v>
      </c>
      <c r="Y23" s="6">
        <f>Stat.!AR55</f>
        <v>0</v>
      </c>
      <c r="Z23" s="6">
        <f>Stat.!BF55</f>
        <v>0</v>
      </c>
      <c r="AA23" s="6">
        <f t="shared" si="6"/>
        <v>0</v>
      </c>
      <c r="AB23" s="583" t="str">
        <f>Stat.!B49</f>
        <v>Havlík Martin</v>
      </c>
      <c r="AC23" s="583">
        <f>Stat.!P49</f>
        <v>331</v>
      </c>
      <c r="AD23" s="583">
        <f>Stat.!AD49</f>
        <v>10</v>
      </c>
      <c r="AE23" s="583">
        <f t="shared" si="7"/>
        <v>341</v>
      </c>
      <c r="AF23" s="6" t="str">
        <f>Stat.!B62</f>
        <v>Koupil Petr</v>
      </c>
      <c r="AG23" s="6">
        <f t="shared" si="12"/>
        <v>0</v>
      </c>
      <c r="AH23" s="877">
        <f>Stat.!BU62</f>
        <v>0</v>
      </c>
      <c r="AI23" s="6">
        <f>Stat.!BT62</f>
        <v>0</v>
      </c>
      <c r="AK23" s="584" t="str">
        <f>Stat.!B18</f>
        <v>Novák Bohumír</v>
      </c>
      <c r="AL23" s="584">
        <f>COUNT(Stat.!C18:O18,Stat.!C55:O55)</f>
        <v>10</v>
      </c>
      <c r="AM23" s="584">
        <f>COUNT(Stat.!Q18:AC18,Stat.!Q55:AC55)</f>
        <v>0</v>
      </c>
      <c r="AN23" s="584">
        <f t="shared" si="9"/>
        <v>10</v>
      </c>
      <c r="AP23" s="480" t="str">
        <f>Stat.!B47</f>
        <v>Habr Stanislav</v>
      </c>
      <c r="AQ23" s="480">
        <f>COUNT(Stat.!C47:O47)</f>
        <v>5</v>
      </c>
      <c r="AR23" s="480">
        <f>COUNT(Stat.!Q47:AC47)</f>
        <v>0</v>
      </c>
      <c r="AS23" s="480">
        <f t="shared" si="10"/>
        <v>5</v>
      </c>
    </row>
    <row r="24" spans="1:45" x14ac:dyDescent="0.2">
      <c r="A24" s="295">
        <v>18</v>
      </c>
      <c r="B24" s="300" t="str">
        <f>Stat.!B5</f>
        <v>Bastl Pavel</v>
      </c>
      <c r="C24" s="35">
        <f>Stat.!P5</f>
        <v>132</v>
      </c>
      <c r="D24" s="35">
        <f>Stat.!AD5</f>
        <v>0</v>
      </c>
      <c r="E24" s="35">
        <f>Stat.!AR5</f>
        <v>0</v>
      </c>
      <c r="F24" s="35">
        <f>Stat.!BF5</f>
        <v>0</v>
      </c>
      <c r="G24" s="16">
        <f>Stat.!BT5</f>
        <v>0</v>
      </c>
      <c r="H24" s="34"/>
      <c r="I24" s="16">
        <f>Stat.!P42</f>
        <v>900</v>
      </c>
      <c r="J24" s="26">
        <f>Stat.!AD42</f>
        <v>0</v>
      </c>
      <c r="K24" s="16">
        <f>Stat.!AR42</f>
        <v>1</v>
      </c>
      <c r="L24" s="26">
        <f>Stat.!BF42</f>
        <v>1</v>
      </c>
      <c r="M24" s="16">
        <f>Stat.!BT42</f>
        <v>0</v>
      </c>
      <c r="N24" s="34"/>
      <c r="O24" s="16">
        <f t="shared" si="0"/>
        <v>1032</v>
      </c>
      <c r="P24" s="26">
        <f t="shared" si="1"/>
        <v>0</v>
      </c>
      <c r="Q24" s="107">
        <f t="shared" si="2"/>
        <v>1</v>
      </c>
      <c r="R24" s="110">
        <f t="shared" si="3"/>
        <v>1</v>
      </c>
      <c r="S24" s="34">
        <f t="shared" si="4"/>
        <v>0</v>
      </c>
      <c r="T24" s="33">
        <f t="shared" si="5"/>
        <v>2</v>
      </c>
      <c r="U24" s="38"/>
      <c r="X24" s="6" t="str">
        <f>Stat.!B71</f>
        <v>Aipldauer Rostislav</v>
      </c>
      <c r="Y24" s="6">
        <f>Stat.!AR71</f>
        <v>0</v>
      </c>
      <c r="Z24" s="6">
        <f>Stat.!BF71</f>
        <v>0</v>
      </c>
      <c r="AA24" s="6">
        <f t="shared" si="6"/>
        <v>0</v>
      </c>
      <c r="AB24" s="583" t="str">
        <f>Stat.!B72</f>
        <v>Černý Jiří</v>
      </c>
      <c r="AC24" s="583">
        <f>Stat.!P72</f>
        <v>242</v>
      </c>
      <c r="AD24" s="583">
        <f>Stat.!AD72</f>
        <v>0</v>
      </c>
      <c r="AE24" s="583">
        <f t="shared" si="7"/>
        <v>242</v>
      </c>
      <c r="AF24" s="6" t="str">
        <f>Stat.!B63</f>
        <v>Dolák Jan</v>
      </c>
      <c r="AG24" s="6">
        <f t="shared" si="12"/>
        <v>0</v>
      </c>
      <c r="AH24" s="877">
        <f>Stat.!BU63</f>
        <v>0</v>
      </c>
      <c r="AI24" s="6">
        <f>Stat.!BT63</f>
        <v>0</v>
      </c>
      <c r="AK24" s="584" t="str">
        <f>Stat.!B31</f>
        <v>Tříletý Radim</v>
      </c>
      <c r="AL24" s="584">
        <f>COUNT(Stat.!C31:O31,Stat.!C68:O68)</f>
        <v>4</v>
      </c>
      <c r="AM24" s="584">
        <f>COUNT(Stat.!Q31:AC31,Stat.!Q68:AC68)</f>
        <v>4</v>
      </c>
      <c r="AN24" s="584">
        <f t="shared" si="9"/>
        <v>8</v>
      </c>
      <c r="AP24" s="480" t="str">
        <f>Stat.!B59</f>
        <v>Urbánek Pavel</v>
      </c>
      <c r="AQ24" s="480">
        <f>COUNT(Stat.!C59:O59)</f>
        <v>4</v>
      </c>
      <c r="AR24" s="480">
        <f>COUNT(Stat.!Q59:AC59)</f>
        <v>0</v>
      </c>
      <c r="AS24" s="480">
        <f t="shared" si="10"/>
        <v>4</v>
      </c>
    </row>
    <row r="25" spans="1:45" x14ac:dyDescent="0.2">
      <c r="A25" s="295">
        <v>19</v>
      </c>
      <c r="B25" s="300" t="str">
        <f>Stat.!B23</f>
        <v>Šmahel Michal</v>
      </c>
      <c r="C25" s="35">
        <f>Stat.!P23</f>
        <v>0</v>
      </c>
      <c r="D25" s="35">
        <f>Stat.!AD23</f>
        <v>9</v>
      </c>
      <c r="E25" s="35">
        <f>Stat.!AR23</f>
        <v>0</v>
      </c>
      <c r="F25" s="35">
        <f>Stat.!BF23</f>
        <v>0</v>
      </c>
      <c r="G25" s="16">
        <f>Stat.!BT23</f>
        <v>0</v>
      </c>
      <c r="H25" s="34"/>
      <c r="I25" s="16">
        <f>Stat.!P60</f>
        <v>0</v>
      </c>
      <c r="J25" s="26">
        <f>Stat.!AD60</f>
        <v>72</v>
      </c>
      <c r="K25" s="16">
        <f>Stat.!AR60</f>
        <v>0</v>
      </c>
      <c r="L25" s="26">
        <f>Stat.!BF60</f>
        <v>0</v>
      </c>
      <c r="M25" s="16">
        <f>Stat.!BT60</f>
        <v>0</v>
      </c>
      <c r="N25" s="34"/>
      <c r="O25" s="16">
        <f t="shared" ref="O25:O36" si="13">C25+I25</f>
        <v>0</v>
      </c>
      <c r="P25" s="26">
        <f t="shared" ref="P25:P36" si="14">D25+J25</f>
        <v>81</v>
      </c>
      <c r="Q25" s="107">
        <f t="shared" ref="Q25:Q36" si="15">E25+K25</f>
        <v>0</v>
      </c>
      <c r="R25" s="110">
        <f t="shared" ref="R25:R36" si="16">F25+L25</f>
        <v>0</v>
      </c>
      <c r="S25" s="34">
        <f t="shared" ref="S25:S36" si="17">G25+M25</f>
        <v>0</v>
      </c>
      <c r="T25" s="33">
        <f t="shared" ref="T25:T36" si="18">Q25+R25</f>
        <v>0</v>
      </c>
      <c r="U25" s="38"/>
      <c r="X25" s="6" t="str">
        <f>Stat.!B49</f>
        <v>Havlík Martin</v>
      </c>
      <c r="Y25" s="6">
        <f>Stat.!AR49</f>
        <v>0</v>
      </c>
      <c r="Z25" s="6">
        <f>Stat.!BF49</f>
        <v>0</v>
      </c>
      <c r="AA25" s="6">
        <f t="shared" si="6"/>
        <v>0</v>
      </c>
      <c r="AB25" s="583" t="str">
        <f>Stat.!B55</f>
        <v>Novák Bohumír</v>
      </c>
      <c r="AC25" s="583">
        <f>Stat.!P55</f>
        <v>180</v>
      </c>
      <c r="AD25" s="583">
        <f>Stat.!AD55</f>
        <v>0</v>
      </c>
      <c r="AE25" s="583">
        <f t="shared" si="7"/>
        <v>180</v>
      </c>
      <c r="AF25" s="6" t="str">
        <f>Stat.!B41</f>
        <v>Havlík Roman</v>
      </c>
      <c r="AG25" s="6">
        <f t="shared" si="12"/>
        <v>0</v>
      </c>
      <c r="AH25" s="877">
        <f>Stat.!BU41</f>
        <v>0</v>
      </c>
      <c r="AI25" s="6">
        <f>Stat.!BT41</f>
        <v>0</v>
      </c>
      <c r="AK25" s="584" t="str">
        <f>Stat.!B23</f>
        <v>Šmahel Michal</v>
      </c>
      <c r="AL25" s="584">
        <f>COUNT(Stat.!C23:O23,Stat.!C60:O60)</f>
        <v>0</v>
      </c>
      <c r="AM25" s="584">
        <f>COUNT(Stat.!Q23:AC23,Stat.!Q60:AC60)</f>
        <v>7</v>
      </c>
      <c r="AN25" s="584">
        <f t="shared" si="9"/>
        <v>7</v>
      </c>
      <c r="AP25" s="480" t="str">
        <f>Stat.!B72</f>
        <v>Černý Jiří</v>
      </c>
      <c r="AQ25" s="480">
        <f>COUNT(Stat.!C72:O72)</f>
        <v>3</v>
      </c>
      <c r="AR25" s="480">
        <f>COUNT(Stat.!Q72:AC72)</f>
        <v>0</v>
      </c>
      <c r="AS25" s="480">
        <f t="shared" si="10"/>
        <v>3</v>
      </c>
    </row>
    <row r="26" spans="1:45" x14ac:dyDescent="0.2">
      <c r="A26" s="295">
        <v>20</v>
      </c>
      <c r="B26" s="300" t="str">
        <f>Stat.!B4</f>
        <v>Havlík Roman</v>
      </c>
      <c r="C26" s="35">
        <f>Stat.!P4</f>
        <v>180</v>
      </c>
      <c r="D26" s="35">
        <f>Stat.!AD4</f>
        <v>0</v>
      </c>
      <c r="E26" s="35">
        <f>Stat.!AR4</f>
        <v>0</v>
      </c>
      <c r="F26" s="35">
        <f>Stat.!BF4</f>
        <v>0</v>
      </c>
      <c r="G26" s="16">
        <f>Stat.!BT4</f>
        <v>0</v>
      </c>
      <c r="H26" s="34"/>
      <c r="I26" s="16">
        <f>Stat.!P41</f>
        <v>90</v>
      </c>
      <c r="J26" s="26">
        <f>Stat.!AD41</f>
        <v>0</v>
      </c>
      <c r="K26" s="16">
        <f>Stat.!AR41</f>
        <v>0</v>
      </c>
      <c r="L26" s="26">
        <f>Stat.!BF41</f>
        <v>0</v>
      </c>
      <c r="M26" s="16">
        <f>Stat.!BT41</f>
        <v>0</v>
      </c>
      <c r="N26" s="34"/>
      <c r="O26" s="16">
        <f t="shared" si="13"/>
        <v>270</v>
      </c>
      <c r="P26" s="26">
        <f t="shared" si="14"/>
        <v>0</v>
      </c>
      <c r="Q26" s="107">
        <f t="shared" si="15"/>
        <v>0</v>
      </c>
      <c r="R26" s="110">
        <f t="shared" si="16"/>
        <v>0</v>
      </c>
      <c r="S26" s="34">
        <f t="shared" si="17"/>
        <v>0</v>
      </c>
      <c r="T26" s="33">
        <f t="shared" si="18"/>
        <v>0</v>
      </c>
      <c r="U26" s="38"/>
      <c r="X26" s="6" t="str">
        <f>Stat.!B60</f>
        <v>Šmahel Michal</v>
      </c>
      <c r="Y26" s="6">
        <f>Stat.!AR60</f>
        <v>0</v>
      </c>
      <c r="Z26" s="6">
        <f>Stat.!BF60</f>
        <v>0</v>
      </c>
      <c r="AA26" s="6">
        <f t="shared" si="6"/>
        <v>0</v>
      </c>
      <c r="AB26" s="583" t="str">
        <f>Stat.!B54</f>
        <v>Zejda Vojtěch</v>
      </c>
      <c r="AC26" s="583">
        <f>Stat.!P54</f>
        <v>180</v>
      </c>
      <c r="AD26" s="583">
        <f>Stat.!AD54</f>
        <v>0</v>
      </c>
      <c r="AE26" s="583">
        <f t="shared" si="7"/>
        <v>180</v>
      </c>
      <c r="AF26" s="6" t="str">
        <f>Stat.!B50</f>
        <v>Jahoda Martin</v>
      </c>
      <c r="AG26" s="6">
        <f t="shared" si="12"/>
        <v>0</v>
      </c>
      <c r="AH26" s="877">
        <f>Stat.!BU50</f>
        <v>0</v>
      </c>
      <c r="AI26" s="6">
        <f>Stat.!BT50</f>
        <v>0</v>
      </c>
      <c r="AK26" s="584" t="str">
        <f>Stat.!B10</f>
        <v>Habr Stanislav</v>
      </c>
      <c r="AL26" s="584">
        <f>COUNT(Stat.!C10:O10,Stat.!C47:O47)</f>
        <v>6</v>
      </c>
      <c r="AM26" s="584">
        <f>COUNT(Stat.!Q10:AC10,Stat.!Q47:AC47)</f>
        <v>1</v>
      </c>
      <c r="AN26" s="584">
        <f t="shared" si="9"/>
        <v>7</v>
      </c>
      <c r="AP26" s="480" t="str">
        <f>Stat.!B68</f>
        <v>Tříletý Radim</v>
      </c>
      <c r="AQ26" s="480">
        <f>COUNT(Stat.!C68:O68)</f>
        <v>3</v>
      </c>
      <c r="AR26" s="480">
        <f>COUNT(Stat.!Q68:AC68)</f>
        <v>0</v>
      </c>
      <c r="AS26" s="480">
        <f t="shared" si="10"/>
        <v>3</v>
      </c>
    </row>
    <row r="27" spans="1:45" x14ac:dyDescent="0.2">
      <c r="A27" s="295">
        <v>21</v>
      </c>
      <c r="B27" s="300" t="str">
        <f>Stat.!B35</f>
        <v>Černý Jiří</v>
      </c>
      <c r="C27" s="35">
        <f>Stat.!P35</f>
        <v>970</v>
      </c>
      <c r="D27" s="35">
        <f>Stat.!AD35</f>
        <v>0</v>
      </c>
      <c r="E27" s="35">
        <f>Stat.!AR35</f>
        <v>0</v>
      </c>
      <c r="F27" s="35">
        <f>Stat.!BF35</f>
        <v>0</v>
      </c>
      <c r="G27" s="16">
        <f>Stat.!BT35</f>
        <v>2</v>
      </c>
      <c r="H27" s="34"/>
      <c r="I27" s="16">
        <f>Stat.!P72</f>
        <v>242</v>
      </c>
      <c r="J27" s="26">
        <f>Stat.!AD72</f>
        <v>0</v>
      </c>
      <c r="K27" s="16">
        <f>Stat.!AR72</f>
        <v>0</v>
      </c>
      <c r="L27" s="26">
        <f>Stat.!BF72</f>
        <v>0</v>
      </c>
      <c r="M27" s="16">
        <f>Stat.!BT72</f>
        <v>0</v>
      </c>
      <c r="N27" s="34"/>
      <c r="O27" s="16">
        <f t="shared" si="13"/>
        <v>1212</v>
      </c>
      <c r="P27" s="26">
        <f t="shared" si="14"/>
        <v>0</v>
      </c>
      <c r="Q27" s="107">
        <f t="shared" si="15"/>
        <v>0</v>
      </c>
      <c r="R27" s="110">
        <f t="shared" si="16"/>
        <v>0</v>
      </c>
      <c r="S27" s="34">
        <f t="shared" si="17"/>
        <v>2</v>
      </c>
      <c r="T27" s="33">
        <f t="shared" si="18"/>
        <v>0</v>
      </c>
      <c r="U27" s="38"/>
      <c r="X27" s="6" t="str">
        <f>Stat.!B50</f>
        <v>Jahoda Martin</v>
      </c>
      <c r="Y27" s="6">
        <f>Stat.!AR50</f>
        <v>0</v>
      </c>
      <c r="Z27" s="6">
        <f>Stat.!BF50</f>
        <v>0</v>
      </c>
      <c r="AA27" s="6">
        <f t="shared" si="6"/>
        <v>0</v>
      </c>
      <c r="AB27" s="583" t="str">
        <f>Stat.!B66</f>
        <v>Nehyba Filip</v>
      </c>
      <c r="AC27" s="583">
        <f>Stat.!P66</f>
        <v>180</v>
      </c>
      <c r="AD27" s="583">
        <f>Stat.!AD66</f>
        <v>0</v>
      </c>
      <c r="AE27" s="583">
        <f t="shared" si="7"/>
        <v>180</v>
      </c>
      <c r="AF27" s="6" t="str">
        <f>Stat.!B54</f>
        <v>Zejda Vojtěch</v>
      </c>
      <c r="AG27" s="6">
        <f t="shared" si="12"/>
        <v>0</v>
      </c>
      <c r="AH27" s="877">
        <f>Stat.!BU54</f>
        <v>0</v>
      </c>
      <c r="AI27" s="6">
        <f>Stat.!BT54</f>
        <v>0</v>
      </c>
      <c r="AK27" s="584" t="str">
        <f>Stat.!B12</f>
        <v>Havlík Martin</v>
      </c>
      <c r="AL27" s="584">
        <f>COUNT(Stat.!C12:O12,Stat.!C49:O49)</f>
        <v>4</v>
      </c>
      <c r="AM27" s="584">
        <f>COUNT(Stat.!Q12:AC12,Stat.!Q49:AC49)</f>
        <v>2</v>
      </c>
      <c r="AN27" s="584">
        <f t="shared" si="9"/>
        <v>6</v>
      </c>
      <c r="AP27" s="480" t="str">
        <f>Stat.!B55</f>
        <v>Novák Bohumír</v>
      </c>
      <c r="AQ27" s="480">
        <f>COUNT(Stat.!C55:O55)</f>
        <v>2</v>
      </c>
      <c r="AR27" s="480">
        <f>COUNT(Stat.!Q55:AC55)</f>
        <v>0</v>
      </c>
      <c r="AS27" s="480">
        <f t="shared" si="10"/>
        <v>2</v>
      </c>
    </row>
    <row r="28" spans="1:45" x14ac:dyDescent="0.2">
      <c r="A28" s="295">
        <v>22</v>
      </c>
      <c r="B28" s="300" t="str">
        <f>Stat.!B34</f>
        <v>Aipldauer Rostislav</v>
      </c>
      <c r="C28" s="35">
        <f>Stat.!P34</f>
        <v>90</v>
      </c>
      <c r="D28" s="35">
        <f>Stat.!AD34</f>
        <v>0</v>
      </c>
      <c r="E28" s="35">
        <f>Stat.!AR34</f>
        <v>0</v>
      </c>
      <c r="F28" s="35">
        <f>Stat.!BF34</f>
        <v>0</v>
      </c>
      <c r="G28" s="16">
        <f>Stat.!BT34</f>
        <v>0</v>
      </c>
      <c r="H28" s="34"/>
      <c r="I28" s="16">
        <f>Stat.!P71</f>
        <v>0</v>
      </c>
      <c r="J28" s="26">
        <f>Stat.!AD71</f>
        <v>0</v>
      </c>
      <c r="K28" s="16">
        <f>Stat.!AR71</f>
        <v>0</v>
      </c>
      <c r="L28" s="26">
        <f>Stat.!BF71</f>
        <v>0</v>
      </c>
      <c r="M28" s="16">
        <f>Stat.!BT71</f>
        <v>0</v>
      </c>
      <c r="N28" s="33"/>
      <c r="O28" s="16">
        <f t="shared" si="13"/>
        <v>90</v>
      </c>
      <c r="P28" s="26">
        <f t="shared" si="14"/>
        <v>0</v>
      </c>
      <c r="Q28" s="107">
        <f t="shared" si="15"/>
        <v>0</v>
      </c>
      <c r="R28" s="110">
        <f t="shared" si="16"/>
        <v>0</v>
      </c>
      <c r="S28" s="34">
        <f t="shared" si="17"/>
        <v>0</v>
      </c>
      <c r="T28" s="33">
        <f t="shared" si="18"/>
        <v>0</v>
      </c>
      <c r="U28" s="26"/>
      <c r="X28" s="6" t="str">
        <f>Stat.!B52</f>
        <v>Kelbler Marek</v>
      </c>
      <c r="Y28" s="6">
        <f>Stat.!AR52</f>
        <v>0</v>
      </c>
      <c r="Z28" s="6">
        <f>Stat.!BF52</f>
        <v>0</v>
      </c>
      <c r="AA28" s="6">
        <f t="shared" si="6"/>
        <v>0</v>
      </c>
      <c r="AB28" s="583" t="str">
        <f>Stat.!B73</f>
        <v>Krejčí Miroslav</v>
      </c>
      <c r="AC28" s="583">
        <f>Stat.!P73</f>
        <v>180</v>
      </c>
      <c r="AD28" s="583">
        <f>Stat.!AD73</f>
        <v>0</v>
      </c>
      <c r="AE28" s="583">
        <f t="shared" si="7"/>
        <v>180</v>
      </c>
      <c r="AF28" s="6" t="str">
        <f>Stat.!B61</f>
        <v>Chvátal Patrik</v>
      </c>
      <c r="AG28" s="6">
        <f t="shared" si="12"/>
        <v>0</v>
      </c>
      <c r="AH28" s="877">
        <f>Stat.!BU61</f>
        <v>0</v>
      </c>
      <c r="AI28" s="6">
        <f>Stat.!BT61</f>
        <v>0</v>
      </c>
      <c r="AK28" s="584" t="str">
        <f>Stat.!B7</f>
        <v>Kelbler David</v>
      </c>
      <c r="AL28" s="584">
        <f>COUNT(Stat.!C7:O7,Stat.!C44:O44)</f>
        <v>2</v>
      </c>
      <c r="AM28" s="584">
        <f>COUNT(Stat.!Q7:AC7,Stat.!Q44:AC44)</f>
        <v>3</v>
      </c>
      <c r="AN28" s="584">
        <f t="shared" si="9"/>
        <v>5</v>
      </c>
      <c r="AP28" s="480" t="str">
        <f>Stat.!B54</f>
        <v>Zejda Vojtěch</v>
      </c>
      <c r="AQ28" s="480">
        <f>COUNT(Stat.!C54:O54)</f>
        <v>2</v>
      </c>
      <c r="AR28" s="480">
        <f>COUNT(Stat.!Q54:AC54)</f>
        <v>0</v>
      </c>
      <c r="AS28" s="480">
        <f t="shared" si="10"/>
        <v>2</v>
      </c>
    </row>
    <row r="29" spans="1:45" x14ac:dyDescent="0.2">
      <c r="A29" s="295">
        <v>23</v>
      </c>
      <c r="B29" s="300" t="str">
        <f>Stat.!B12</f>
        <v>Havlík Martin</v>
      </c>
      <c r="C29" s="35">
        <f>Stat.!P12</f>
        <v>0</v>
      </c>
      <c r="D29" s="35">
        <f>Stat.!AD12</f>
        <v>14</v>
      </c>
      <c r="E29" s="35">
        <f>Stat.!AR12</f>
        <v>0</v>
      </c>
      <c r="F29" s="35">
        <f>Stat.!BF12</f>
        <v>0</v>
      </c>
      <c r="G29" s="16">
        <f>Stat.!BT12</f>
        <v>0</v>
      </c>
      <c r="H29" s="34"/>
      <c r="I29" s="16">
        <f>Stat.!P49</f>
        <v>331</v>
      </c>
      <c r="J29" s="26">
        <f>Stat.!AD49</f>
        <v>10</v>
      </c>
      <c r="K29" s="16">
        <f>Stat.!AR49</f>
        <v>0</v>
      </c>
      <c r="L29" s="26">
        <f>Stat.!BF49</f>
        <v>0</v>
      </c>
      <c r="M29" s="16">
        <f>Stat.!BT49</f>
        <v>0</v>
      </c>
      <c r="N29" s="34"/>
      <c r="O29" s="16">
        <f t="shared" si="13"/>
        <v>331</v>
      </c>
      <c r="P29" s="26">
        <f t="shared" si="14"/>
        <v>24</v>
      </c>
      <c r="Q29" s="107">
        <f t="shared" si="15"/>
        <v>0</v>
      </c>
      <c r="R29" s="110">
        <f t="shared" si="16"/>
        <v>0</v>
      </c>
      <c r="S29" s="34">
        <f t="shared" si="17"/>
        <v>0</v>
      </c>
      <c r="T29" s="33">
        <f t="shared" si="18"/>
        <v>0</v>
      </c>
      <c r="U29" s="38"/>
      <c r="X29" s="6" t="str">
        <f>Stat.!B68</f>
        <v>Tříletý Radim</v>
      </c>
      <c r="Y29" s="6">
        <f>Stat.!AR68</f>
        <v>0</v>
      </c>
      <c r="Z29" s="6">
        <f>Stat.!BF68</f>
        <v>0</v>
      </c>
      <c r="AA29" s="6">
        <f t="shared" si="6"/>
        <v>0</v>
      </c>
      <c r="AB29" s="583" t="str">
        <f>Stat.!B52</f>
        <v>Kelbler Marek</v>
      </c>
      <c r="AC29" s="583">
        <f>Stat.!P52</f>
        <v>180</v>
      </c>
      <c r="AD29" s="583">
        <f>Stat.!AD52</f>
        <v>0</v>
      </c>
      <c r="AE29" s="583">
        <f t="shared" si="7"/>
        <v>180</v>
      </c>
      <c r="AF29" s="6" t="str">
        <f>Stat.!B66</f>
        <v>Nehyba Filip</v>
      </c>
      <c r="AG29" s="6">
        <f t="shared" si="12"/>
        <v>0</v>
      </c>
      <c r="AH29" s="877">
        <f>Stat.!BU66</f>
        <v>0</v>
      </c>
      <c r="AI29" s="6">
        <f>Stat.!BT66</f>
        <v>0</v>
      </c>
      <c r="AK29" s="584" t="str">
        <f>Stat.!B4</f>
        <v>Havlík Roman</v>
      </c>
      <c r="AL29" s="584">
        <f>COUNT(Stat.!C4:O4,Stat.!C41:O41)</f>
        <v>3</v>
      </c>
      <c r="AM29" s="584">
        <f>COUNT(Stat.!Q4:AC4,Stat.!Q41:AC41)</f>
        <v>0</v>
      </c>
      <c r="AN29" s="584">
        <f t="shared" si="9"/>
        <v>3</v>
      </c>
      <c r="AP29" s="480" t="str">
        <f>Stat.!B66</f>
        <v>Nehyba Filip</v>
      </c>
      <c r="AQ29" s="480">
        <f>COUNT(Stat.!C66:O66)</f>
        <v>2</v>
      </c>
      <c r="AR29" s="480">
        <f>COUNT(Stat.!Q66:AC66)</f>
        <v>0</v>
      </c>
      <c r="AS29" s="480">
        <f t="shared" si="10"/>
        <v>2</v>
      </c>
    </row>
    <row r="30" spans="1:45" x14ac:dyDescent="0.2">
      <c r="A30" s="295">
        <v>24</v>
      </c>
      <c r="B30" s="300" t="str">
        <f>Stat.!B13</f>
        <v>Jahoda Martin</v>
      </c>
      <c r="C30" s="35">
        <f>Stat.!P13</f>
        <v>0</v>
      </c>
      <c r="D30" s="35">
        <f>Stat.!AD13</f>
        <v>0</v>
      </c>
      <c r="E30" s="35">
        <f>Stat.!AR13</f>
        <v>0</v>
      </c>
      <c r="F30" s="35">
        <f>Stat.!BF13</f>
        <v>0</v>
      </c>
      <c r="G30" s="16">
        <f>Stat.!BT13</f>
        <v>0</v>
      </c>
      <c r="H30" s="34"/>
      <c r="I30" s="16">
        <f>Stat.!P50</f>
        <v>0</v>
      </c>
      <c r="J30" s="26">
        <f>Stat.!AD50</f>
        <v>11</v>
      </c>
      <c r="K30" s="16">
        <f>Stat.!AR50</f>
        <v>0</v>
      </c>
      <c r="L30" s="26">
        <f>Stat.!BF50</f>
        <v>0</v>
      </c>
      <c r="M30" s="16">
        <f>Stat.!BT50</f>
        <v>0</v>
      </c>
      <c r="N30" s="34"/>
      <c r="O30" s="16">
        <f t="shared" si="13"/>
        <v>0</v>
      </c>
      <c r="P30" s="26">
        <f t="shared" si="14"/>
        <v>11</v>
      </c>
      <c r="Q30" s="107">
        <f t="shared" si="15"/>
        <v>0</v>
      </c>
      <c r="R30" s="110">
        <f t="shared" si="16"/>
        <v>0</v>
      </c>
      <c r="S30" s="34">
        <f t="shared" si="17"/>
        <v>0</v>
      </c>
      <c r="T30" s="33">
        <f t="shared" si="18"/>
        <v>0</v>
      </c>
      <c r="U30" s="38"/>
      <c r="X30" s="6" t="str">
        <f>Stat.!B65</f>
        <v>Plachý Karel</v>
      </c>
      <c r="Y30" s="6">
        <f>Stat.!AR65</f>
        <v>0</v>
      </c>
      <c r="Z30" s="6">
        <f>Stat.!BF65</f>
        <v>0</v>
      </c>
      <c r="AA30" s="6">
        <f t="shared" ref="AA30" si="19">SUM(Y30:Z30)</f>
        <v>0</v>
      </c>
      <c r="AB30" s="583" t="str">
        <f>Stat.!B44</f>
        <v>Kelbler David</v>
      </c>
      <c r="AC30" s="583">
        <f>Stat.!P44</f>
        <v>125</v>
      </c>
      <c r="AD30" s="583">
        <f>Stat.!AD44</f>
        <v>68</v>
      </c>
      <c r="AE30" s="583">
        <f t="shared" si="7"/>
        <v>193</v>
      </c>
      <c r="AF30" s="6" t="str">
        <f>Stat.!B51</f>
        <v>Kapinus Radek</v>
      </c>
      <c r="AG30" s="6">
        <f t="shared" si="12"/>
        <v>0</v>
      </c>
      <c r="AH30" s="877">
        <f>Stat.!BU51</f>
        <v>0</v>
      </c>
      <c r="AI30" s="6">
        <f>Stat.!BT51</f>
        <v>0</v>
      </c>
      <c r="AK30" s="584" t="str">
        <f>Stat.!B29</f>
        <v>Nehyba Filip</v>
      </c>
      <c r="AL30" s="584">
        <f>COUNT(Stat.!C29:O29,Stat.!C66:O66)</f>
        <v>2</v>
      </c>
      <c r="AM30" s="584">
        <f>COUNT(Stat.!Q29:AC29,Stat.!Q66:AC66)</f>
        <v>0</v>
      </c>
      <c r="AN30" s="584">
        <f t="shared" si="9"/>
        <v>2</v>
      </c>
      <c r="AP30" s="480" t="str">
        <f>Stat.!B61</f>
        <v>Chvátal Patrik</v>
      </c>
      <c r="AQ30" s="480">
        <f>COUNT(Stat.!C61:O61)</f>
        <v>0</v>
      </c>
      <c r="AR30" s="480">
        <f>COUNT(Stat.!Q61:AC61)</f>
        <v>3</v>
      </c>
      <c r="AS30" s="480">
        <f t="shared" si="10"/>
        <v>3</v>
      </c>
    </row>
    <row r="31" spans="1:45" x14ac:dyDescent="0.2">
      <c r="A31" s="295">
        <v>25</v>
      </c>
      <c r="B31" s="300" t="str">
        <f>Stat.!B15</f>
        <v>Kelbler Marek</v>
      </c>
      <c r="C31" s="35">
        <f>Stat.!P15</f>
        <v>0</v>
      </c>
      <c r="D31" s="35">
        <f>Stat.!AD15</f>
        <v>0</v>
      </c>
      <c r="E31" s="35">
        <f>Stat.!AR15</f>
        <v>0</v>
      </c>
      <c r="F31" s="35">
        <f>Stat.!BF15</f>
        <v>0</v>
      </c>
      <c r="G31" s="16">
        <f>Stat.!BT15</f>
        <v>0</v>
      </c>
      <c r="H31" s="34"/>
      <c r="I31" s="16">
        <f>Stat.!P52</f>
        <v>180</v>
      </c>
      <c r="J31" s="26">
        <f>Stat.!AD52</f>
        <v>0</v>
      </c>
      <c r="K31" s="16">
        <f>Stat.!AR52</f>
        <v>0</v>
      </c>
      <c r="L31" s="26">
        <f>Stat.!BF52</f>
        <v>0</v>
      </c>
      <c r="M31" s="16">
        <f>Stat.!BT52</f>
        <v>0</v>
      </c>
      <c r="N31" s="34"/>
      <c r="O31" s="16">
        <f t="shared" si="13"/>
        <v>180</v>
      </c>
      <c r="P31" s="26">
        <f t="shared" si="14"/>
        <v>0</v>
      </c>
      <c r="Q31" s="107">
        <f t="shared" si="15"/>
        <v>0</v>
      </c>
      <c r="R31" s="110">
        <f t="shared" si="16"/>
        <v>0</v>
      </c>
      <c r="S31" s="34">
        <f t="shared" si="17"/>
        <v>0</v>
      </c>
      <c r="T31" s="33">
        <f t="shared" si="18"/>
        <v>0</v>
      </c>
      <c r="U31" s="38"/>
      <c r="X31" s="6" t="str">
        <f>Stat.!B67</f>
        <v>Nedoma Václav</v>
      </c>
      <c r="Y31" s="6">
        <f>Stat.!AR67</f>
        <v>0</v>
      </c>
      <c r="Z31" s="6">
        <f>Stat.!BF67</f>
        <v>0</v>
      </c>
      <c r="AA31" s="6">
        <f t="shared" ref="AA31" si="20">SUM(Y31:Z31)</f>
        <v>0</v>
      </c>
      <c r="AB31" s="583" t="str">
        <f>Stat.!B41</f>
        <v>Havlík Roman</v>
      </c>
      <c r="AC31" s="583">
        <f>Stat.!P41</f>
        <v>90</v>
      </c>
      <c r="AD31" s="583">
        <f>Stat.!AD41</f>
        <v>0</v>
      </c>
      <c r="AE31" s="583">
        <f t="shared" si="7"/>
        <v>90</v>
      </c>
      <c r="AF31" s="6" t="str">
        <f>Stat.!B52</f>
        <v>Kelbler Marek</v>
      </c>
      <c r="AG31" s="6">
        <f t="shared" si="12"/>
        <v>0</v>
      </c>
      <c r="AH31" s="877">
        <f>Stat.!BU52</f>
        <v>0</v>
      </c>
      <c r="AI31" s="6">
        <f>Stat.!BT52</f>
        <v>0</v>
      </c>
      <c r="AK31" s="584" t="str">
        <f>Stat.!B24</f>
        <v>Chvátal Patrik</v>
      </c>
      <c r="AL31" s="584">
        <f>COUNT(Stat.!C24:O24,Stat.!C61:O61)</f>
        <v>1</v>
      </c>
      <c r="AM31" s="584">
        <f>COUNT(Stat.!Q24:AC24,Stat.!Q61:AC61)</f>
        <v>3</v>
      </c>
      <c r="AN31" s="584">
        <f t="shared" si="9"/>
        <v>4</v>
      </c>
      <c r="AP31" s="480" t="str">
        <f>Stat.!B73</f>
        <v>Krejčí Miroslav</v>
      </c>
      <c r="AQ31" s="480">
        <f>COUNT(Stat.!C73:O73)</f>
        <v>2</v>
      </c>
      <c r="AR31" s="480">
        <f>COUNT(Stat.!Q73:AC73)</f>
        <v>0</v>
      </c>
      <c r="AS31" s="480">
        <f t="shared" si="10"/>
        <v>2</v>
      </c>
    </row>
    <row r="32" spans="1:45" x14ac:dyDescent="0.2">
      <c r="A32" s="295">
        <v>26</v>
      </c>
      <c r="B32" s="300" t="str">
        <f>Stat.!B25</f>
        <v>Koupil Petr</v>
      </c>
      <c r="C32" s="35">
        <f>Stat.!P25</f>
        <v>810</v>
      </c>
      <c r="D32" s="35">
        <f>Stat.!AD25</f>
        <v>0</v>
      </c>
      <c r="E32" s="35">
        <f>Stat.!AR25</f>
        <v>0</v>
      </c>
      <c r="F32" s="35">
        <f>Stat.!BF25</f>
        <v>0</v>
      </c>
      <c r="G32" s="16">
        <f>Stat.!BT25</f>
        <v>0</v>
      </c>
      <c r="H32" s="34"/>
      <c r="I32" s="16">
        <f>Stat.!P62</f>
        <v>900</v>
      </c>
      <c r="J32" s="26">
        <f>Stat.!AD62</f>
        <v>0</v>
      </c>
      <c r="K32" s="16">
        <f>Stat.!AR62</f>
        <v>0</v>
      </c>
      <c r="L32" s="26">
        <f>Stat.!BF62</f>
        <v>0</v>
      </c>
      <c r="M32" s="16">
        <f>Stat.!BT62</f>
        <v>0</v>
      </c>
      <c r="N32" s="34"/>
      <c r="O32" s="16">
        <f t="shared" si="13"/>
        <v>1710</v>
      </c>
      <c r="P32" s="26">
        <f t="shared" si="14"/>
        <v>0</v>
      </c>
      <c r="Q32" s="107">
        <f t="shared" si="15"/>
        <v>0</v>
      </c>
      <c r="R32" s="110">
        <f t="shared" si="16"/>
        <v>0</v>
      </c>
      <c r="S32" s="34">
        <f t="shared" si="17"/>
        <v>0</v>
      </c>
      <c r="T32" s="33">
        <f t="shared" si="18"/>
        <v>0</v>
      </c>
      <c r="U32" s="38"/>
      <c r="X32" s="6" t="str">
        <f>Stat.!B61</f>
        <v>Chvátal Patrik</v>
      </c>
      <c r="Y32" s="6">
        <f>Stat.!AR61</f>
        <v>0</v>
      </c>
      <c r="Z32" s="6">
        <f>Stat.!BF61</f>
        <v>0</v>
      </c>
      <c r="AA32" s="6">
        <f t="shared" ref="AA32:AA34" si="21">SUM(Y32:Z32)</f>
        <v>0</v>
      </c>
      <c r="AB32" s="583" t="str">
        <f>Stat.!B60</f>
        <v>Šmahel Michal</v>
      </c>
      <c r="AC32" s="583">
        <f>Stat.!P60</f>
        <v>0</v>
      </c>
      <c r="AD32" s="583">
        <f>Stat.!AD60</f>
        <v>72</v>
      </c>
      <c r="AE32" s="583">
        <f t="shared" si="7"/>
        <v>72</v>
      </c>
      <c r="AF32" s="6" t="str">
        <f>Stat.!B67</f>
        <v>Nedoma Václav</v>
      </c>
      <c r="AG32" s="6">
        <f t="shared" si="12"/>
        <v>0</v>
      </c>
      <c r="AH32" s="877">
        <f>Stat.!BU67</f>
        <v>0</v>
      </c>
      <c r="AI32" s="6">
        <f>Stat.!BT67</f>
        <v>0</v>
      </c>
      <c r="AK32" s="584" t="str">
        <f>Stat.!B36</f>
        <v>Krejčí Miroslav</v>
      </c>
      <c r="AL32" s="584">
        <f>COUNT(Stat.!C36:O36,Stat.!C73:O73)</f>
        <v>3</v>
      </c>
      <c r="AM32" s="584">
        <f>COUNT(Stat.!Q36:AC36,Stat.!Q73:AC73)</f>
        <v>0</v>
      </c>
      <c r="AN32" s="584">
        <f t="shared" si="9"/>
        <v>3</v>
      </c>
      <c r="AP32" s="480" t="str">
        <f>Stat.!B52</f>
        <v>Kelbler Marek</v>
      </c>
      <c r="AQ32" s="480">
        <f>COUNT(Stat.!C52:O52)</f>
        <v>2</v>
      </c>
      <c r="AR32" s="480">
        <f>COUNT(Stat.!Q52:AC52)</f>
        <v>0</v>
      </c>
      <c r="AS32" s="480">
        <f t="shared" si="10"/>
        <v>2</v>
      </c>
    </row>
    <row r="33" spans="1:45" x14ac:dyDescent="0.2">
      <c r="A33" s="295">
        <v>27</v>
      </c>
      <c r="B33" s="300" t="str">
        <f>Stat.!B9</f>
        <v>Habr Jiří</v>
      </c>
      <c r="C33" s="35">
        <f>Stat.!P9</f>
        <v>0</v>
      </c>
      <c r="D33" s="35">
        <f>Stat.!AD9</f>
        <v>0</v>
      </c>
      <c r="E33" s="35">
        <f>Stat.!AR9</f>
        <v>0</v>
      </c>
      <c r="F33" s="35">
        <f>Stat.!BF9</f>
        <v>0</v>
      </c>
      <c r="G33" s="16">
        <f>Stat.!BT9</f>
        <v>0</v>
      </c>
      <c r="H33" s="34"/>
      <c r="I33" s="16">
        <f>Stat.!P46</f>
        <v>0</v>
      </c>
      <c r="J33" s="26">
        <f>Stat.!AD46</f>
        <v>0</v>
      </c>
      <c r="K33" s="16">
        <f>Stat.!AR46</f>
        <v>0</v>
      </c>
      <c r="L33" s="26">
        <f>Stat.!BF46</f>
        <v>0</v>
      </c>
      <c r="M33" s="16">
        <f>Stat.!BT46</f>
        <v>0</v>
      </c>
      <c r="N33" s="34"/>
      <c r="O33" s="16">
        <f t="shared" si="13"/>
        <v>0</v>
      </c>
      <c r="P33" s="26">
        <f t="shared" si="14"/>
        <v>0</v>
      </c>
      <c r="Q33" s="107">
        <f t="shared" si="15"/>
        <v>0</v>
      </c>
      <c r="R33" s="110">
        <f t="shared" si="16"/>
        <v>0</v>
      </c>
      <c r="S33" s="34">
        <f t="shared" si="17"/>
        <v>0</v>
      </c>
      <c r="T33" s="33">
        <f t="shared" si="18"/>
        <v>0</v>
      </c>
      <c r="U33" s="38"/>
      <c r="X33" s="6" t="str">
        <f>Stat.!B54</f>
        <v>Zejda Vojtěch</v>
      </c>
      <c r="Y33" s="6">
        <f>Stat.!AR54</f>
        <v>0</v>
      </c>
      <c r="Z33" s="6">
        <f>Stat.!BF54</f>
        <v>0</v>
      </c>
      <c r="AA33" s="6">
        <f t="shared" si="21"/>
        <v>0</v>
      </c>
      <c r="AB33" s="583" t="str">
        <f>Stat.!B70</f>
        <v>Pospíchal Tomáš</v>
      </c>
      <c r="AC33" s="583">
        <f>Stat.!P70</f>
        <v>45</v>
      </c>
      <c r="AD33" s="583">
        <f>Stat.!AD70</f>
        <v>0</v>
      </c>
      <c r="AE33" s="583">
        <f t="shared" si="7"/>
        <v>45</v>
      </c>
      <c r="AF33" s="6" t="str">
        <f>Stat.!B69</f>
        <v>Zejda Tomáš</v>
      </c>
      <c r="AG33" s="6">
        <f t="shared" si="12"/>
        <v>0</v>
      </c>
      <c r="AH33" s="877">
        <f>Stat.!BU69</f>
        <v>0</v>
      </c>
      <c r="AI33" s="6">
        <f>Stat.!BT69</f>
        <v>0</v>
      </c>
      <c r="AK33" s="584" t="str">
        <f>Stat.!B15</f>
        <v>Kelbler Marek</v>
      </c>
      <c r="AL33" s="584">
        <f>COUNT(Stat.!C15:O15,Stat.!C52:O52)</f>
        <v>2</v>
      </c>
      <c r="AM33" s="584">
        <f>COUNT(Stat.!Q15:AC15,Stat.!Q52:AC52)</f>
        <v>0</v>
      </c>
      <c r="AN33" s="584">
        <f t="shared" si="9"/>
        <v>2</v>
      </c>
      <c r="AP33" s="480" t="str">
        <f>Stat.!B50</f>
        <v>Jahoda Martin</v>
      </c>
      <c r="AQ33" s="480">
        <f>COUNT(Stat.!C50:O50)</f>
        <v>0</v>
      </c>
      <c r="AR33" s="480">
        <f>COUNT(Stat.!Q50:AC50)</f>
        <v>1</v>
      </c>
      <c r="AS33" s="480">
        <f t="shared" si="10"/>
        <v>1</v>
      </c>
    </row>
    <row r="34" spans="1:45" x14ac:dyDescent="0.2">
      <c r="A34" s="295">
        <v>28</v>
      </c>
      <c r="B34" s="300" t="str">
        <f>Stat.!B17</f>
        <v>Zejda Vojtěch</v>
      </c>
      <c r="C34" s="35">
        <f>Stat.!P17</f>
        <v>1016</v>
      </c>
      <c r="D34" s="35">
        <f>Stat.!AD17</f>
        <v>0</v>
      </c>
      <c r="E34" s="35">
        <f>Stat.!AR17</f>
        <v>0</v>
      </c>
      <c r="F34" s="35">
        <f>Stat.!BF17</f>
        <v>0</v>
      </c>
      <c r="G34" s="16">
        <f>Stat.!BT17</f>
        <v>0</v>
      </c>
      <c r="H34" s="34"/>
      <c r="I34" s="16">
        <f>Stat.!P54</f>
        <v>180</v>
      </c>
      <c r="J34" s="26">
        <f>Stat.!AD54</f>
        <v>0</v>
      </c>
      <c r="K34" s="16">
        <f>Stat.!AR54</f>
        <v>0</v>
      </c>
      <c r="L34" s="26">
        <f>Stat.!BF54</f>
        <v>0</v>
      </c>
      <c r="M34" s="16">
        <f>Stat.!BT54</f>
        <v>0</v>
      </c>
      <c r="N34" s="34"/>
      <c r="O34" s="16">
        <f t="shared" si="13"/>
        <v>1196</v>
      </c>
      <c r="P34" s="26">
        <f t="shared" si="14"/>
        <v>0</v>
      </c>
      <c r="Q34" s="107">
        <f t="shared" si="15"/>
        <v>0</v>
      </c>
      <c r="R34" s="110">
        <f t="shared" si="16"/>
        <v>0</v>
      </c>
      <c r="S34" s="34">
        <f t="shared" si="17"/>
        <v>0</v>
      </c>
      <c r="T34" s="33">
        <f t="shared" si="18"/>
        <v>0</v>
      </c>
      <c r="U34" s="38"/>
      <c r="X34" s="6" t="str">
        <f>Stat.!B41</f>
        <v>Havlík Roman</v>
      </c>
      <c r="Y34" s="6">
        <f>Stat.!AR41</f>
        <v>0</v>
      </c>
      <c r="Z34" s="6">
        <f>Stat.!BF41</f>
        <v>0</v>
      </c>
      <c r="AA34" s="6">
        <f t="shared" si="21"/>
        <v>0</v>
      </c>
      <c r="AB34" s="583" t="str">
        <f>Stat.!B67</f>
        <v>Nedoma Václav</v>
      </c>
      <c r="AC34" s="583">
        <f>Stat.!P67</f>
        <v>45</v>
      </c>
      <c r="AD34" s="583">
        <f>Stat.!AD67</f>
        <v>0</v>
      </c>
      <c r="AE34" s="583">
        <f t="shared" si="7"/>
        <v>45</v>
      </c>
      <c r="AF34" s="6" t="str">
        <f>Stat.!B65</f>
        <v>Plachý Karel</v>
      </c>
      <c r="AG34" s="6">
        <f t="shared" si="12"/>
        <v>0</v>
      </c>
      <c r="AH34" s="877">
        <f>Stat.!BU65</f>
        <v>0</v>
      </c>
      <c r="AI34" s="6">
        <f>Stat.!BT65</f>
        <v>0</v>
      </c>
      <c r="AK34" s="584" t="str">
        <f>Stat.!B34</f>
        <v>Aipldauer Rostislav</v>
      </c>
      <c r="AL34" s="584">
        <f>COUNT(Stat.!C34:O34,Stat.!C71:O71)</f>
        <v>1</v>
      </c>
      <c r="AM34" s="584">
        <f>COUNT(Stat.!Q34:AC34,Stat.!Q71:AC71)</f>
        <v>0</v>
      </c>
      <c r="AN34" s="584">
        <f t="shared" si="9"/>
        <v>1</v>
      </c>
      <c r="AP34" s="480" t="str">
        <f>Stat.!B41</f>
        <v>Havlík Roman</v>
      </c>
      <c r="AQ34" s="480">
        <f>COUNT(Stat.!C41:O41)</f>
        <v>1</v>
      </c>
      <c r="AR34" s="480">
        <f>COUNT(Stat.!Q41:AC41)</f>
        <v>0</v>
      </c>
      <c r="AS34" s="480">
        <f t="shared" si="10"/>
        <v>1</v>
      </c>
    </row>
    <row r="35" spans="1:45" x14ac:dyDescent="0.2">
      <c r="A35" s="295">
        <v>29</v>
      </c>
      <c r="B35" s="300" t="str">
        <f>Stat.!B24</f>
        <v>Chvátal Patrik</v>
      </c>
      <c r="C35" s="35">
        <f>Stat.!P24</f>
        <v>90</v>
      </c>
      <c r="D35" s="35">
        <f>Stat.!AD24</f>
        <v>0</v>
      </c>
      <c r="E35" s="35">
        <f>Stat.!AR24</f>
        <v>0</v>
      </c>
      <c r="F35" s="35">
        <f>Stat.!BF24</f>
        <v>0</v>
      </c>
      <c r="G35" s="16">
        <f>Stat.!BT24</f>
        <v>0</v>
      </c>
      <c r="H35" s="34"/>
      <c r="I35" s="16">
        <f>Stat.!P61</f>
        <v>0</v>
      </c>
      <c r="J35" s="26">
        <f>Stat.!AD61</f>
        <v>61</v>
      </c>
      <c r="K35" s="16">
        <f>Stat.!AR61</f>
        <v>0</v>
      </c>
      <c r="L35" s="26">
        <f>Stat.!BF61</f>
        <v>0</v>
      </c>
      <c r="M35" s="16">
        <f>Stat.!BT61</f>
        <v>0</v>
      </c>
      <c r="N35" s="34"/>
      <c r="O35" s="16">
        <f t="shared" si="13"/>
        <v>90</v>
      </c>
      <c r="P35" s="26">
        <f t="shared" si="14"/>
        <v>61</v>
      </c>
      <c r="Q35" s="107">
        <f t="shared" si="15"/>
        <v>0</v>
      </c>
      <c r="R35" s="110">
        <f t="shared" si="16"/>
        <v>0</v>
      </c>
      <c r="S35" s="34">
        <f t="shared" si="17"/>
        <v>0</v>
      </c>
      <c r="T35" s="33">
        <f t="shared" si="18"/>
        <v>0</v>
      </c>
      <c r="U35" s="38"/>
      <c r="X35" s="6" t="str">
        <f>Stat.!B46</f>
        <v>Habr Jiří</v>
      </c>
      <c r="Y35" s="6">
        <f>Stat.!AR46</f>
        <v>0</v>
      </c>
      <c r="Z35" s="6">
        <f>Stat.!BF46</f>
        <v>0</v>
      </c>
      <c r="AA35" s="6">
        <f t="shared" ref="AA35:AA39" si="22">SUM(Y35:Z35)</f>
        <v>0</v>
      </c>
      <c r="AB35" s="583" t="str">
        <f>Stat.!B61</f>
        <v>Chvátal Patrik</v>
      </c>
      <c r="AC35" s="583">
        <f>Stat.!P61</f>
        <v>0</v>
      </c>
      <c r="AD35" s="583">
        <f>Stat.!AD61</f>
        <v>61</v>
      </c>
      <c r="AE35" s="583">
        <f t="shared" si="7"/>
        <v>61</v>
      </c>
      <c r="AF35" s="6" t="str">
        <f>Stat.!B68</f>
        <v>Tříletý Radim</v>
      </c>
      <c r="AG35" s="6">
        <f t="shared" si="12"/>
        <v>0</v>
      </c>
      <c r="AH35" s="877">
        <f>Stat.!BU68</f>
        <v>0</v>
      </c>
      <c r="AI35" s="6">
        <f>Stat.!BT68</f>
        <v>0</v>
      </c>
      <c r="AK35" s="584" t="str">
        <f>Stat.!B28</f>
        <v>Plachý Karel</v>
      </c>
      <c r="AL35" s="584">
        <f>COUNT(Stat.!C28:O28,Stat.!C65:O65)</f>
        <v>0</v>
      </c>
      <c r="AM35" s="584">
        <f>COUNT(Stat.!Q28:AC28,Stat.!Q65:AC65)</f>
        <v>1</v>
      </c>
      <c r="AN35" s="584">
        <f t="shared" si="9"/>
        <v>1</v>
      </c>
      <c r="AP35" s="480" t="str">
        <f>Stat.!B70</f>
        <v>Pospíchal Tomáš</v>
      </c>
      <c r="AQ35" s="480">
        <f>COUNT(Stat.!C70:O70)</f>
        <v>1</v>
      </c>
      <c r="AR35" s="480">
        <f>COUNT(Stat.!Q70:AC70)</f>
        <v>0</v>
      </c>
      <c r="AS35" s="480">
        <f t="shared" si="10"/>
        <v>1</v>
      </c>
    </row>
    <row r="36" spans="1:45" x14ac:dyDescent="0.2">
      <c r="A36" s="295">
        <v>30</v>
      </c>
      <c r="B36" s="300" t="str">
        <f>Stat.!B30</f>
        <v>Nedoma Václav</v>
      </c>
      <c r="C36" s="35">
        <f>Stat.!P30</f>
        <v>0</v>
      </c>
      <c r="D36" s="35">
        <f>Stat.!AD30</f>
        <v>0</v>
      </c>
      <c r="E36" s="35">
        <f>Stat.!AR30</f>
        <v>0</v>
      </c>
      <c r="F36" s="35">
        <f>Stat.!BF30</f>
        <v>0</v>
      </c>
      <c r="G36" s="16">
        <f>Stat.!BT30</f>
        <v>0</v>
      </c>
      <c r="H36" s="34"/>
      <c r="I36" s="16">
        <f>Stat.!P67</f>
        <v>45</v>
      </c>
      <c r="J36" s="26">
        <f>Stat.!AD67</f>
        <v>0</v>
      </c>
      <c r="K36" s="16">
        <f>Stat.!AR67</f>
        <v>0</v>
      </c>
      <c r="L36" s="26">
        <f>Stat.!BF67</f>
        <v>0</v>
      </c>
      <c r="M36" s="16">
        <f>Stat.!BT67</f>
        <v>0</v>
      </c>
      <c r="N36" s="34"/>
      <c r="O36" s="16">
        <f t="shared" si="13"/>
        <v>45</v>
      </c>
      <c r="P36" s="26">
        <f t="shared" si="14"/>
        <v>0</v>
      </c>
      <c r="Q36" s="107">
        <f t="shared" si="15"/>
        <v>0</v>
      </c>
      <c r="R36" s="110">
        <f t="shared" si="16"/>
        <v>0</v>
      </c>
      <c r="S36" s="34">
        <f t="shared" si="17"/>
        <v>0</v>
      </c>
      <c r="T36" s="33">
        <f t="shared" si="18"/>
        <v>0</v>
      </c>
      <c r="U36" s="38"/>
      <c r="X36" s="6" t="str">
        <f>Stat.!B62</f>
        <v>Koupil Petr</v>
      </c>
      <c r="Y36" s="6">
        <f>Stat.!AR62</f>
        <v>0</v>
      </c>
      <c r="Z36" s="6">
        <f>Stat.!BF62</f>
        <v>0</v>
      </c>
      <c r="AA36" s="6">
        <f t="shared" si="22"/>
        <v>0</v>
      </c>
      <c r="AB36" s="583" t="str">
        <f>Stat.!B50</f>
        <v>Jahoda Martin</v>
      </c>
      <c r="AC36" s="583">
        <f>Stat.!P50</f>
        <v>0</v>
      </c>
      <c r="AD36" s="583">
        <f>Stat.!AD50</f>
        <v>11</v>
      </c>
      <c r="AE36" s="583">
        <f t="shared" si="7"/>
        <v>11</v>
      </c>
      <c r="AF36" s="6" t="str">
        <f>Stat.!B70</f>
        <v>Pospíchal Tomáš</v>
      </c>
      <c r="AG36" s="6">
        <f t="shared" ref="AG36" si="23">AI36-AH36</f>
        <v>0</v>
      </c>
      <c r="AH36" s="877">
        <f>Stat.!BU70</f>
        <v>0</v>
      </c>
      <c r="AI36" s="6">
        <f>Stat.!BT70</f>
        <v>0</v>
      </c>
      <c r="AK36" s="584" t="str">
        <f>Stat.!B13</f>
        <v>Jahoda Martin</v>
      </c>
      <c r="AL36" s="584">
        <f>COUNT(Stat.!C13:O13,Stat.!C50:O50)</f>
        <v>0</v>
      </c>
      <c r="AM36" s="584">
        <f>COUNT(Stat.!Q13:AC13,Stat.!Q50:AC50)</f>
        <v>1</v>
      </c>
      <c r="AN36" s="584">
        <f t="shared" si="9"/>
        <v>1</v>
      </c>
      <c r="AP36" s="480" t="str">
        <f>Stat.!B67</f>
        <v>Nedoma Václav</v>
      </c>
      <c r="AQ36" s="480">
        <f>COUNT(Stat.!C67:O67)</f>
        <v>1</v>
      </c>
      <c r="AR36" s="480">
        <f>COUNT(Stat.!Q67:AC67)</f>
        <v>0</v>
      </c>
      <c r="AS36" s="480">
        <f t="shared" si="10"/>
        <v>1</v>
      </c>
    </row>
    <row r="37" spans="1:45" x14ac:dyDescent="0.2">
      <c r="A37" s="295">
        <v>31</v>
      </c>
      <c r="B37" s="300" t="str">
        <f>Stat.!B28</f>
        <v>Plachý Karel</v>
      </c>
      <c r="C37" s="35">
        <f>Stat.!P28</f>
        <v>0</v>
      </c>
      <c r="D37" s="35">
        <f>Stat.!AD28</f>
        <v>5</v>
      </c>
      <c r="E37" s="35">
        <f>Stat.!AR28</f>
        <v>0</v>
      </c>
      <c r="F37" s="35">
        <f>Stat.!BF28</f>
        <v>0</v>
      </c>
      <c r="G37" s="16">
        <f>Stat.!BT28</f>
        <v>0</v>
      </c>
      <c r="H37" s="34"/>
      <c r="I37" s="16">
        <f>Stat.!P65</f>
        <v>0</v>
      </c>
      <c r="J37" s="26">
        <f>Stat.!AD65</f>
        <v>0</v>
      </c>
      <c r="K37" s="16">
        <f>Stat.!AR65</f>
        <v>0</v>
      </c>
      <c r="L37" s="26">
        <f>Stat.!BF65</f>
        <v>0</v>
      </c>
      <c r="M37" s="16">
        <f>Stat.!BT65</f>
        <v>0</v>
      </c>
      <c r="N37" s="31"/>
      <c r="O37" s="16">
        <f t="shared" ref="O37:O39" si="24">C37+I37</f>
        <v>0</v>
      </c>
      <c r="P37" s="26">
        <f t="shared" ref="P37:P39" si="25">D37+J37</f>
        <v>5</v>
      </c>
      <c r="Q37" s="107">
        <f t="shared" ref="Q37:Q39" si="26">E37+K37</f>
        <v>0</v>
      </c>
      <c r="R37" s="110">
        <f t="shared" ref="R37:R39" si="27">F37+L37</f>
        <v>0</v>
      </c>
      <c r="S37" s="34">
        <f t="shared" ref="S37:S39" si="28">G37+M37</f>
        <v>0</v>
      </c>
      <c r="T37" s="33">
        <f t="shared" ref="T37:T39" si="29">Q37+R37</f>
        <v>0</v>
      </c>
      <c r="U37" s="38"/>
      <c r="X37" s="6" t="str">
        <f>Stat.!B72</f>
        <v>Černý Jiří</v>
      </c>
      <c r="Y37" s="6">
        <f>Stat.!AR72</f>
        <v>0</v>
      </c>
      <c r="Z37" s="6">
        <f>Stat.!BF72</f>
        <v>0</v>
      </c>
      <c r="AA37" s="6">
        <f t="shared" si="22"/>
        <v>0</v>
      </c>
      <c r="AB37" s="583" t="str">
        <f>Stat.!B46</f>
        <v>Habr Jiří</v>
      </c>
      <c r="AC37" s="583">
        <f>Stat.!P46</f>
        <v>0</v>
      </c>
      <c r="AD37" s="583">
        <f>Stat.!AD46</f>
        <v>0</v>
      </c>
      <c r="AE37" s="583">
        <f t="shared" si="7"/>
        <v>0</v>
      </c>
      <c r="AF37" s="6" t="str">
        <f>Stat.!B71</f>
        <v>Aipldauer Rostislav</v>
      </c>
      <c r="AG37" s="6">
        <f t="shared" ref="AG37" si="30">AI37-AH37</f>
        <v>0</v>
      </c>
      <c r="AH37" s="877">
        <f>Stat.!BU71</f>
        <v>0</v>
      </c>
      <c r="AI37" s="6">
        <f>Stat.!BT71</f>
        <v>0</v>
      </c>
      <c r="AK37" s="584" t="str">
        <f>Stat.!B33</f>
        <v>Pospíchal Tomáš</v>
      </c>
      <c r="AL37" s="584">
        <f>COUNT(Stat.!C33:O33,Stat.!C70:O70)</f>
        <v>1</v>
      </c>
      <c r="AM37" s="584">
        <f>COUNT(Stat.!Q33:AC33,Stat.!Q70:AC70)</f>
        <v>0</v>
      </c>
      <c r="AN37" s="584">
        <f t="shared" si="9"/>
        <v>1</v>
      </c>
      <c r="AP37" s="480" t="str">
        <f>Stat.!B46</f>
        <v>Habr Jiří</v>
      </c>
      <c r="AQ37" s="480">
        <f>COUNT(Stat.!C46:O46)</f>
        <v>0</v>
      </c>
      <c r="AR37" s="480">
        <f>COUNT(Stat.!Q46:AC46)</f>
        <v>0</v>
      </c>
      <c r="AS37" s="480">
        <f t="shared" si="10"/>
        <v>0</v>
      </c>
    </row>
    <row r="38" spans="1:45" x14ac:dyDescent="0.2">
      <c r="A38" s="296">
        <v>32</v>
      </c>
      <c r="B38" s="300" t="str">
        <f>Stat.!B31</f>
        <v>Tříletý Radim</v>
      </c>
      <c r="C38" s="35">
        <f>Stat.!P31</f>
        <v>90</v>
      </c>
      <c r="D38" s="35">
        <f>Stat.!AD31</f>
        <v>120</v>
      </c>
      <c r="E38" s="35">
        <f>Stat.!AR31</f>
        <v>0</v>
      </c>
      <c r="F38" s="35">
        <f>Stat.!BF31</f>
        <v>0</v>
      </c>
      <c r="G38" s="16">
        <f>Stat.!BT31</f>
        <v>0</v>
      </c>
      <c r="H38" s="34"/>
      <c r="I38" s="16">
        <f>Stat.!P68</f>
        <v>270</v>
      </c>
      <c r="J38" s="26">
        <f>Stat.!AD68</f>
        <v>0</v>
      </c>
      <c r="K38" s="16">
        <f>Stat.!AR68</f>
        <v>0</v>
      </c>
      <c r="L38" s="26">
        <f>Stat.!BF68</f>
        <v>0</v>
      </c>
      <c r="M38" s="16">
        <f>Stat.!BT68</f>
        <v>0</v>
      </c>
      <c r="N38" s="34"/>
      <c r="O38" s="16">
        <f t="shared" si="24"/>
        <v>360</v>
      </c>
      <c r="P38" s="26">
        <f t="shared" si="25"/>
        <v>120</v>
      </c>
      <c r="Q38" s="107">
        <f t="shared" si="26"/>
        <v>0</v>
      </c>
      <c r="R38" s="110">
        <f t="shared" si="27"/>
        <v>0</v>
      </c>
      <c r="S38" s="34">
        <f t="shared" si="28"/>
        <v>0</v>
      </c>
      <c r="T38" s="33">
        <f t="shared" si="29"/>
        <v>0</v>
      </c>
      <c r="U38" s="38"/>
      <c r="X38" s="6" t="str">
        <f>Stat.!B70</f>
        <v>Pospíchal Tomáš</v>
      </c>
      <c r="Y38" s="6">
        <f>Stat.!AR70</f>
        <v>0</v>
      </c>
      <c r="Z38" s="6">
        <f>Stat.!BF70</f>
        <v>0</v>
      </c>
      <c r="AA38" s="6">
        <f t="shared" si="22"/>
        <v>0</v>
      </c>
      <c r="AB38" s="583" t="str">
        <f>Stat.!B71</f>
        <v>Aipldauer Rostislav</v>
      </c>
      <c r="AC38" s="583">
        <f>Stat.!P71</f>
        <v>0</v>
      </c>
      <c r="AD38" s="583">
        <f>Stat.!AD71</f>
        <v>0</v>
      </c>
      <c r="AE38" s="583">
        <f t="shared" si="7"/>
        <v>0</v>
      </c>
      <c r="AF38" s="6" t="str">
        <f>Stat.!B72</f>
        <v>Černý Jiří</v>
      </c>
      <c r="AG38" s="6">
        <f t="shared" ref="AG38:AG39" si="31">AI38-AH38</f>
        <v>0</v>
      </c>
      <c r="AH38" s="877">
        <f>Stat.!BU72</f>
        <v>0</v>
      </c>
      <c r="AI38" s="6">
        <f>Stat.!BT72</f>
        <v>0</v>
      </c>
      <c r="AK38" s="584" t="str">
        <f>Stat.!B30</f>
        <v>Nedoma Václav</v>
      </c>
      <c r="AL38" s="584">
        <f>COUNT(Stat.!C30:O30,Stat.!C67:O67)</f>
        <v>1</v>
      </c>
      <c r="AM38" s="584">
        <f>COUNT(Stat.!Q30:AC30,Stat.!Q67:AC67)</f>
        <v>0</v>
      </c>
      <c r="AN38" s="584">
        <f t="shared" si="9"/>
        <v>1</v>
      </c>
      <c r="AP38" s="480" t="str">
        <f>Stat.!B71</f>
        <v>Aipldauer Rostislav</v>
      </c>
      <c r="AQ38" s="480">
        <f>COUNT(Stat.!C71:O71)</f>
        <v>0</v>
      </c>
      <c r="AR38" s="480">
        <f>COUNT(Stat.!Q71:AC71)</f>
        <v>0</v>
      </c>
      <c r="AS38" s="480">
        <f t="shared" si="10"/>
        <v>0</v>
      </c>
    </row>
    <row r="39" spans="1:45" x14ac:dyDescent="0.2">
      <c r="A39" s="297">
        <v>33</v>
      </c>
      <c r="B39" s="301" t="str">
        <f>Stat.!B33</f>
        <v>Pospíchal Tomáš</v>
      </c>
      <c r="C39" s="35">
        <f>Stat.!P33</f>
        <v>0</v>
      </c>
      <c r="D39" s="35">
        <f>Stat.!AD33</f>
        <v>0</v>
      </c>
      <c r="E39" s="35">
        <f>Stat.!AR33</f>
        <v>0</v>
      </c>
      <c r="F39" s="35">
        <f>Stat.!BF33</f>
        <v>0</v>
      </c>
      <c r="G39" s="16">
        <f>Stat.!BT33</f>
        <v>0</v>
      </c>
      <c r="H39" s="34"/>
      <c r="I39" s="16">
        <f>Stat.!P70</f>
        <v>45</v>
      </c>
      <c r="J39" s="26">
        <f>Stat.!AD70</f>
        <v>0</v>
      </c>
      <c r="K39" s="16">
        <f>Stat.!AR70</f>
        <v>0</v>
      </c>
      <c r="L39" s="26">
        <f>Stat.!BF70</f>
        <v>0</v>
      </c>
      <c r="M39" s="16">
        <f>Stat.!BT70</f>
        <v>0</v>
      </c>
      <c r="N39" s="34"/>
      <c r="O39" s="16">
        <f t="shared" si="24"/>
        <v>45</v>
      </c>
      <c r="P39" s="26">
        <f t="shared" si="25"/>
        <v>0</v>
      </c>
      <c r="Q39" s="107">
        <f t="shared" si="26"/>
        <v>0</v>
      </c>
      <c r="R39" s="110">
        <f t="shared" si="27"/>
        <v>0</v>
      </c>
      <c r="S39" s="34">
        <f t="shared" si="28"/>
        <v>0</v>
      </c>
      <c r="T39" s="33">
        <f t="shared" si="29"/>
        <v>0</v>
      </c>
      <c r="U39" s="26"/>
      <c r="X39" s="6" t="str">
        <f>Stat.!B73</f>
        <v>Krejčí Miroslav</v>
      </c>
      <c r="Y39" s="6">
        <f>Stat.!AR73</f>
        <v>0</v>
      </c>
      <c r="Z39" s="6">
        <f>Stat.!BF73</f>
        <v>0</v>
      </c>
      <c r="AA39" s="6">
        <f t="shared" si="22"/>
        <v>0</v>
      </c>
      <c r="AB39" s="583" t="str">
        <f>Stat.!B65</f>
        <v>Plachý Karel</v>
      </c>
      <c r="AC39" s="583">
        <f>Stat.!P65</f>
        <v>0</v>
      </c>
      <c r="AD39" s="583">
        <f>Stat.!AD65</f>
        <v>0</v>
      </c>
      <c r="AE39" s="583">
        <f t="shared" si="7"/>
        <v>0</v>
      </c>
      <c r="AF39" s="6" t="str">
        <f>Stat.!B73</f>
        <v>Krejčí Miroslav</v>
      </c>
      <c r="AG39" s="6">
        <f t="shared" si="31"/>
        <v>0</v>
      </c>
      <c r="AH39" s="877">
        <f>Stat.!BU73</f>
        <v>0</v>
      </c>
      <c r="AI39" s="6">
        <f>Stat.!BT73</f>
        <v>0</v>
      </c>
      <c r="AK39" s="584" t="str">
        <f>Stat.!B9</f>
        <v>Habr Jiří</v>
      </c>
      <c r="AL39" s="584">
        <f>COUNT(Stat.!C9:O9,Stat.!C46:O46)</f>
        <v>0</v>
      </c>
      <c r="AM39" s="584">
        <f>COUNT(Stat.!Q9:AC9,Stat.!Q46:AC46)</f>
        <v>0</v>
      </c>
      <c r="AN39" s="584">
        <f t="shared" si="9"/>
        <v>0</v>
      </c>
      <c r="AP39" s="480" t="str">
        <f>Stat.!B65</f>
        <v>Plachý Karel</v>
      </c>
      <c r="AQ39" s="480">
        <f>COUNT(Stat.!C65:O65)</f>
        <v>0</v>
      </c>
      <c r="AR39" s="480">
        <f>COUNT(Stat.!Q65:AC65)</f>
        <v>0</v>
      </c>
      <c r="AS39" s="480">
        <f t="shared" si="10"/>
        <v>0</v>
      </c>
    </row>
    <row r="40" spans="1:45" x14ac:dyDescent="0.2">
      <c r="A40" s="66"/>
      <c r="B40" s="65" t="s">
        <v>23</v>
      </c>
      <c r="C40" s="298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32">SUM(F7:F39)</f>
        <v>36</v>
      </c>
      <c r="G40" s="63">
        <f t="shared" si="32"/>
        <v>13</v>
      </c>
      <c r="H40" s="63">
        <f t="shared" si="32"/>
        <v>0</v>
      </c>
      <c r="I40" s="63">
        <f t="shared" si="32"/>
        <v>12167</v>
      </c>
      <c r="J40" s="63">
        <f t="shared" si="32"/>
        <v>703</v>
      </c>
      <c r="K40" s="63">
        <f t="shared" si="32"/>
        <v>24</v>
      </c>
      <c r="L40" s="63">
        <f t="shared" si="32"/>
        <v>22</v>
      </c>
      <c r="M40" s="63">
        <f t="shared" si="32"/>
        <v>4</v>
      </c>
      <c r="N40" s="63"/>
      <c r="O40" s="63">
        <f t="shared" ref="O40" si="33">C40+I40</f>
        <v>24106</v>
      </c>
      <c r="P40" s="63">
        <f t="shared" ref="P40" si="34">D40+J40</f>
        <v>1544</v>
      </c>
      <c r="Q40" s="108">
        <f t="shared" ref="Q40" si="35">E40+K40</f>
        <v>68</v>
      </c>
      <c r="R40" s="108">
        <f t="shared" ref="R40" si="36">F40+L40</f>
        <v>58</v>
      </c>
      <c r="S40" s="63">
        <f t="shared" ref="S40" si="37">G40+M40</f>
        <v>17</v>
      </c>
      <c r="T40" s="108">
        <f t="shared" ref="T40" si="38">Q40+R40</f>
        <v>126</v>
      </c>
      <c r="U40" s="63"/>
      <c r="AB40" s="584"/>
      <c r="AC40" s="584"/>
      <c r="AD40" s="584"/>
      <c r="AE40" s="584"/>
      <c r="AF40" s="29"/>
      <c r="AG40" s="29"/>
      <c r="AH40" s="877"/>
      <c r="AI40" s="29"/>
    </row>
    <row r="41" spans="1:45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109"/>
      <c r="U41" s="69"/>
      <c r="AB41" s="584"/>
      <c r="AC41" s="584"/>
      <c r="AD41" s="584"/>
      <c r="AE41" s="584"/>
      <c r="AF41" s="29"/>
      <c r="AG41" s="29"/>
      <c r="AH41" s="877"/>
      <c r="AI41" s="29"/>
    </row>
  </sheetData>
  <sortState ref="AP7:AS39">
    <sortCondition descending="1" ref="AS7:AS39"/>
  </sortState>
  <mergeCells count="6">
    <mergeCell ref="E4:F4"/>
    <mergeCell ref="K4:L4"/>
    <mergeCell ref="Q4:R4"/>
    <mergeCell ref="C6:G6"/>
    <mergeCell ref="I6:M6"/>
    <mergeCell ref="O6:U6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/>
  <dimension ref="A4:Z41"/>
  <sheetViews>
    <sheetView workbookViewId="0">
      <selection activeCell="U17" sqref="U17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4.28515625" customWidth="1"/>
    <col min="17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6" width="9.140625" style="6"/>
  </cols>
  <sheetData>
    <row r="4" spans="1:21" x14ac:dyDescent="0.2">
      <c r="B4" s="7" t="str">
        <f>TAB!B4</f>
        <v>2017/2018</v>
      </c>
      <c r="C4" s="20" t="s">
        <v>14</v>
      </c>
      <c r="D4" s="21"/>
      <c r="E4" s="951" t="s">
        <v>0</v>
      </c>
      <c r="F4" s="952"/>
      <c r="G4" s="14" t="s">
        <v>13</v>
      </c>
      <c r="H4" s="13"/>
      <c r="I4" s="20" t="s">
        <v>14</v>
      </c>
      <c r="J4" s="21"/>
      <c r="K4" s="951" t="s">
        <v>0</v>
      </c>
      <c r="L4" s="952"/>
      <c r="M4" s="14" t="s">
        <v>13</v>
      </c>
      <c r="N4" s="13"/>
      <c r="O4" s="20" t="s">
        <v>14</v>
      </c>
      <c r="P4" s="21"/>
      <c r="Q4" s="966" t="s">
        <v>0</v>
      </c>
      <c r="R4" s="967"/>
      <c r="S4" s="25" t="s">
        <v>13</v>
      </c>
      <c r="T4" t="s">
        <v>1</v>
      </c>
      <c r="U4" s="9"/>
    </row>
    <row r="5" spans="1:21" ht="39" customHeight="1" thickBot="1" x14ac:dyDescent="0.25">
      <c r="A5" s="81"/>
      <c r="B5" s="3" t="s">
        <v>2</v>
      </c>
      <c r="C5" s="18" t="s">
        <v>3</v>
      </c>
      <c r="D5" s="22" t="s">
        <v>4</v>
      </c>
      <c r="E5" s="18" t="s">
        <v>15</v>
      </c>
      <c r="F5" s="23" t="s">
        <v>27</v>
      </c>
      <c r="G5" s="18" t="s">
        <v>10</v>
      </c>
      <c r="H5" s="19"/>
      <c r="I5" s="18" t="s">
        <v>3</v>
      </c>
      <c r="J5" s="22" t="s">
        <v>4</v>
      </c>
      <c r="K5" s="18" t="s">
        <v>15</v>
      </c>
      <c r="L5" s="23" t="str">
        <f>F5</f>
        <v>nahrávky</v>
      </c>
      <c r="M5" s="18" t="s">
        <v>10</v>
      </c>
      <c r="N5" s="19"/>
      <c r="O5" s="18" t="s">
        <v>3</v>
      </c>
      <c r="P5" s="22" t="s">
        <v>4</v>
      </c>
      <c r="Q5" s="18" t="s">
        <v>15</v>
      </c>
      <c r="R5" s="111" t="str">
        <f>F5</f>
        <v>nahrávky</v>
      </c>
      <c r="S5" s="19" t="s">
        <v>10</v>
      </c>
      <c r="T5" s="18" t="s">
        <v>8</v>
      </c>
      <c r="U5" s="37" t="s">
        <v>25</v>
      </c>
    </row>
    <row r="6" spans="1:21" ht="13.5" thickTop="1" x14ac:dyDescent="0.2">
      <c r="A6" s="72"/>
      <c r="B6" s="515"/>
      <c r="C6" s="958" t="str">
        <f>TAB!C6</f>
        <v>Podzim 2017</v>
      </c>
      <c r="D6" s="958"/>
      <c r="E6" s="958"/>
      <c r="F6" s="958"/>
      <c r="G6" s="959"/>
      <c r="H6" s="5"/>
      <c r="I6" s="963" t="str">
        <f>TAB!I6</f>
        <v>Jaro 2018</v>
      </c>
      <c r="J6" s="958"/>
      <c r="K6" s="958"/>
      <c r="L6" s="958"/>
      <c r="M6" s="959"/>
      <c r="N6" s="5"/>
      <c r="O6" s="963" t="str">
        <f>TAB!O6</f>
        <v>2017/2018</v>
      </c>
      <c r="P6" s="958"/>
      <c r="Q6" s="958"/>
      <c r="R6" s="958"/>
      <c r="S6" s="958"/>
      <c r="T6" s="958"/>
      <c r="U6" s="959"/>
    </row>
    <row r="7" spans="1:21" x14ac:dyDescent="0.2">
      <c r="A7" s="78">
        <v>1</v>
      </c>
      <c r="B7" s="299" t="str">
        <f>Stat.!B11</f>
        <v>Habr Vojta</v>
      </c>
      <c r="C7" s="35">
        <f>Stat.!P11</f>
        <v>963</v>
      </c>
      <c r="D7" s="35">
        <f>Stat.!AD11</f>
        <v>0</v>
      </c>
      <c r="E7" s="35">
        <f>Stat.!AR11</f>
        <v>7</v>
      </c>
      <c r="F7" s="35">
        <f>Stat.!BF11</f>
        <v>5</v>
      </c>
      <c r="G7" s="16">
        <f>Stat.!BT11</f>
        <v>1</v>
      </c>
      <c r="H7" s="34"/>
      <c r="I7" s="16">
        <f>Stat.!P48</f>
        <v>990</v>
      </c>
      <c r="J7" s="26">
        <f>Stat.!AD48</f>
        <v>0</v>
      </c>
      <c r="K7" s="16">
        <f>Stat.!AR48</f>
        <v>6</v>
      </c>
      <c r="L7" s="26">
        <f>Stat.!BF48</f>
        <v>4</v>
      </c>
      <c r="M7" s="16">
        <f>Stat.!BT48</f>
        <v>2</v>
      </c>
      <c r="N7" s="34"/>
      <c r="O7" s="16">
        <f t="shared" ref="O7:O25" si="0">C7+I7</f>
        <v>1953</v>
      </c>
      <c r="P7" s="26">
        <f t="shared" ref="P7:P25" si="1">D7+J7</f>
        <v>0</v>
      </c>
      <c r="Q7" s="16">
        <f t="shared" ref="Q7:Q25" si="2">E7+K7</f>
        <v>13</v>
      </c>
      <c r="R7" s="110">
        <f t="shared" ref="R7:R25" si="3">F7+L7</f>
        <v>9</v>
      </c>
      <c r="S7" s="32">
        <f t="shared" ref="S7:S25" si="4">G7+M7</f>
        <v>3</v>
      </c>
      <c r="T7" s="16">
        <f t="shared" ref="T7:T25" si="5">Q7+R7</f>
        <v>22</v>
      </c>
      <c r="U7" s="38"/>
    </row>
    <row r="8" spans="1:21" x14ac:dyDescent="0.2">
      <c r="A8" s="77">
        <v>2</v>
      </c>
      <c r="B8" s="300" t="str">
        <f>Stat.!B27</f>
        <v>Šťastný Martin</v>
      </c>
      <c r="C8" s="35">
        <f>Stat.!P27</f>
        <v>815</v>
      </c>
      <c r="D8" s="35">
        <f>Stat.!AD27</f>
        <v>45</v>
      </c>
      <c r="E8" s="35">
        <f>Stat.!AR27</f>
        <v>11</v>
      </c>
      <c r="F8" s="35">
        <f>Stat.!BF27</f>
        <v>4</v>
      </c>
      <c r="G8" s="16">
        <f>Stat.!BT27</f>
        <v>1</v>
      </c>
      <c r="H8" s="34"/>
      <c r="I8" s="16">
        <f>Stat.!P64</f>
        <v>658</v>
      </c>
      <c r="J8" s="26">
        <f>Stat.!AD64</f>
        <v>0</v>
      </c>
      <c r="K8" s="16">
        <f>Stat.!AR64</f>
        <v>3</v>
      </c>
      <c r="L8" s="26">
        <f>Stat.!BF64</f>
        <v>2</v>
      </c>
      <c r="M8" s="16">
        <f>Stat.!BT64</f>
        <v>0</v>
      </c>
      <c r="N8" s="34"/>
      <c r="O8" s="16">
        <f t="shared" si="0"/>
        <v>1473</v>
      </c>
      <c r="P8" s="26">
        <f t="shared" si="1"/>
        <v>45</v>
      </c>
      <c r="Q8" s="16">
        <f t="shared" si="2"/>
        <v>14</v>
      </c>
      <c r="R8" s="110">
        <f t="shared" si="3"/>
        <v>6</v>
      </c>
      <c r="S8" s="34">
        <f t="shared" si="4"/>
        <v>1</v>
      </c>
      <c r="T8" s="16">
        <f t="shared" si="5"/>
        <v>20</v>
      </c>
      <c r="U8" s="38"/>
    </row>
    <row r="9" spans="1:21" x14ac:dyDescent="0.2">
      <c r="A9" s="77">
        <v>3</v>
      </c>
      <c r="B9" s="300" t="str">
        <f>Stat.!B21</f>
        <v>Švarc Petr</v>
      </c>
      <c r="C9" s="35">
        <f>Stat.!P21</f>
        <v>1170</v>
      </c>
      <c r="D9" s="35">
        <f>Stat.!AD21</f>
        <v>0</v>
      </c>
      <c r="E9" s="35">
        <f>Stat.!AR21</f>
        <v>5</v>
      </c>
      <c r="F9" s="35">
        <f>Stat.!BF21</f>
        <v>4</v>
      </c>
      <c r="G9" s="16">
        <f>Stat.!BT21</f>
        <v>1</v>
      </c>
      <c r="H9" s="34"/>
      <c r="I9" s="16">
        <f>Stat.!P58</f>
        <v>1170</v>
      </c>
      <c r="J9" s="26">
        <f>Stat.!AD58</f>
        <v>0</v>
      </c>
      <c r="K9" s="16">
        <f>Stat.!AR58</f>
        <v>2</v>
      </c>
      <c r="L9" s="26">
        <f>Stat.!BF58</f>
        <v>4</v>
      </c>
      <c r="M9" s="16">
        <f>Stat.!BT58</f>
        <v>1</v>
      </c>
      <c r="N9" s="34"/>
      <c r="O9" s="16">
        <f t="shared" si="0"/>
        <v>2340</v>
      </c>
      <c r="P9" s="26">
        <f t="shared" si="1"/>
        <v>0</v>
      </c>
      <c r="Q9" s="16">
        <f t="shared" si="2"/>
        <v>7</v>
      </c>
      <c r="R9" s="110">
        <f t="shared" si="3"/>
        <v>8</v>
      </c>
      <c r="S9" s="34">
        <f t="shared" si="4"/>
        <v>2</v>
      </c>
      <c r="T9" s="16">
        <f t="shared" si="5"/>
        <v>15</v>
      </c>
      <c r="U9" s="38"/>
    </row>
    <row r="10" spans="1:21" x14ac:dyDescent="0.2">
      <c r="A10" s="77">
        <v>4</v>
      </c>
      <c r="B10" s="300" t="str">
        <f>Stat.!B20</f>
        <v>Pokorný Václav</v>
      </c>
      <c r="C10" s="35">
        <f>Stat.!P20</f>
        <v>519</v>
      </c>
      <c r="D10" s="35">
        <f>Stat.!AD20</f>
        <v>50</v>
      </c>
      <c r="E10" s="35">
        <f>Stat.!AR20</f>
        <v>3</v>
      </c>
      <c r="F10" s="35">
        <f>Stat.!BF20</f>
        <v>5</v>
      </c>
      <c r="G10" s="16">
        <f>Stat.!BT20</f>
        <v>1</v>
      </c>
      <c r="H10" s="34"/>
      <c r="I10" s="16">
        <f>Stat.!P57</f>
        <v>807</v>
      </c>
      <c r="J10" s="26">
        <f>Stat.!AD57</f>
        <v>0</v>
      </c>
      <c r="K10" s="16">
        <f>Stat.!AR57</f>
        <v>0</v>
      </c>
      <c r="L10" s="26">
        <f>Stat.!BF57</f>
        <v>3</v>
      </c>
      <c r="M10" s="16">
        <f>Stat.!BT57</f>
        <v>0</v>
      </c>
      <c r="N10" s="34"/>
      <c r="O10" s="16">
        <f t="shared" si="0"/>
        <v>1326</v>
      </c>
      <c r="P10" s="26">
        <f t="shared" si="1"/>
        <v>50</v>
      </c>
      <c r="Q10" s="16">
        <f t="shared" si="2"/>
        <v>3</v>
      </c>
      <c r="R10" s="110">
        <f t="shared" si="3"/>
        <v>8</v>
      </c>
      <c r="S10" s="34">
        <f t="shared" si="4"/>
        <v>1</v>
      </c>
      <c r="T10" s="16">
        <f t="shared" si="5"/>
        <v>11</v>
      </c>
      <c r="U10" s="38"/>
    </row>
    <row r="11" spans="1:21" x14ac:dyDescent="0.2">
      <c r="A11" s="77">
        <v>5</v>
      </c>
      <c r="B11" s="300" t="str">
        <f>Stat.!B16</f>
        <v>Kelbler Petr</v>
      </c>
      <c r="C11" s="35">
        <f>Stat.!P16</f>
        <v>1001</v>
      </c>
      <c r="D11" s="35">
        <f>Stat.!AD16</f>
        <v>0</v>
      </c>
      <c r="E11" s="35">
        <f>Stat.!AR16</f>
        <v>4</v>
      </c>
      <c r="F11" s="35">
        <f>Stat.!BF16</f>
        <v>4</v>
      </c>
      <c r="G11" s="16">
        <f>Stat.!BT16</f>
        <v>0</v>
      </c>
      <c r="H11" s="34"/>
      <c r="I11" s="16">
        <f>Stat.!P53</f>
        <v>900</v>
      </c>
      <c r="J11" s="26">
        <f>Stat.!AD53</f>
        <v>28</v>
      </c>
      <c r="K11" s="16">
        <f>Stat.!AR53</f>
        <v>2</v>
      </c>
      <c r="L11" s="26">
        <f>Stat.!BF53</f>
        <v>2</v>
      </c>
      <c r="M11" s="16">
        <f>Stat.!BT53</f>
        <v>0</v>
      </c>
      <c r="N11" s="34"/>
      <c r="O11" s="16">
        <f t="shared" si="0"/>
        <v>1901</v>
      </c>
      <c r="P11" s="26">
        <f t="shared" si="1"/>
        <v>28</v>
      </c>
      <c r="Q11" s="16">
        <f t="shared" si="2"/>
        <v>6</v>
      </c>
      <c r="R11" s="110">
        <f t="shared" si="3"/>
        <v>6</v>
      </c>
      <c r="S11" s="34">
        <f t="shared" si="4"/>
        <v>0</v>
      </c>
      <c r="T11" s="16">
        <f t="shared" si="5"/>
        <v>12</v>
      </c>
      <c r="U11" s="38"/>
    </row>
    <row r="12" spans="1:21" x14ac:dyDescent="0.2">
      <c r="A12" s="77">
        <v>6</v>
      </c>
      <c r="B12" s="300" t="str">
        <f>Stat.!B6</f>
        <v>Bastl Vojta</v>
      </c>
      <c r="C12" s="35">
        <f>Stat.!P6</f>
        <v>720</v>
      </c>
      <c r="D12" s="35">
        <f>Stat.!AD6</f>
        <v>25</v>
      </c>
      <c r="E12" s="35">
        <f>Stat.!AR6</f>
        <v>3</v>
      </c>
      <c r="F12" s="35">
        <f>Stat.!BF6</f>
        <v>6</v>
      </c>
      <c r="G12" s="16">
        <f>Stat.!BT6</f>
        <v>2</v>
      </c>
      <c r="H12" s="34"/>
      <c r="I12" s="16">
        <f>Stat.!P43</f>
        <v>180</v>
      </c>
      <c r="J12" s="26">
        <f>Stat.!AD43</f>
        <v>120</v>
      </c>
      <c r="K12" s="16">
        <f>Stat.!AR43</f>
        <v>0</v>
      </c>
      <c r="L12" s="26">
        <f>Stat.!BF43</f>
        <v>0</v>
      </c>
      <c r="M12" s="16">
        <f>Stat.!BT43</f>
        <v>0</v>
      </c>
      <c r="N12" s="34"/>
      <c r="O12" s="16">
        <f t="shared" si="0"/>
        <v>900</v>
      </c>
      <c r="P12" s="26">
        <f t="shared" si="1"/>
        <v>145</v>
      </c>
      <c r="Q12" s="16">
        <f t="shared" si="2"/>
        <v>3</v>
      </c>
      <c r="R12" s="110">
        <f t="shared" si="3"/>
        <v>6</v>
      </c>
      <c r="S12" s="34">
        <f t="shared" si="4"/>
        <v>2</v>
      </c>
      <c r="T12" s="16">
        <f t="shared" si="5"/>
        <v>9</v>
      </c>
      <c r="U12" s="38"/>
    </row>
    <row r="13" spans="1:21" x14ac:dyDescent="0.2">
      <c r="A13" s="77">
        <v>7</v>
      </c>
      <c r="B13" s="300" t="str">
        <f>Stat.!B19</f>
        <v>Novák Vojta</v>
      </c>
      <c r="C13" s="35">
        <f>Stat.!P19</f>
        <v>291</v>
      </c>
      <c r="D13" s="35">
        <f>Stat.!AD19</f>
        <v>80</v>
      </c>
      <c r="E13" s="35">
        <f>Stat.!AR19</f>
        <v>2</v>
      </c>
      <c r="F13" s="35">
        <f>Stat.!BF19</f>
        <v>1</v>
      </c>
      <c r="G13" s="16">
        <f>Stat.!BT19</f>
        <v>0</v>
      </c>
      <c r="H13" s="34"/>
      <c r="I13" s="16">
        <f>Stat.!P56</f>
        <v>645</v>
      </c>
      <c r="J13" s="26">
        <f>Stat.!AD56</f>
        <v>76</v>
      </c>
      <c r="K13" s="16">
        <f>Stat.!AR56</f>
        <v>4</v>
      </c>
      <c r="L13" s="26">
        <f>Stat.!BF56</f>
        <v>1</v>
      </c>
      <c r="M13" s="16">
        <f>Stat.!BT56</f>
        <v>0</v>
      </c>
      <c r="N13" s="34"/>
      <c r="O13" s="16">
        <f t="shared" si="0"/>
        <v>936</v>
      </c>
      <c r="P13" s="26">
        <f t="shared" si="1"/>
        <v>156</v>
      </c>
      <c r="Q13" s="16">
        <f t="shared" si="2"/>
        <v>6</v>
      </c>
      <c r="R13" s="110">
        <f t="shared" si="3"/>
        <v>2</v>
      </c>
      <c r="S13" s="34">
        <f t="shared" si="4"/>
        <v>0</v>
      </c>
      <c r="T13" s="16">
        <f t="shared" si="5"/>
        <v>8</v>
      </c>
      <c r="U13" s="38"/>
    </row>
    <row r="14" spans="1:21" x14ac:dyDescent="0.2">
      <c r="A14" s="77">
        <v>8</v>
      </c>
      <c r="B14" s="300" t="str">
        <f>Stat.!B8</f>
        <v>Chvátal Tomáš</v>
      </c>
      <c r="C14" s="35">
        <f>Stat.!P8</f>
        <v>985</v>
      </c>
      <c r="D14" s="35">
        <f>Stat.!AD8</f>
        <v>0</v>
      </c>
      <c r="E14" s="35">
        <f>Stat.!AR8</f>
        <v>5</v>
      </c>
      <c r="F14" s="35">
        <f>Stat.!BF8</f>
        <v>0</v>
      </c>
      <c r="G14" s="16">
        <f>Stat.!BT8</f>
        <v>0</v>
      </c>
      <c r="H14" s="34"/>
      <c r="I14" s="16">
        <f>Stat.!P45</f>
        <v>706</v>
      </c>
      <c r="J14" s="26">
        <f>Stat.!AD45</f>
        <v>0</v>
      </c>
      <c r="K14" s="16">
        <f>Stat.!AR45</f>
        <v>0</v>
      </c>
      <c r="L14" s="26">
        <f>Stat.!BF45</f>
        <v>2</v>
      </c>
      <c r="M14" s="16">
        <f>Stat.!BT45</f>
        <v>0</v>
      </c>
      <c r="N14" s="34"/>
      <c r="O14" s="16">
        <f t="shared" si="0"/>
        <v>1691</v>
      </c>
      <c r="P14" s="26">
        <f t="shared" si="1"/>
        <v>0</v>
      </c>
      <c r="Q14" s="16">
        <f t="shared" si="2"/>
        <v>5</v>
      </c>
      <c r="R14" s="110">
        <f t="shared" si="3"/>
        <v>2</v>
      </c>
      <c r="S14" s="34">
        <f t="shared" si="4"/>
        <v>0</v>
      </c>
      <c r="T14" s="16">
        <f t="shared" si="5"/>
        <v>7</v>
      </c>
      <c r="U14" s="38"/>
    </row>
    <row r="15" spans="1:21" x14ac:dyDescent="0.2">
      <c r="A15" s="77">
        <v>9</v>
      </c>
      <c r="B15" s="300" t="str">
        <f>Stat.!B26</f>
        <v>Dolák Jan</v>
      </c>
      <c r="C15" s="35">
        <f>Stat.!P26</f>
        <v>472</v>
      </c>
      <c r="D15" s="35">
        <f>Stat.!AD26</f>
        <v>137</v>
      </c>
      <c r="E15" s="35">
        <f>Stat.!AR26</f>
        <v>1</v>
      </c>
      <c r="F15" s="35">
        <f>Stat.!BF26</f>
        <v>2</v>
      </c>
      <c r="G15" s="16">
        <f>Stat.!BT26</f>
        <v>1</v>
      </c>
      <c r="H15" s="34"/>
      <c r="I15" s="16">
        <f>Stat.!P63</f>
        <v>377</v>
      </c>
      <c r="J15" s="26">
        <f>Stat.!AD63</f>
        <v>82</v>
      </c>
      <c r="K15" s="16">
        <f>Stat.!AR63</f>
        <v>1</v>
      </c>
      <c r="L15" s="26">
        <f>Stat.!BF63</f>
        <v>0</v>
      </c>
      <c r="M15" s="16">
        <f>Stat.!BT63</f>
        <v>0</v>
      </c>
      <c r="N15" s="31"/>
      <c r="O15" s="16">
        <f t="shared" si="0"/>
        <v>849</v>
      </c>
      <c r="P15" s="26">
        <f t="shared" si="1"/>
        <v>219</v>
      </c>
      <c r="Q15" s="16">
        <f t="shared" si="2"/>
        <v>2</v>
      </c>
      <c r="R15" s="110">
        <f t="shared" si="3"/>
        <v>2</v>
      </c>
      <c r="S15" s="34">
        <f t="shared" si="4"/>
        <v>1</v>
      </c>
      <c r="T15" s="16">
        <f t="shared" si="5"/>
        <v>4</v>
      </c>
      <c r="U15" s="38"/>
    </row>
    <row r="16" spans="1:21" x14ac:dyDescent="0.2">
      <c r="A16" s="77">
        <v>10</v>
      </c>
      <c r="B16" s="300" t="str">
        <f>Stat.!B14</f>
        <v>Kapinus Radek</v>
      </c>
      <c r="C16" s="35">
        <f>Stat.!P14</f>
        <v>311</v>
      </c>
      <c r="D16" s="35">
        <f>Stat.!AD14</f>
        <v>0</v>
      </c>
      <c r="E16" s="35">
        <f>Stat.!AR14</f>
        <v>2</v>
      </c>
      <c r="F16" s="35">
        <f>Stat.!BF14</f>
        <v>0</v>
      </c>
      <c r="G16" s="16">
        <f>Stat.!BT14</f>
        <v>1</v>
      </c>
      <c r="H16" s="34"/>
      <c r="I16" s="16">
        <f>Stat.!P51</f>
        <v>618</v>
      </c>
      <c r="J16" s="26">
        <f>Stat.!AD51</f>
        <v>0</v>
      </c>
      <c r="K16" s="16">
        <f>Stat.!AR51</f>
        <v>0</v>
      </c>
      <c r="L16" s="26">
        <f>Stat.!BF51</f>
        <v>1</v>
      </c>
      <c r="M16" s="16">
        <f>Stat.!BT51</f>
        <v>0</v>
      </c>
      <c r="N16" s="34"/>
      <c r="O16" s="16">
        <f t="shared" si="0"/>
        <v>929</v>
      </c>
      <c r="P16" s="26">
        <f t="shared" si="1"/>
        <v>0</v>
      </c>
      <c r="Q16" s="16">
        <f t="shared" si="2"/>
        <v>2</v>
      </c>
      <c r="R16" s="110">
        <f t="shared" si="3"/>
        <v>1</v>
      </c>
      <c r="S16" s="34">
        <f t="shared" si="4"/>
        <v>1</v>
      </c>
      <c r="T16" s="16">
        <f t="shared" si="5"/>
        <v>3</v>
      </c>
      <c r="U16" s="38"/>
    </row>
    <row r="17" spans="1:21" x14ac:dyDescent="0.2">
      <c r="A17" s="77">
        <v>11</v>
      </c>
      <c r="B17" s="300" t="str">
        <f>Stat.!B22</f>
        <v>Urbánek Pavel</v>
      </c>
      <c r="C17" s="35">
        <f>Stat.!P22</f>
        <v>424</v>
      </c>
      <c r="D17" s="35">
        <f>Stat.!AD22</f>
        <v>135</v>
      </c>
      <c r="E17" s="35">
        <f>Stat.!AR22</f>
        <v>1</v>
      </c>
      <c r="F17" s="35">
        <f>Stat.!BF22</f>
        <v>1</v>
      </c>
      <c r="G17" s="16">
        <f>Stat.!BT22</f>
        <v>1</v>
      </c>
      <c r="H17" s="34"/>
      <c r="I17" s="16">
        <f>Stat.!P59</f>
        <v>315</v>
      </c>
      <c r="J17" s="26">
        <f>Stat.!AD59</f>
        <v>0</v>
      </c>
      <c r="K17" s="16">
        <f>Stat.!AR59</f>
        <v>1</v>
      </c>
      <c r="L17" s="26">
        <f>Stat.!BF59</f>
        <v>0</v>
      </c>
      <c r="M17" s="16">
        <f>Stat.!BT59</f>
        <v>0</v>
      </c>
      <c r="N17" s="34"/>
      <c r="O17" s="16">
        <f t="shared" si="0"/>
        <v>739</v>
      </c>
      <c r="P17" s="26">
        <f t="shared" si="1"/>
        <v>135</v>
      </c>
      <c r="Q17" s="16">
        <f t="shared" si="2"/>
        <v>2</v>
      </c>
      <c r="R17" s="110">
        <f t="shared" si="3"/>
        <v>1</v>
      </c>
      <c r="S17" s="34">
        <f t="shared" si="4"/>
        <v>1</v>
      </c>
      <c r="T17" s="16">
        <f t="shared" si="5"/>
        <v>3</v>
      </c>
      <c r="U17" s="38">
        <f>Stat.!BU59</f>
        <v>0</v>
      </c>
    </row>
    <row r="18" spans="1:21" x14ac:dyDescent="0.2">
      <c r="A18" s="77">
        <v>12</v>
      </c>
      <c r="B18" s="300" t="str">
        <f>Stat.!B18</f>
        <v>Novák Bohumír</v>
      </c>
      <c r="C18" s="35">
        <f>Stat.!P18</f>
        <v>649</v>
      </c>
      <c r="D18" s="35">
        <f>Stat.!AD18</f>
        <v>0</v>
      </c>
      <c r="E18" s="35">
        <f>Stat.!AR18</f>
        <v>0</v>
      </c>
      <c r="F18" s="35">
        <f>Stat.!BF18</f>
        <v>2</v>
      </c>
      <c r="G18" s="16">
        <f>Stat.!BT18</f>
        <v>1</v>
      </c>
      <c r="H18" s="34"/>
      <c r="I18" s="16">
        <f>Stat.!P55</f>
        <v>180</v>
      </c>
      <c r="J18" s="26">
        <f>Stat.!AD55</f>
        <v>0</v>
      </c>
      <c r="K18" s="16">
        <f>Stat.!AR55</f>
        <v>0</v>
      </c>
      <c r="L18" s="26">
        <f>Stat.!BF55</f>
        <v>0</v>
      </c>
      <c r="M18" s="16">
        <f>Stat.!BT55</f>
        <v>1</v>
      </c>
      <c r="N18" s="34"/>
      <c r="O18" s="16">
        <f t="shared" si="0"/>
        <v>829</v>
      </c>
      <c r="P18" s="26">
        <f t="shared" si="1"/>
        <v>0</v>
      </c>
      <c r="Q18" s="16">
        <f t="shared" si="2"/>
        <v>0</v>
      </c>
      <c r="R18" s="110">
        <f t="shared" si="3"/>
        <v>2</v>
      </c>
      <c r="S18" s="34">
        <f t="shared" si="4"/>
        <v>2</v>
      </c>
      <c r="T18" s="16">
        <f t="shared" si="5"/>
        <v>2</v>
      </c>
      <c r="U18" s="38"/>
    </row>
    <row r="19" spans="1:21" x14ac:dyDescent="0.2">
      <c r="A19" s="77">
        <v>13</v>
      </c>
      <c r="B19" s="300" t="str">
        <f>Stat.!B29</f>
        <v>Nehyba Filip</v>
      </c>
      <c r="C19" s="35">
        <f>Stat.!P29</f>
        <v>0</v>
      </c>
      <c r="D19" s="35">
        <f>Stat.!AD29</f>
        <v>0</v>
      </c>
      <c r="E19" s="35">
        <f>Stat.!AR29</f>
        <v>0</v>
      </c>
      <c r="F19" s="35">
        <f>Stat.!BF29</f>
        <v>0</v>
      </c>
      <c r="G19" s="16">
        <f>Stat.!BT29</f>
        <v>0</v>
      </c>
      <c r="H19" s="34"/>
      <c r="I19" s="16">
        <f>Stat.!P66</f>
        <v>180</v>
      </c>
      <c r="J19" s="26">
        <f>Stat.!AD66</f>
        <v>0</v>
      </c>
      <c r="K19" s="16">
        <f>Stat.!AR66</f>
        <v>1</v>
      </c>
      <c r="L19" s="26">
        <f>Stat.!BF66</f>
        <v>0</v>
      </c>
      <c r="M19" s="16">
        <f>Stat.!BT66</f>
        <v>0</v>
      </c>
      <c r="N19" s="34"/>
      <c r="O19" s="16">
        <f t="shared" si="0"/>
        <v>180</v>
      </c>
      <c r="P19" s="26">
        <f t="shared" si="1"/>
        <v>0</v>
      </c>
      <c r="Q19" s="16">
        <f t="shared" si="2"/>
        <v>1</v>
      </c>
      <c r="R19" s="110">
        <f t="shared" si="3"/>
        <v>0</v>
      </c>
      <c r="S19" s="34">
        <f t="shared" si="4"/>
        <v>0</v>
      </c>
      <c r="T19" s="16">
        <f t="shared" si="5"/>
        <v>1</v>
      </c>
      <c r="U19" s="38"/>
    </row>
    <row r="20" spans="1:21" x14ac:dyDescent="0.2">
      <c r="A20" s="77">
        <v>14</v>
      </c>
      <c r="B20" s="300" t="str">
        <f>Stat.!B32</f>
        <v>Zejda Tomáš</v>
      </c>
      <c r="C20" s="35">
        <f>Stat.!P32</f>
        <v>90</v>
      </c>
      <c r="D20" s="35">
        <f>Stat.!AD32</f>
        <v>199</v>
      </c>
      <c r="E20" s="35">
        <f>Stat.!AR32</f>
        <v>0</v>
      </c>
      <c r="F20" s="35">
        <f>Stat.!BF32</f>
        <v>0</v>
      </c>
      <c r="G20" s="16">
        <f>Stat.!BT32</f>
        <v>0</v>
      </c>
      <c r="H20" s="34"/>
      <c r="I20" s="16">
        <f>Stat.!P69</f>
        <v>503</v>
      </c>
      <c r="J20" s="26">
        <f>Stat.!AD69</f>
        <v>175</v>
      </c>
      <c r="K20" s="16">
        <f>Stat.!AR69</f>
        <v>1</v>
      </c>
      <c r="L20" s="26">
        <f>Stat.!BF69</f>
        <v>2</v>
      </c>
      <c r="M20" s="16">
        <f>Stat.!BT69</f>
        <v>0</v>
      </c>
      <c r="N20" s="34"/>
      <c r="O20" s="16">
        <f t="shared" si="0"/>
        <v>593</v>
      </c>
      <c r="P20" s="26">
        <f t="shared" si="1"/>
        <v>374</v>
      </c>
      <c r="Q20" s="16">
        <f t="shared" si="2"/>
        <v>1</v>
      </c>
      <c r="R20" s="110">
        <f t="shared" si="3"/>
        <v>2</v>
      </c>
      <c r="S20" s="34">
        <f t="shared" si="4"/>
        <v>0</v>
      </c>
      <c r="T20" s="16">
        <f t="shared" si="5"/>
        <v>3</v>
      </c>
      <c r="U20" s="38"/>
    </row>
    <row r="21" spans="1:21" x14ac:dyDescent="0.2">
      <c r="A21" s="77">
        <v>15</v>
      </c>
      <c r="B21" s="300" t="str">
        <f>Stat.!B10</f>
        <v>Habr Stanislav</v>
      </c>
      <c r="C21" s="35">
        <f>Stat.!P10</f>
        <v>61</v>
      </c>
      <c r="D21" s="35">
        <f>Stat.!AD10</f>
        <v>22</v>
      </c>
      <c r="E21" s="35">
        <f>Stat.!AR10</f>
        <v>0</v>
      </c>
      <c r="F21" s="35">
        <f>Stat.!BF10</f>
        <v>1</v>
      </c>
      <c r="G21" s="16">
        <f>Stat.!BT10</f>
        <v>1</v>
      </c>
      <c r="H21" s="34"/>
      <c r="I21" s="16">
        <f>Stat.!P47</f>
        <v>450</v>
      </c>
      <c r="J21" s="26">
        <f>Stat.!AD47</f>
        <v>0</v>
      </c>
      <c r="K21" s="16">
        <f>Stat.!AR47</f>
        <v>1</v>
      </c>
      <c r="L21" s="26">
        <f>Stat.!BF47</f>
        <v>0</v>
      </c>
      <c r="M21" s="16">
        <f>Stat.!BT47</f>
        <v>0</v>
      </c>
      <c r="N21" s="34"/>
      <c r="O21" s="16">
        <f t="shared" si="0"/>
        <v>511</v>
      </c>
      <c r="P21" s="26">
        <f t="shared" si="1"/>
        <v>22</v>
      </c>
      <c r="Q21" s="16">
        <f t="shared" si="2"/>
        <v>1</v>
      </c>
      <c r="R21" s="110">
        <f t="shared" si="3"/>
        <v>1</v>
      </c>
      <c r="S21" s="34">
        <f t="shared" si="4"/>
        <v>1</v>
      </c>
      <c r="T21" s="16">
        <f t="shared" si="5"/>
        <v>2</v>
      </c>
      <c r="U21" s="38"/>
    </row>
    <row r="22" spans="1:21" x14ac:dyDescent="0.2">
      <c r="A22" s="77">
        <v>16</v>
      </c>
      <c r="B22" s="300" t="str">
        <f>Stat.!B36</f>
        <v>Krejčí Miroslav</v>
      </c>
      <c r="C22" s="35">
        <f>Stat.!P36</f>
        <v>90</v>
      </c>
      <c r="D22" s="35">
        <f>Stat.!AD36</f>
        <v>0</v>
      </c>
      <c r="E22" s="35">
        <f>Stat.!AR36</f>
        <v>0</v>
      </c>
      <c r="F22" s="35">
        <f>Stat.!BF36</f>
        <v>1</v>
      </c>
      <c r="G22" s="16">
        <f>Stat.!BT36</f>
        <v>0</v>
      </c>
      <c r="H22" s="34"/>
      <c r="I22" s="16">
        <f>Stat.!P73</f>
        <v>180</v>
      </c>
      <c r="J22" s="26">
        <f>Stat.!AD73</f>
        <v>0</v>
      </c>
      <c r="K22" s="16">
        <f>Stat.!AR73</f>
        <v>0</v>
      </c>
      <c r="L22" s="26">
        <f>Stat.!BF73</f>
        <v>0</v>
      </c>
      <c r="M22" s="16">
        <f>Stat.!BT73</f>
        <v>0</v>
      </c>
      <c r="N22" s="34"/>
      <c r="O22" s="16">
        <f t="shared" si="0"/>
        <v>270</v>
      </c>
      <c r="P22" s="26">
        <f t="shared" si="1"/>
        <v>0</v>
      </c>
      <c r="Q22" s="16">
        <f t="shared" si="2"/>
        <v>0</v>
      </c>
      <c r="R22" s="110">
        <f t="shared" si="3"/>
        <v>1</v>
      </c>
      <c r="S22" s="34">
        <f t="shared" si="4"/>
        <v>0</v>
      </c>
      <c r="T22" s="16">
        <f t="shared" si="5"/>
        <v>1</v>
      </c>
      <c r="U22" s="26"/>
    </row>
    <row r="23" spans="1:21" x14ac:dyDescent="0.2">
      <c r="A23" s="77">
        <v>17</v>
      </c>
      <c r="B23" s="300" t="str">
        <f>Stat.!B5</f>
        <v>Bastl Pavel</v>
      </c>
      <c r="C23" s="35">
        <f>Stat.!P5</f>
        <v>132</v>
      </c>
      <c r="D23" s="35">
        <f>Stat.!AD5</f>
        <v>0</v>
      </c>
      <c r="E23" s="35">
        <f>Stat.!AR5</f>
        <v>0</v>
      </c>
      <c r="F23" s="35">
        <f>Stat.!BF5</f>
        <v>0</v>
      </c>
      <c r="G23" s="16">
        <f>Stat.!BT5</f>
        <v>0</v>
      </c>
      <c r="H23" s="34"/>
      <c r="I23" s="16">
        <f>Stat.!P42</f>
        <v>900</v>
      </c>
      <c r="J23" s="26">
        <f>Stat.!AD42</f>
        <v>0</v>
      </c>
      <c r="K23" s="16">
        <f>Stat.!AR42</f>
        <v>1</v>
      </c>
      <c r="L23" s="26">
        <f>Stat.!BF42</f>
        <v>1</v>
      </c>
      <c r="M23" s="16">
        <f>Stat.!BT42</f>
        <v>0</v>
      </c>
      <c r="N23" s="34"/>
      <c r="O23" s="16">
        <f t="shared" si="0"/>
        <v>1032</v>
      </c>
      <c r="P23" s="26">
        <f t="shared" si="1"/>
        <v>0</v>
      </c>
      <c r="Q23" s="16">
        <f t="shared" si="2"/>
        <v>1</v>
      </c>
      <c r="R23" s="110">
        <f t="shared" si="3"/>
        <v>1</v>
      </c>
      <c r="S23" s="34">
        <f t="shared" si="4"/>
        <v>0</v>
      </c>
      <c r="T23" s="16">
        <f t="shared" si="5"/>
        <v>2</v>
      </c>
      <c r="U23" s="38"/>
    </row>
    <row r="24" spans="1:21" x14ac:dyDescent="0.2">
      <c r="A24" s="77">
        <v>18</v>
      </c>
      <c r="B24" s="300" t="str">
        <f>Stat.!B7</f>
        <v>Kelbler David</v>
      </c>
      <c r="C24" s="35">
        <f>Stat.!P7</f>
        <v>0</v>
      </c>
      <c r="D24" s="35">
        <f>Stat.!AD7</f>
        <v>0</v>
      </c>
      <c r="E24" s="35">
        <f>Stat.!AR7</f>
        <v>0</v>
      </c>
      <c r="F24" s="35">
        <f>Stat.!BF7</f>
        <v>0</v>
      </c>
      <c r="G24" s="16">
        <f>Stat.!BT7</f>
        <v>0</v>
      </c>
      <c r="H24" s="34"/>
      <c r="I24" s="16">
        <f>Stat.!P44</f>
        <v>125</v>
      </c>
      <c r="J24" s="26">
        <f>Stat.!AD44</f>
        <v>68</v>
      </c>
      <c r="K24" s="16">
        <f>Stat.!AR44</f>
        <v>1</v>
      </c>
      <c r="L24" s="26">
        <f>Stat.!BF44</f>
        <v>0</v>
      </c>
      <c r="M24" s="16">
        <f>Stat.!BT44</f>
        <v>0</v>
      </c>
      <c r="N24" s="34"/>
      <c r="O24" s="16">
        <f t="shared" si="0"/>
        <v>125</v>
      </c>
      <c r="P24" s="26">
        <f t="shared" si="1"/>
        <v>68</v>
      </c>
      <c r="Q24" s="16">
        <f t="shared" si="2"/>
        <v>1</v>
      </c>
      <c r="R24" s="110">
        <f t="shared" si="3"/>
        <v>0</v>
      </c>
      <c r="S24" s="34">
        <f t="shared" si="4"/>
        <v>0</v>
      </c>
      <c r="T24" s="16">
        <f t="shared" si="5"/>
        <v>1</v>
      </c>
      <c r="U24" s="26"/>
    </row>
    <row r="25" spans="1:21" x14ac:dyDescent="0.2">
      <c r="A25" s="77">
        <v>19</v>
      </c>
      <c r="B25" s="300" t="str">
        <f>Stat.!B23</f>
        <v>Šmahel Michal</v>
      </c>
      <c r="C25" s="35">
        <f>Stat.!P23</f>
        <v>0</v>
      </c>
      <c r="D25" s="35">
        <f>Stat.!AD23</f>
        <v>9</v>
      </c>
      <c r="E25" s="35">
        <f>Stat.!AR23</f>
        <v>0</v>
      </c>
      <c r="F25" s="35">
        <f>Stat.!BF23</f>
        <v>0</v>
      </c>
      <c r="G25" s="16">
        <f>Stat.!BT23</f>
        <v>0</v>
      </c>
      <c r="H25" s="34"/>
      <c r="I25" s="16">
        <f>Stat.!P60</f>
        <v>0</v>
      </c>
      <c r="J25" s="26">
        <f>Stat.!AD60</f>
        <v>72</v>
      </c>
      <c r="K25" s="16">
        <f>Stat.!AR60</f>
        <v>0</v>
      </c>
      <c r="L25" s="26">
        <f>Stat.!BF60</f>
        <v>0</v>
      </c>
      <c r="M25" s="16">
        <f>Stat.!BT60</f>
        <v>0</v>
      </c>
      <c r="N25" s="34"/>
      <c r="O25" s="16">
        <f t="shared" si="0"/>
        <v>0</v>
      </c>
      <c r="P25" s="26">
        <f t="shared" si="1"/>
        <v>81</v>
      </c>
      <c r="Q25" s="16">
        <f t="shared" si="2"/>
        <v>0</v>
      </c>
      <c r="R25" s="110">
        <f t="shared" si="3"/>
        <v>0</v>
      </c>
      <c r="S25" s="34">
        <f t="shared" si="4"/>
        <v>0</v>
      </c>
      <c r="T25" s="16">
        <f t="shared" si="5"/>
        <v>0</v>
      </c>
      <c r="U25" s="38"/>
    </row>
    <row r="26" spans="1:21" x14ac:dyDescent="0.2">
      <c r="A26" s="77">
        <v>20</v>
      </c>
      <c r="B26" s="300" t="str">
        <f>Stat.!B35</f>
        <v>Černý Jiří</v>
      </c>
      <c r="C26" s="35">
        <f>Stat.!P35</f>
        <v>970</v>
      </c>
      <c r="D26" s="35">
        <f>Stat.!AD35</f>
        <v>0</v>
      </c>
      <c r="E26" s="35">
        <f>Stat.!AR35</f>
        <v>0</v>
      </c>
      <c r="F26" s="35">
        <f>Stat.!BF35</f>
        <v>0</v>
      </c>
      <c r="G26" s="16">
        <f>Stat.!BT35</f>
        <v>2</v>
      </c>
      <c r="H26" s="34"/>
      <c r="I26" s="16">
        <f>Stat.!P72</f>
        <v>242</v>
      </c>
      <c r="J26" s="26">
        <f>Stat.!AD72</f>
        <v>0</v>
      </c>
      <c r="K26" s="16">
        <f>Stat.!AR72</f>
        <v>0</v>
      </c>
      <c r="L26" s="26">
        <f>Stat.!BF72</f>
        <v>0</v>
      </c>
      <c r="M26" s="16">
        <f>Stat.!BT72</f>
        <v>0</v>
      </c>
      <c r="N26" s="34"/>
      <c r="O26" s="16">
        <f t="shared" ref="O26:O32" si="6">C26+I26</f>
        <v>1212</v>
      </c>
      <c r="P26" s="26">
        <f t="shared" ref="P26:P32" si="7">D26+J26</f>
        <v>0</v>
      </c>
      <c r="Q26" s="16">
        <f t="shared" ref="Q26:Q32" si="8">E26+K26</f>
        <v>0</v>
      </c>
      <c r="R26" s="110">
        <f t="shared" ref="R26:R32" si="9">F26+L26</f>
        <v>0</v>
      </c>
      <c r="S26" s="34">
        <f t="shared" ref="S26:S32" si="10">G26+M26</f>
        <v>2</v>
      </c>
      <c r="T26" s="16">
        <f t="shared" ref="T26:T32" si="11">Q26+R26</f>
        <v>0</v>
      </c>
      <c r="U26" s="26"/>
    </row>
    <row r="27" spans="1:21" x14ac:dyDescent="0.2">
      <c r="A27" s="77">
        <v>21</v>
      </c>
      <c r="B27" s="300" t="str">
        <f>Stat.!B34</f>
        <v>Aipldauer Rostislav</v>
      </c>
      <c r="C27" s="35">
        <f>Stat.!P34</f>
        <v>90</v>
      </c>
      <c r="D27" s="35">
        <f>Stat.!AD34</f>
        <v>0</v>
      </c>
      <c r="E27" s="35">
        <f>Stat.!AR34</f>
        <v>0</v>
      </c>
      <c r="F27" s="35">
        <f>Stat.!BF34</f>
        <v>0</v>
      </c>
      <c r="G27" s="16">
        <f>Stat.!BT34</f>
        <v>0</v>
      </c>
      <c r="H27" s="34"/>
      <c r="I27" s="16">
        <f>Stat.!P71</f>
        <v>0</v>
      </c>
      <c r="J27" s="26">
        <f>Stat.!AD71</f>
        <v>0</v>
      </c>
      <c r="K27" s="16">
        <f>Stat.!AR71</f>
        <v>0</v>
      </c>
      <c r="L27" s="26">
        <f>Stat.!BF71</f>
        <v>0</v>
      </c>
      <c r="M27" s="16">
        <f>Stat.!BT71</f>
        <v>0</v>
      </c>
      <c r="N27" s="33"/>
      <c r="O27" s="16">
        <f t="shared" si="6"/>
        <v>90</v>
      </c>
      <c r="P27" s="26">
        <f t="shared" si="7"/>
        <v>0</v>
      </c>
      <c r="Q27" s="16">
        <f t="shared" si="8"/>
        <v>0</v>
      </c>
      <c r="R27" s="110">
        <f t="shared" si="9"/>
        <v>0</v>
      </c>
      <c r="S27" s="34">
        <f t="shared" si="10"/>
        <v>0</v>
      </c>
      <c r="T27" s="16">
        <f t="shared" si="11"/>
        <v>0</v>
      </c>
      <c r="U27" s="38"/>
    </row>
    <row r="28" spans="1:21" x14ac:dyDescent="0.2">
      <c r="A28" s="77">
        <v>22</v>
      </c>
      <c r="B28" s="300" t="str">
        <f>Stat.!B12</f>
        <v>Havlík Martin</v>
      </c>
      <c r="C28" s="35">
        <f>Stat.!P12</f>
        <v>0</v>
      </c>
      <c r="D28" s="35">
        <f>Stat.!AD12</f>
        <v>14</v>
      </c>
      <c r="E28" s="35">
        <f>Stat.!AR12</f>
        <v>0</v>
      </c>
      <c r="F28" s="35">
        <f>Stat.!BF12</f>
        <v>0</v>
      </c>
      <c r="G28" s="16">
        <f>Stat.!BT12</f>
        <v>0</v>
      </c>
      <c r="H28" s="34"/>
      <c r="I28" s="16">
        <f>Stat.!P49</f>
        <v>331</v>
      </c>
      <c r="J28" s="26">
        <f>Stat.!AD49</f>
        <v>10</v>
      </c>
      <c r="K28" s="16">
        <f>Stat.!AR49</f>
        <v>0</v>
      </c>
      <c r="L28" s="26">
        <f>Stat.!BF49</f>
        <v>0</v>
      </c>
      <c r="M28" s="16">
        <f>Stat.!BT49</f>
        <v>0</v>
      </c>
      <c r="N28" s="34"/>
      <c r="O28" s="16">
        <f t="shared" si="6"/>
        <v>331</v>
      </c>
      <c r="P28" s="26">
        <f t="shared" si="7"/>
        <v>24</v>
      </c>
      <c r="Q28" s="16">
        <f t="shared" si="8"/>
        <v>0</v>
      </c>
      <c r="R28" s="110">
        <f t="shared" si="9"/>
        <v>0</v>
      </c>
      <c r="S28" s="34">
        <f t="shared" si="10"/>
        <v>0</v>
      </c>
      <c r="T28" s="16">
        <f t="shared" si="11"/>
        <v>0</v>
      </c>
      <c r="U28" s="39"/>
    </row>
    <row r="29" spans="1:21" x14ac:dyDescent="0.2">
      <c r="A29" s="77">
        <v>23</v>
      </c>
      <c r="B29" s="300" t="str">
        <f>Stat.!B4</f>
        <v>Havlík Roman</v>
      </c>
      <c r="C29" s="35">
        <f>Stat.!P4</f>
        <v>180</v>
      </c>
      <c r="D29" s="35">
        <f>Stat.!AD4</f>
        <v>0</v>
      </c>
      <c r="E29" s="35">
        <f>Stat.!AR4</f>
        <v>0</v>
      </c>
      <c r="F29" s="35">
        <f>Stat.!BF4</f>
        <v>0</v>
      </c>
      <c r="G29" s="16">
        <f>Stat.!BT4</f>
        <v>0</v>
      </c>
      <c r="H29" s="34"/>
      <c r="I29" s="16">
        <f>Stat.!P41</f>
        <v>90</v>
      </c>
      <c r="J29" s="26">
        <f>Stat.!AD41</f>
        <v>0</v>
      </c>
      <c r="K29" s="16">
        <f>Stat.!AR41</f>
        <v>0</v>
      </c>
      <c r="L29" s="26">
        <f>Stat.!BF41</f>
        <v>0</v>
      </c>
      <c r="M29" s="16">
        <f>Stat.!BT41</f>
        <v>0</v>
      </c>
      <c r="N29" s="34"/>
      <c r="O29" s="16">
        <f t="shared" si="6"/>
        <v>270</v>
      </c>
      <c r="P29" s="26">
        <f t="shared" si="7"/>
        <v>0</v>
      </c>
      <c r="Q29" s="16">
        <f t="shared" si="8"/>
        <v>0</v>
      </c>
      <c r="R29" s="110">
        <f t="shared" si="9"/>
        <v>0</v>
      </c>
      <c r="S29" s="34">
        <f t="shared" si="10"/>
        <v>0</v>
      </c>
      <c r="T29" s="16">
        <f t="shared" si="11"/>
        <v>0</v>
      </c>
      <c r="U29" s="38"/>
    </row>
    <row r="30" spans="1:21" x14ac:dyDescent="0.2">
      <c r="A30" s="77">
        <v>24</v>
      </c>
      <c r="B30" s="300" t="str">
        <f>Stat.!B13</f>
        <v>Jahoda Martin</v>
      </c>
      <c r="C30" s="35">
        <f>Stat.!P13</f>
        <v>0</v>
      </c>
      <c r="D30" s="35">
        <f>Stat.!AD13</f>
        <v>0</v>
      </c>
      <c r="E30" s="35">
        <f>Stat.!AR13</f>
        <v>0</v>
      </c>
      <c r="F30" s="35">
        <f>Stat.!BF13</f>
        <v>0</v>
      </c>
      <c r="G30" s="16">
        <f>Stat.!BT13</f>
        <v>0</v>
      </c>
      <c r="H30" s="34"/>
      <c r="I30" s="16">
        <f>Stat.!P50</f>
        <v>0</v>
      </c>
      <c r="J30" s="26">
        <f>Stat.!AD50</f>
        <v>11</v>
      </c>
      <c r="K30" s="16">
        <f>Stat.!AR50</f>
        <v>0</v>
      </c>
      <c r="L30" s="26">
        <f>Stat.!BF50</f>
        <v>0</v>
      </c>
      <c r="M30" s="16">
        <f>Stat.!BT50</f>
        <v>0</v>
      </c>
      <c r="N30" s="34"/>
      <c r="O30" s="16">
        <f t="shared" si="6"/>
        <v>0</v>
      </c>
      <c r="P30" s="26">
        <f t="shared" si="7"/>
        <v>11</v>
      </c>
      <c r="Q30" s="16">
        <f t="shared" si="8"/>
        <v>0</v>
      </c>
      <c r="R30" s="110">
        <f t="shared" si="9"/>
        <v>0</v>
      </c>
      <c r="S30" s="34">
        <f t="shared" si="10"/>
        <v>0</v>
      </c>
      <c r="T30" s="16">
        <f t="shared" si="11"/>
        <v>0</v>
      </c>
      <c r="U30" s="38"/>
    </row>
    <row r="31" spans="1:21" x14ac:dyDescent="0.2">
      <c r="A31" s="77">
        <v>25</v>
      </c>
      <c r="B31" s="300" t="str">
        <f>Stat.!B15</f>
        <v>Kelbler Marek</v>
      </c>
      <c r="C31" s="35">
        <f>Stat.!P15</f>
        <v>0</v>
      </c>
      <c r="D31" s="35">
        <f>Stat.!AD15</f>
        <v>0</v>
      </c>
      <c r="E31" s="35">
        <f>Stat.!AR15</f>
        <v>0</v>
      </c>
      <c r="F31" s="35">
        <f>Stat.!BF15</f>
        <v>0</v>
      </c>
      <c r="G31" s="16">
        <f>Stat.!BT15</f>
        <v>0</v>
      </c>
      <c r="H31" s="34"/>
      <c r="I31" s="16">
        <f>Stat.!P52</f>
        <v>180</v>
      </c>
      <c r="J31" s="26">
        <f>Stat.!AD52</f>
        <v>0</v>
      </c>
      <c r="K31" s="16">
        <f>Stat.!AR52</f>
        <v>0</v>
      </c>
      <c r="L31" s="26">
        <f>Stat.!BF52</f>
        <v>0</v>
      </c>
      <c r="M31" s="16">
        <f>Stat.!BT52</f>
        <v>0</v>
      </c>
      <c r="N31" s="34"/>
      <c r="O31" s="16">
        <f t="shared" si="6"/>
        <v>180</v>
      </c>
      <c r="P31" s="26">
        <f t="shared" si="7"/>
        <v>0</v>
      </c>
      <c r="Q31" s="16">
        <f t="shared" si="8"/>
        <v>0</v>
      </c>
      <c r="R31" s="110">
        <f t="shared" si="9"/>
        <v>0</v>
      </c>
      <c r="S31" s="34">
        <f t="shared" si="10"/>
        <v>0</v>
      </c>
      <c r="T31" s="16">
        <f t="shared" si="11"/>
        <v>0</v>
      </c>
      <c r="U31" s="38"/>
    </row>
    <row r="32" spans="1:21" x14ac:dyDescent="0.2">
      <c r="A32" s="77">
        <v>26</v>
      </c>
      <c r="B32" s="300" t="str">
        <f>Stat.!B28</f>
        <v>Plachý Karel</v>
      </c>
      <c r="C32" s="35">
        <f>Stat.!P28</f>
        <v>0</v>
      </c>
      <c r="D32" s="35">
        <f>Stat.!AD28</f>
        <v>5</v>
      </c>
      <c r="E32" s="35">
        <f>Stat.!AR28</f>
        <v>0</v>
      </c>
      <c r="F32" s="35">
        <f>Stat.!BF28</f>
        <v>0</v>
      </c>
      <c r="G32" s="16">
        <f>Stat.!BT28</f>
        <v>0</v>
      </c>
      <c r="H32" s="34"/>
      <c r="I32" s="16">
        <f>Stat.!P65</f>
        <v>0</v>
      </c>
      <c r="J32" s="26">
        <f>Stat.!AD65</f>
        <v>0</v>
      </c>
      <c r="K32" s="16">
        <f>Stat.!AR65</f>
        <v>0</v>
      </c>
      <c r="L32" s="26">
        <f>Stat.!BF65</f>
        <v>0</v>
      </c>
      <c r="M32" s="16">
        <f>Stat.!BT65</f>
        <v>0</v>
      </c>
      <c r="N32" s="34"/>
      <c r="O32" s="16">
        <f t="shared" si="6"/>
        <v>0</v>
      </c>
      <c r="P32" s="26">
        <f t="shared" si="7"/>
        <v>5</v>
      </c>
      <c r="Q32" s="16">
        <f t="shared" si="8"/>
        <v>0</v>
      </c>
      <c r="R32" s="110">
        <f t="shared" si="9"/>
        <v>0</v>
      </c>
      <c r="S32" s="34">
        <f t="shared" si="10"/>
        <v>0</v>
      </c>
      <c r="T32" s="16">
        <f t="shared" si="11"/>
        <v>0</v>
      </c>
      <c r="U32" s="38"/>
    </row>
    <row r="33" spans="1:21" x14ac:dyDescent="0.2">
      <c r="A33" s="77">
        <v>27</v>
      </c>
      <c r="B33" s="300" t="str">
        <f>Stat.!B30</f>
        <v>Nedoma Václav</v>
      </c>
      <c r="C33" s="35">
        <f>Stat.!P30</f>
        <v>0</v>
      </c>
      <c r="D33" s="35">
        <f>Stat.!AD30</f>
        <v>0</v>
      </c>
      <c r="E33" s="35">
        <f>Stat.!AR30</f>
        <v>0</v>
      </c>
      <c r="F33" s="35">
        <f>Stat.!BF30</f>
        <v>0</v>
      </c>
      <c r="G33" s="16">
        <f>Stat.!BT30</f>
        <v>0</v>
      </c>
      <c r="H33" s="34"/>
      <c r="I33" s="16">
        <f>Stat.!P67</f>
        <v>45</v>
      </c>
      <c r="J33" s="26">
        <f>Stat.!AD67</f>
        <v>0</v>
      </c>
      <c r="K33" s="16">
        <f>Stat.!AR67</f>
        <v>0</v>
      </c>
      <c r="L33" s="26">
        <f>Stat.!BF67</f>
        <v>0</v>
      </c>
      <c r="M33" s="16">
        <f>Stat.!BT67</f>
        <v>0</v>
      </c>
      <c r="N33" s="34"/>
      <c r="O33" s="16">
        <f t="shared" ref="O33:O40" si="12">C33+I33</f>
        <v>45</v>
      </c>
      <c r="P33" s="26">
        <f t="shared" ref="P33:P40" si="13">D33+J33</f>
        <v>0</v>
      </c>
      <c r="Q33" s="16">
        <f t="shared" ref="Q33:Q40" si="14">E33+K33</f>
        <v>0</v>
      </c>
      <c r="R33" s="110">
        <f t="shared" ref="R33:R40" si="15">F33+L33</f>
        <v>0</v>
      </c>
      <c r="S33" s="34">
        <f t="shared" ref="S33:S40" si="16">G33+M33</f>
        <v>0</v>
      </c>
      <c r="T33" s="16">
        <f t="shared" ref="T33:T40" si="17">Q33+R33</f>
        <v>0</v>
      </c>
      <c r="U33" s="38"/>
    </row>
    <row r="34" spans="1:21" x14ac:dyDescent="0.2">
      <c r="A34" s="77">
        <v>28</v>
      </c>
      <c r="B34" s="300" t="str">
        <f>Stat.!B24</f>
        <v>Chvátal Patrik</v>
      </c>
      <c r="C34" s="35">
        <f>Stat.!P24</f>
        <v>90</v>
      </c>
      <c r="D34" s="35">
        <f>Stat.!AD24</f>
        <v>0</v>
      </c>
      <c r="E34" s="35">
        <f>Stat.!AR24</f>
        <v>0</v>
      </c>
      <c r="F34" s="35">
        <f>Stat.!BF24</f>
        <v>0</v>
      </c>
      <c r="G34" s="16">
        <f>Stat.!BT24</f>
        <v>0</v>
      </c>
      <c r="H34" s="34"/>
      <c r="I34" s="16">
        <f>Stat.!P61</f>
        <v>0</v>
      </c>
      <c r="J34" s="26">
        <f>Stat.!AD61</f>
        <v>61</v>
      </c>
      <c r="K34" s="16">
        <f>Stat.!AR61</f>
        <v>0</v>
      </c>
      <c r="L34" s="26">
        <f>Stat.!BF61</f>
        <v>0</v>
      </c>
      <c r="M34" s="16">
        <f>Stat.!BT61</f>
        <v>0</v>
      </c>
      <c r="N34" s="34"/>
      <c r="O34" s="16">
        <f t="shared" si="12"/>
        <v>90</v>
      </c>
      <c r="P34" s="26">
        <f t="shared" si="13"/>
        <v>61</v>
      </c>
      <c r="Q34" s="16">
        <f t="shared" si="14"/>
        <v>0</v>
      </c>
      <c r="R34" s="110">
        <f t="shared" si="15"/>
        <v>0</v>
      </c>
      <c r="S34" s="34">
        <f t="shared" si="16"/>
        <v>0</v>
      </c>
      <c r="T34" s="16">
        <f t="shared" si="17"/>
        <v>0</v>
      </c>
      <c r="U34" s="38"/>
    </row>
    <row r="35" spans="1:21" x14ac:dyDescent="0.2">
      <c r="A35" s="77">
        <v>29</v>
      </c>
      <c r="B35" s="300" t="str">
        <f>Stat.!B17</f>
        <v>Zejda Vojtěch</v>
      </c>
      <c r="C35" s="35">
        <f>Stat.!P17</f>
        <v>1016</v>
      </c>
      <c r="D35" s="35">
        <f>Stat.!AD17</f>
        <v>0</v>
      </c>
      <c r="E35" s="35">
        <f>Stat.!AR17</f>
        <v>0</v>
      </c>
      <c r="F35" s="35">
        <f>Stat.!BF17</f>
        <v>0</v>
      </c>
      <c r="G35" s="16">
        <f>Stat.!BT17</f>
        <v>0</v>
      </c>
      <c r="H35" s="34"/>
      <c r="I35" s="16">
        <f>Stat.!P54</f>
        <v>180</v>
      </c>
      <c r="J35" s="26">
        <f>Stat.!AD54</f>
        <v>0</v>
      </c>
      <c r="K35" s="16">
        <f>Stat.!AR54</f>
        <v>0</v>
      </c>
      <c r="L35" s="26">
        <f>Stat.!BF54</f>
        <v>0</v>
      </c>
      <c r="M35" s="16">
        <f>Stat.!BT54</f>
        <v>0</v>
      </c>
      <c r="N35" s="34"/>
      <c r="O35" s="16">
        <f t="shared" si="12"/>
        <v>1196</v>
      </c>
      <c r="P35" s="26">
        <f t="shared" si="13"/>
        <v>0</v>
      </c>
      <c r="Q35" s="16">
        <f t="shared" si="14"/>
        <v>0</v>
      </c>
      <c r="R35" s="110">
        <f t="shared" si="15"/>
        <v>0</v>
      </c>
      <c r="S35" s="34">
        <f t="shared" si="16"/>
        <v>0</v>
      </c>
      <c r="T35" s="16">
        <f t="shared" si="17"/>
        <v>0</v>
      </c>
      <c r="U35" s="38"/>
    </row>
    <row r="36" spans="1:21" x14ac:dyDescent="0.2">
      <c r="A36" s="77">
        <v>30</v>
      </c>
      <c r="B36" s="300" t="str">
        <f>Stat.!B9</f>
        <v>Habr Jiří</v>
      </c>
      <c r="C36" s="35">
        <f>Stat.!P9</f>
        <v>0</v>
      </c>
      <c r="D36" s="35">
        <f>Stat.!AD9</f>
        <v>0</v>
      </c>
      <c r="E36" s="35">
        <f>Stat.!AR9</f>
        <v>0</v>
      </c>
      <c r="F36" s="35">
        <f>Stat.!BF9</f>
        <v>0</v>
      </c>
      <c r="G36" s="16">
        <f>Stat.!BT9</f>
        <v>0</v>
      </c>
      <c r="H36" s="34"/>
      <c r="I36" s="16">
        <f>Stat.!P46</f>
        <v>0</v>
      </c>
      <c r="J36" s="26">
        <f>Stat.!AD46</f>
        <v>0</v>
      </c>
      <c r="K36" s="16">
        <f>Stat.!AR46</f>
        <v>0</v>
      </c>
      <c r="L36" s="26">
        <f>Stat.!BF46</f>
        <v>0</v>
      </c>
      <c r="M36" s="16">
        <f>Stat.!BT46</f>
        <v>0</v>
      </c>
      <c r="N36" s="33"/>
      <c r="O36" s="16">
        <f t="shared" si="12"/>
        <v>0</v>
      </c>
      <c r="P36" s="26">
        <f t="shared" si="13"/>
        <v>0</v>
      </c>
      <c r="Q36" s="16">
        <f t="shared" si="14"/>
        <v>0</v>
      </c>
      <c r="R36" s="110">
        <f t="shared" si="15"/>
        <v>0</v>
      </c>
      <c r="S36" s="34">
        <f t="shared" si="16"/>
        <v>0</v>
      </c>
      <c r="T36" s="16">
        <f t="shared" si="17"/>
        <v>0</v>
      </c>
      <c r="U36" s="38"/>
    </row>
    <row r="37" spans="1:21" x14ac:dyDescent="0.2">
      <c r="A37" s="77">
        <v>31</v>
      </c>
      <c r="B37" s="300" t="str">
        <f>Stat.!B25</f>
        <v>Koupil Petr</v>
      </c>
      <c r="C37" s="35">
        <f>Stat.!P25</f>
        <v>810</v>
      </c>
      <c r="D37" s="35">
        <f>Stat.!AD25</f>
        <v>0</v>
      </c>
      <c r="E37" s="35">
        <f>Stat.!AR25</f>
        <v>0</v>
      </c>
      <c r="F37" s="35">
        <f>Stat.!BF25</f>
        <v>0</v>
      </c>
      <c r="G37" s="16">
        <f>Stat.!BT25</f>
        <v>0</v>
      </c>
      <c r="H37" s="34"/>
      <c r="I37" s="16">
        <f>Stat.!P62</f>
        <v>900</v>
      </c>
      <c r="J37" s="26">
        <f>Stat.!AD62</f>
        <v>0</v>
      </c>
      <c r="K37" s="16">
        <f>Stat.!AR62</f>
        <v>0</v>
      </c>
      <c r="L37" s="26">
        <f>Stat.!BF62</f>
        <v>0</v>
      </c>
      <c r="M37" s="16">
        <f>Stat.!BT62</f>
        <v>0</v>
      </c>
      <c r="N37" s="34"/>
      <c r="O37" s="16">
        <f t="shared" si="12"/>
        <v>1710</v>
      </c>
      <c r="P37" s="26">
        <f t="shared" si="13"/>
        <v>0</v>
      </c>
      <c r="Q37" s="16">
        <f t="shared" si="14"/>
        <v>0</v>
      </c>
      <c r="R37" s="110">
        <f t="shared" si="15"/>
        <v>0</v>
      </c>
      <c r="S37" s="34">
        <f t="shared" si="16"/>
        <v>0</v>
      </c>
      <c r="T37" s="16">
        <f t="shared" si="17"/>
        <v>0</v>
      </c>
      <c r="U37" s="38"/>
    </row>
    <row r="38" spans="1:21" x14ac:dyDescent="0.2">
      <c r="A38" s="79">
        <v>32</v>
      </c>
      <c r="B38" s="300" t="str">
        <f>Stat.!B31</f>
        <v>Tříletý Radim</v>
      </c>
      <c r="C38" s="35">
        <f>Stat.!P31</f>
        <v>90</v>
      </c>
      <c r="D38" s="35">
        <f>Stat.!AD31</f>
        <v>120</v>
      </c>
      <c r="E38" s="35">
        <f>Stat.!AR31</f>
        <v>0</v>
      </c>
      <c r="F38" s="35">
        <f>Stat.!BF31</f>
        <v>0</v>
      </c>
      <c r="G38" s="16">
        <f>Stat.!BT31</f>
        <v>0</v>
      </c>
      <c r="H38" s="34"/>
      <c r="I38" s="16">
        <f>Stat.!P68</f>
        <v>270</v>
      </c>
      <c r="J38" s="26">
        <f>Stat.!AD68</f>
        <v>0</v>
      </c>
      <c r="K38" s="16">
        <f>Stat.!AR68</f>
        <v>0</v>
      </c>
      <c r="L38" s="26">
        <f>Stat.!BF68</f>
        <v>0</v>
      </c>
      <c r="M38" s="16">
        <f>Stat.!BT68</f>
        <v>0</v>
      </c>
      <c r="N38" s="34"/>
      <c r="O38" s="16">
        <f t="shared" si="12"/>
        <v>360</v>
      </c>
      <c r="P38" s="26">
        <f t="shared" si="13"/>
        <v>120</v>
      </c>
      <c r="Q38" s="16">
        <f t="shared" si="14"/>
        <v>0</v>
      </c>
      <c r="R38" s="110">
        <f t="shared" si="15"/>
        <v>0</v>
      </c>
      <c r="S38" s="34">
        <f t="shared" si="16"/>
        <v>0</v>
      </c>
      <c r="T38" s="16">
        <f t="shared" si="17"/>
        <v>0</v>
      </c>
      <c r="U38" s="38"/>
    </row>
    <row r="39" spans="1:21" x14ac:dyDescent="0.2">
      <c r="A39" s="80">
        <v>33</v>
      </c>
      <c r="B39" s="301" t="str">
        <f>Stat.!B33</f>
        <v>Pospíchal Tomáš</v>
      </c>
      <c r="C39" s="35">
        <f>Stat.!P33</f>
        <v>0</v>
      </c>
      <c r="D39" s="35">
        <f>Stat.!AD33</f>
        <v>0</v>
      </c>
      <c r="E39" s="35">
        <f>Stat.!AR33</f>
        <v>0</v>
      </c>
      <c r="F39" s="35">
        <f>Stat.!BF33</f>
        <v>0</v>
      </c>
      <c r="G39" s="16">
        <f>Stat.!BT33</f>
        <v>0</v>
      </c>
      <c r="H39" s="34"/>
      <c r="I39" s="16">
        <f>Stat.!P70</f>
        <v>45</v>
      </c>
      <c r="J39" s="26">
        <f>Stat.!AD70</f>
        <v>0</v>
      </c>
      <c r="K39" s="16">
        <f>Stat.!AR70</f>
        <v>0</v>
      </c>
      <c r="L39" s="26">
        <f>Stat.!BF70</f>
        <v>0</v>
      </c>
      <c r="M39" s="16">
        <f>Stat.!BT70</f>
        <v>0</v>
      </c>
      <c r="N39" s="34"/>
      <c r="O39" s="16">
        <f t="shared" si="12"/>
        <v>45</v>
      </c>
      <c r="P39" s="26">
        <f t="shared" si="13"/>
        <v>0</v>
      </c>
      <c r="Q39" s="16">
        <f t="shared" si="14"/>
        <v>0</v>
      </c>
      <c r="R39" s="110">
        <f t="shared" si="15"/>
        <v>0</v>
      </c>
      <c r="S39" s="34">
        <f t="shared" si="16"/>
        <v>0</v>
      </c>
      <c r="T39" s="16">
        <f t="shared" si="17"/>
        <v>0</v>
      </c>
      <c r="U39" s="38"/>
    </row>
    <row r="40" spans="1:21" x14ac:dyDescent="0.2">
      <c r="A40" s="66"/>
      <c r="B40" s="65" t="s">
        <v>23</v>
      </c>
      <c r="C40" s="298">
        <f t="shared" ref="C40:M40" si="18">SUM(C7:C39)</f>
        <v>11939</v>
      </c>
      <c r="D40" s="67">
        <f t="shared" si="18"/>
        <v>841</v>
      </c>
      <c r="E40" s="63">
        <f t="shared" si="18"/>
        <v>44</v>
      </c>
      <c r="F40" s="63">
        <f t="shared" si="18"/>
        <v>36</v>
      </c>
      <c r="G40" s="63">
        <f t="shared" si="18"/>
        <v>13</v>
      </c>
      <c r="H40" s="63">
        <f t="shared" si="18"/>
        <v>0</v>
      </c>
      <c r="I40" s="63">
        <f t="shared" si="18"/>
        <v>12167</v>
      </c>
      <c r="J40" s="63">
        <f t="shared" si="18"/>
        <v>703</v>
      </c>
      <c r="K40" s="63">
        <f t="shared" si="18"/>
        <v>24</v>
      </c>
      <c r="L40" s="63">
        <f t="shared" si="18"/>
        <v>22</v>
      </c>
      <c r="M40" s="63">
        <f t="shared" si="18"/>
        <v>4</v>
      </c>
      <c r="N40" s="63"/>
      <c r="O40" s="63">
        <f t="shared" si="12"/>
        <v>24106</v>
      </c>
      <c r="P40" s="63">
        <f t="shared" si="13"/>
        <v>1544</v>
      </c>
      <c r="Q40" s="63">
        <f t="shared" si="14"/>
        <v>68</v>
      </c>
      <c r="R40" s="108">
        <f t="shared" si="15"/>
        <v>58</v>
      </c>
      <c r="S40" s="63">
        <f t="shared" si="16"/>
        <v>17</v>
      </c>
      <c r="T40" s="63">
        <f t="shared" si="17"/>
        <v>126</v>
      </c>
      <c r="U40" s="63"/>
    </row>
    <row r="41" spans="1:21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69"/>
      <c r="U41" s="69"/>
    </row>
  </sheetData>
  <sortState ref="B7:U25">
    <sortCondition descending="1" ref="T7:T25"/>
    <sortCondition descending="1" ref="R7:R25"/>
  </sortState>
  <mergeCells count="6">
    <mergeCell ref="O6:U6"/>
    <mergeCell ref="I6:M6"/>
    <mergeCell ref="C6:G6"/>
    <mergeCell ref="E4:F4"/>
    <mergeCell ref="K4:L4"/>
    <mergeCell ref="Q4:R4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/>
  <dimension ref="A4:AS94"/>
  <sheetViews>
    <sheetView workbookViewId="0">
      <selection activeCell="AF28" sqref="AF28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5" customWidth="1"/>
    <col min="17" max="19" width="3.7109375" customWidth="1"/>
    <col min="20" max="20" width="4.28515625" customWidth="1"/>
    <col min="21" max="21" width="3.7109375" customWidth="1"/>
    <col min="22" max="22" width="5.140625" style="6" customWidth="1"/>
    <col min="23" max="23" width="14" style="6" bestFit="1" customWidth="1"/>
    <col min="24" max="24" width="5.5703125" style="36" customWidth="1"/>
    <col min="25" max="25" width="5.5703125" style="43" customWidth="1"/>
    <col min="26" max="26" width="5.5703125" style="44" customWidth="1"/>
    <col min="27" max="27" width="1" style="45" customWidth="1"/>
    <col min="28" max="28" width="5" style="45" customWidth="1"/>
    <col min="29" max="29" width="5" style="686" customWidth="1"/>
    <col min="30" max="31" width="1.42578125" style="6" customWidth="1"/>
    <col min="32" max="32" width="12.85546875" style="6" customWidth="1"/>
    <col min="33" max="33" width="5" style="6" customWidth="1"/>
    <col min="34" max="34" width="10.28515625" customWidth="1"/>
    <col min="35" max="35" width="5" customWidth="1"/>
    <col min="36" max="36" width="10.42578125" customWidth="1"/>
    <col min="37" max="37" width="5" customWidth="1"/>
    <col min="38" max="38" width="1.42578125" customWidth="1"/>
    <col min="39" max="42" width="8.85546875" style="29" customWidth="1"/>
    <col min="43" max="45" width="8.85546875" style="457" customWidth="1"/>
    <col min="46" max="48" width="8.85546875" customWidth="1"/>
  </cols>
  <sheetData>
    <row r="4" spans="1:37" x14ac:dyDescent="0.2">
      <c r="B4" s="7" t="str">
        <f>TAB!B4</f>
        <v>2017/2018</v>
      </c>
      <c r="C4" s="20" t="s">
        <v>14</v>
      </c>
      <c r="D4" s="21"/>
      <c r="E4" s="951" t="s">
        <v>0</v>
      </c>
      <c r="F4" s="952"/>
      <c r="G4" s="14" t="s">
        <v>13</v>
      </c>
      <c r="H4" s="13"/>
      <c r="I4" s="20" t="s">
        <v>14</v>
      </c>
      <c r="J4" s="21"/>
      <c r="K4" s="951" t="s">
        <v>0</v>
      </c>
      <c r="L4" s="952"/>
      <c r="M4" s="14" t="s">
        <v>13</v>
      </c>
      <c r="N4" s="13"/>
      <c r="O4" s="20" t="s">
        <v>14</v>
      </c>
      <c r="P4" s="21"/>
      <c r="Q4" s="966" t="s">
        <v>0</v>
      </c>
      <c r="R4" s="967"/>
      <c r="S4" s="25" t="s">
        <v>13</v>
      </c>
      <c r="T4" t="s">
        <v>1</v>
      </c>
      <c r="U4" s="9"/>
      <c r="Y4" s="43" t="s">
        <v>38</v>
      </c>
      <c r="AG4" s="237"/>
      <c r="AH4" s="44"/>
      <c r="AI4" s="45"/>
      <c r="AJ4" s="238"/>
      <c r="AK4" s="239"/>
    </row>
    <row r="5" spans="1:37" ht="39" customHeight="1" thickBot="1" x14ac:dyDescent="0.25">
      <c r="A5" s="81"/>
      <c r="B5" s="3" t="s">
        <v>2</v>
      </c>
      <c r="C5" s="18" t="s">
        <v>3</v>
      </c>
      <c r="D5" s="22" t="s">
        <v>4</v>
      </c>
      <c r="E5" s="18" t="s">
        <v>15</v>
      </c>
      <c r="F5" s="23" t="s">
        <v>9</v>
      </c>
      <c r="G5" s="18" t="s">
        <v>10</v>
      </c>
      <c r="H5" s="19"/>
      <c r="I5" s="18" t="s">
        <v>3</v>
      </c>
      <c r="J5" s="22" t="s">
        <v>4</v>
      </c>
      <c r="K5" s="18" t="s">
        <v>15</v>
      </c>
      <c r="L5" s="23" t="s">
        <v>9</v>
      </c>
      <c r="M5" s="18" t="s">
        <v>10</v>
      </c>
      <c r="N5" s="19"/>
      <c r="O5" s="18" t="s">
        <v>3</v>
      </c>
      <c r="P5" s="22" t="s">
        <v>4</v>
      </c>
      <c r="Q5" s="18" t="s">
        <v>15</v>
      </c>
      <c r="R5" s="23" t="s">
        <v>9</v>
      </c>
      <c r="S5" s="19" t="s">
        <v>10</v>
      </c>
      <c r="T5" s="18" t="s">
        <v>8</v>
      </c>
      <c r="U5" s="37" t="s">
        <v>25</v>
      </c>
      <c r="V5" s="113" t="s">
        <v>18</v>
      </c>
      <c r="W5" s="28"/>
      <c r="X5" s="50" t="s">
        <v>34</v>
      </c>
      <c r="Y5" s="51" t="s">
        <v>27</v>
      </c>
      <c r="Z5" s="52" t="s">
        <v>33</v>
      </c>
      <c r="AB5" s="846" t="s">
        <v>938</v>
      </c>
      <c r="AC5" s="847" t="s">
        <v>939</v>
      </c>
      <c r="AH5" s="44"/>
      <c r="AI5" s="44"/>
      <c r="AJ5" s="238"/>
      <c r="AK5" s="238"/>
    </row>
    <row r="6" spans="1:37" ht="13.5" thickTop="1" x14ac:dyDescent="0.2">
      <c r="A6" s="72"/>
      <c r="B6" s="4"/>
      <c r="C6" s="958" t="str">
        <f>TAB!C6</f>
        <v>Podzim 2017</v>
      </c>
      <c r="D6" s="958"/>
      <c r="E6" s="958"/>
      <c r="F6" s="958"/>
      <c r="G6" s="959"/>
      <c r="H6" s="5"/>
      <c r="I6" s="963" t="str">
        <f>TAB!I6</f>
        <v>Jaro 2018</v>
      </c>
      <c r="J6" s="958"/>
      <c r="K6" s="958"/>
      <c r="L6" s="958"/>
      <c r="M6" s="959"/>
      <c r="N6" s="5"/>
      <c r="O6" s="963" t="str">
        <f>TAB!O6</f>
        <v>2017/2018</v>
      </c>
      <c r="P6" s="958"/>
      <c r="Q6" s="958"/>
      <c r="R6" s="958"/>
      <c r="S6" s="958"/>
      <c r="T6" s="958"/>
      <c r="U6" s="959"/>
      <c r="V6" s="99"/>
      <c r="Y6" s="45"/>
      <c r="Z6" s="53"/>
      <c r="AB6" s="45" t="s">
        <v>940</v>
      </c>
      <c r="AC6" s="686" t="s">
        <v>940</v>
      </c>
      <c r="AF6" s="30" t="s">
        <v>29</v>
      </c>
      <c r="AG6" s="47" t="s">
        <v>170</v>
      </c>
      <c r="AH6" s="654" t="s">
        <v>30</v>
      </c>
      <c r="AI6" s="653" t="s">
        <v>170</v>
      </c>
      <c r="AJ6" s="387" t="s">
        <v>39</v>
      </c>
      <c r="AK6" s="387" t="s">
        <v>170</v>
      </c>
    </row>
    <row r="7" spans="1:37" x14ac:dyDescent="0.2">
      <c r="A7" s="294">
        <v>1</v>
      </c>
      <c r="B7" s="299" t="str">
        <f>Stat.!B21</f>
        <v>Švarc Petr</v>
      </c>
      <c r="C7" s="35">
        <f>Stat.!P21</f>
        <v>1170</v>
      </c>
      <c r="D7" s="35">
        <f>Stat.!AD21</f>
        <v>0</v>
      </c>
      <c r="E7" s="35">
        <f>Stat.!AR21</f>
        <v>5</v>
      </c>
      <c r="F7" s="35">
        <f>Stat.!BF21</f>
        <v>4</v>
      </c>
      <c r="G7" s="16">
        <f>Stat.!BT21</f>
        <v>1</v>
      </c>
      <c r="H7" s="34"/>
      <c r="I7" s="16">
        <f>Stat.!P58</f>
        <v>1170</v>
      </c>
      <c r="J7" s="26">
        <f>Stat.!AD58</f>
        <v>0</v>
      </c>
      <c r="K7" s="16">
        <f>Stat.!AR58</f>
        <v>2</v>
      </c>
      <c r="L7" s="26">
        <f>Stat.!BF58</f>
        <v>4</v>
      </c>
      <c r="M7" s="16">
        <f>Stat.!BT58</f>
        <v>1</v>
      </c>
      <c r="N7" s="34"/>
      <c r="O7" s="16">
        <f t="shared" ref="O7:O39" si="0">C7+I7</f>
        <v>2340</v>
      </c>
      <c r="P7" s="26">
        <f t="shared" ref="P7:P39" si="1">D7+J7</f>
        <v>0</v>
      </c>
      <c r="Q7" s="16">
        <f t="shared" ref="Q7:Q39" si="2">E7+K7</f>
        <v>7</v>
      </c>
      <c r="R7" s="26">
        <f t="shared" ref="R7:R39" si="3">F7+L7</f>
        <v>8</v>
      </c>
      <c r="S7" s="32">
        <f t="shared" ref="S7:S39" si="4">G7+M7</f>
        <v>2</v>
      </c>
      <c r="T7" s="16">
        <f t="shared" ref="T7:T39" si="5">Q7+R7</f>
        <v>15</v>
      </c>
      <c r="U7" s="38"/>
      <c r="V7" s="99">
        <f t="shared" ref="V7:V39" si="6">O7+P7</f>
        <v>2340</v>
      </c>
      <c r="W7" s="84" t="str">
        <f t="shared" ref="W7:W36" si="7">B7</f>
        <v>Švarc Petr</v>
      </c>
      <c r="X7" s="36">
        <f t="shared" ref="X7" si="8">IF(Q7=0," ",V7/Q7)</f>
        <v>334.28571428571428</v>
      </c>
      <c r="Y7" s="45">
        <f t="shared" ref="Y7" si="9">IF(R7=0," ",V7/R7)</f>
        <v>292.5</v>
      </c>
      <c r="Z7" s="54">
        <f t="shared" ref="Z7" si="10">IF(T7=0," ",V7/T7)</f>
        <v>156</v>
      </c>
      <c r="AB7" s="45">
        <f>SUM(C7:D7)</f>
        <v>1170</v>
      </c>
      <c r="AC7" s="686">
        <f>SUM(I7:J7)</f>
        <v>1170</v>
      </c>
      <c r="AF7" s="84" t="s">
        <v>348</v>
      </c>
      <c r="AG7" s="36">
        <v>109.84615384615384</v>
      </c>
      <c r="AH7" s="578" t="s">
        <v>151</v>
      </c>
      <c r="AI7" s="695">
        <v>160.75</v>
      </c>
      <c r="AJ7" s="570" t="s">
        <v>48</v>
      </c>
      <c r="AK7" s="569">
        <v>75.15789473684211</v>
      </c>
    </row>
    <row r="8" spans="1:37" x14ac:dyDescent="0.2">
      <c r="A8" s="295">
        <v>2</v>
      </c>
      <c r="B8" s="300" t="str">
        <f>Stat.!B11</f>
        <v>Habr Vojta</v>
      </c>
      <c r="C8" s="35">
        <f>Stat.!P11</f>
        <v>963</v>
      </c>
      <c r="D8" s="35">
        <f>Stat.!AD11</f>
        <v>0</v>
      </c>
      <c r="E8" s="35">
        <f>Stat.!AR11</f>
        <v>7</v>
      </c>
      <c r="F8" s="35">
        <f>Stat.!BF11</f>
        <v>5</v>
      </c>
      <c r="G8" s="16">
        <f>Stat.!BT11</f>
        <v>1</v>
      </c>
      <c r="H8" s="34"/>
      <c r="I8" s="16">
        <f>Stat.!P48</f>
        <v>990</v>
      </c>
      <c r="J8" s="26">
        <f>Stat.!AD48</f>
        <v>0</v>
      </c>
      <c r="K8" s="16">
        <f>Stat.!AR48</f>
        <v>6</v>
      </c>
      <c r="L8" s="26">
        <f>Stat.!BF48</f>
        <v>4</v>
      </c>
      <c r="M8" s="16">
        <f>Stat.!BT48</f>
        <v>2</v>
      </c>
      <c r="N8" s="34"/>
      <c r="O8" s="16">
        <f t="shared" si="0"/>
        <v>1953</v>
      </c>
      <c r="P8" s="26">
        <f t="shared" si="1"/>
        <v>0</v>
      </c>
      <c r="Q8" s="16">
        <f t="shared" si="2"/>
        <v>13</v>
      </c>
      <c r="R8" s="26">
        <f t="shared" si="3"/>
        <v>9</v>
      </c>
      <c r="S8" s="34">
        <f t="shared" si="4"/>
        <v>3</v>
      </c>
      <c r="T8" s="16">
        <f t="shared" si="5"/>
        <v>22</v>
      </c>
      <c r="U8" s="38"/>
      <c r="V8" s="99">
        <f t="shared" si="6"/>
        <v>1953</v>
      </c>
      <c r="W8" s="84" t="str">
        <f t="shared" si="7"/>
        <v>Habr Vojta</v>
      </c>
      <c r="X8" s="36">
        <f t="shared" ref="X8:X21" si="11">IF(Q8=0," ",V8/Q8)</f>
        <v>150.23076923076923</v>
      </c>
      <c r="Y8" s="45">
        <f t="shared" ref="Y8:Y21" si="12">IF(R8=0," ",V8/R8)</f>
        <v>217</v>
      </c>
      <c r="Z8" s="54">
        <f t="shared" ref="Z8:Z21" si="13">IF(T8=0," ",V8/T8)</f>
        <v>88.772727272727266</v>
      </c>
      <c r="AB8" s="45">
        <f t="shared" ref="AB8:AB39" si="14">SUM(C8:D8)</f>
        <v>963</v>
      </c>
      <c r="AC8" s="686">
        <f t="shared" ref="AC8:AC39" si="15">SUM(I8:J8)</f>
        <v>990</v>
      </c>
      <c r="AF8" s="84" t="s">
        <v>434</v>
      </c>
      <c r="AG8" s="36">
        <v>162.75</v>
      </c>
      <c r="AH8" s="578" t="s">
        <v>387</v>
      </c>
      <c r="AI8" s="695">
        <v>174.16666666666666</v>
      </c>
      <c r="AJ8" s="570" t="s">
        <v>52</v>
      </c>
      <c r="AK8" s="569">
        <v>97.65</v>
      </c>
    </row>
    <row r="9" spans="1:37" x14ac:dyDescent="0.2">
      <c r="A9" s="295">
        <v>3</v>
      </c>
      <c r="B9" s="300" t="str">
        <f>Stat.!B16</f>
        <v>Kelbler Petr</v>
      </c>
      <c r="C9" s="35">
        <f>Stat.!P16</f>
        <v>1001</v>
      </c>
      <c r="D9" s="35">
        <f>Stat.!AD16</f>
        <v>0</v>
      </c>
      <c r="E9" s="35">
        <f>Stat.!AR16</f>
        <v>4</v>
      </c>
      <c r="F9" s="35">
        <f>Stat.!BF16</f>
        <v>4</v>
      </c>
      <c r="G9" s="16">
        <f>Stat.!BT16</f>
        <v>0</v>
      </c>
      <c r="H9" s="34"/>
      <c r="I9" s="16">
        <f>Stat.!P53</f>
        <v>900</v>
      </c>
      <c r="J9" s="26">
        <f>Stat.!AD53</f>
        <v>28</v>
      </c>
      <c r="K9" s="16">
        <f>Stat.!AR53</f>
        <v>2</v>
      </c>
      <c r="L9" s="26">
        <f>Stat.!BF53</f>
        <v>2</v>
      </c>
      <c r="M9" s="16">
        <f>Stat.!BT53</f>
        <v>0</v>
      </c>
      <c r="N9" s="34"/>
      <c r="O9" s="16">
        <f t="shared" si="0"/>
        <v>1901</v>
      </c>
      <c r="P9" s="26">
        <f t="shared" si="1"/>
        <v>28</v>
      </c>
      <c r="Q9" s="16">
        <f t="shared" si="2"/>
        <v>6</v>
      </c>
      <c r="R9" s="26">
        <f t="shared" si="3"/>
        <v>6</v>
      </c>
      <c r="S9" s="34">
        <f t="shared" si="4"/>
        <v>0</v>
      </c>
      <c r="T9" s="16">
        <f t="shared" si="5"/>
        <v>12</v>
      </c>
      <c r="U9" s="38"/>
      <c r="V9" s="99">
        <f t="shared" si="6"/>
        <v>1929</v>
      </c>
      <c r="W9" s="84" t="str">
        <f t="shared" si="7"/>
        <v>Kelbler Petr</v>
      </c>
      <c r="X9" s="36">
        <f t="shared" si="11"/>
        <v>321.5</v>
      </c>
      <c r="Y9" s="45">
        <f t="shared" si="12"/>
        <v>321.5</v>
      </c>
      <c r="Z9" s="54">
        <f t="shared" si="13"/>
        <v>160.75</v>
      </c>
      <c r="AB9" s="45">
        <f t="shared" si="14"/>
        <v>1001</v>
      </c>
      <c r="AC9" s="686">
        <f t="shared" si="15"/>
        <v>928</v>
      </c>
      <c r="AF9" s="84" t="s">
        <v>387</v>
      </c>
      <c r="AG9" s="36">
        <v>173.5</v>
      </c>
      <c r="AH9" s="574" t="s">
        <v>48</v>
      </c>
      <c r="AI9" s="45">
        <v>238</v>
      </c>
      <c r="AJ9" s="570" t="s">
        <v>387</v>
      </c>
      <c r="AK9" s="569">
        <v>116.11111111111111</v>
      </c>
    </row>
    <row r="10" spans="1:37" x14ac:dyDescent="0.2">
      <c r="A10" s="295">
        <v>4</v>
      </c>
      <c r="B10" s="300" t="str">
        <f>Stat.!B25</f>
        <v>Koupil Petr</v>
      </c>
      <c r="C10" s="35">
        <f>Stat.!P25</f>
        <v>810</v>
      </c>
      <c r="D10" s="35">
        <f>Stat.!AD25</f>
        <v>0</v>
      </c>
      <c r="E10" s="35">
        <f>Stat.!AR25</f>
        <v>0</v>
      </c>
      <c r="F10" s="35">
        <f>Stat.!BF25</f>
        <v>0</v>
      </c>
      <c r="G10" s="16">
        <f>Stat.!BT25</f>
        <v>0</v>
      </c>
      <c r="H10" s="34"/>
      <c r="I10" s="16">
        <f>Stat.!P62</f>
        <v>900</v>
      </c>
      <c r="J10" s="26">
        <f>Stat.!AD62</f>
        <v>0</v>
      </c>
      <c r="K10" s="16">
        <f>Stat.!AR62</f>
        <v>0</v>
      </c>
      <c r="L10" s="26">
        <f>Stat.!BF62</f>
        <v>0</v>
      </c>
      <c r="M10" s="16">
        <f>Stat.!BT62</f>
        <v>0</v>
      </c>
      <c r="N10" s="34"/>
      <c r="O10" s="16">
        <f t="shared" si="0"/>
        <v>1710</v>
      </c>
      <c r="P10" s="26">
        <f t="shared" si="1"/>
        <v>0</v>
      </c>
      <c r="Q10" s="16">
        <f t="shared" si="2"/>
        <v>0</v>
      </c>
      <c r="R10" s="26">
        <f t="shared" si="3"/>
        <v>0</v>
      </c>
      <c r="S10" s="34">
        <f t="shared" si="4"/>
        <v>0</v>
      </c>
      <c r="T10" s="16">
        <f t="shared" si="5"/>
        <v>0</v>
      </c>
      <c r="U10" s="39"/>
      <c r="V10" s="99">
        <f t="shared" si="6"/>
        <v>1710</v>
      </c>
      <c r="W10" s="84" t="str">
        <f t="shared" si="7"/>
        <v>Koupil Petr</v>
      </c>
      <c r="X10" s="36" t="str">
        <f t="shared" si="11"/>
        <v xml:space="preserve"> </v>
      </c>
      <c r="Y10" s="45" t="str">
        <f t="shared" si="12"/>
        <v xml:space="preserve"> </v>
      </c>
      <c r="Z10" s="54" t="str">
        <f t="shared" si="13"/>
        <v xml:space="preserve"> </v>
      </c>
      <c r="AB10" s="45">
        <f t="shared" si="14"/>
        <v>810</v>
      </c>
      <c r="AC10" s="686">
        <f t="shared" si="15"/>
        <v>900</v>
      </c>
      <c r="AF10" s="84" t="s">
        <v>173</v>
      </c>
      <c r="AG10" s="36">
        <v>179</v>
      </c>
      <c r="AH10" s="578" t="s">
        <v>52</v>
      </c>
      <c r="AI10" s="695">
        <v>244.125</v>
      </c>
      <c r="AJ10" s="570" t="s">
        <v>151</v>
      </c>
      <c r="AK10" s="569">
        <v>116.90909090909091</v>
      </c>
    </row>
    <row r="11" spans="1:37" x14ac:dyDescent="0.2">
      <c r="A11" s="295">
        <v>5</v>
      </c>
      <c r="B11" s="300" t="str">
        <f>Stat.!B8</f>
        <v>Chvátal Tomáš</v>
      </c>
      <c r="C11" s="35">
        <f>Stat.!P8</f>
        <v>985</v>
      </c>
      <c r="D11" s="35">
        <f>Stat.!AD8</f>
        <v>0</v>
      </c>
      <c r="E11" s="35">
        <f>Stat.!AR8</f>
        <v>5</v>
      </c>
      <c r="F11" s="35">
        <f>Stat.!BF8</f>
        <v>0</v>
      </c>
      <c r="G11" s="16">
        <f>Stat.!BT8</f>
        <v>0</v>
      </c>
      <c r="H11" s="34"/>
      <c r="I11" s="16">
        <f>Stat.!P45</f>
        <v>706</v>
      </c>
      <c r="J11" s="26">
        <f>Stat.!AD45</f>
        <v>0</v>
      </c>
      <c r="K11" s="16">
        <f>Stat.!AR45</f>
        <v>0</v>
      </c>
      <c r="L11" s="26">
        <f>Stat.!BF45</f>
        <v>2</v>
      </c>
      <c r="M11" s="16">
        <f>Stat.!BT45</f>
        <v>0</v>
      </c>
      <c r="N11" s="34"/>
      <c r="O11" s="16">
        <f t="shared" si="0"/>
        <v>1691</v>
      </c>
      <c r="P11" s="26">
        <f t="shared" si="1"/>
        <v>0</v>
      </c>
      <c r="Q11" s="16">
        <f t="shared" si="2"/>
        <v>5</v>
      </c>
      <c r="R11" s="26">
        <f t="shared" si="3"/>
        <v>2</v>
      </c>
      <c r="S11" s="34">
        <f t="shared" si="4"/>
        <v>0</v>
      </c>
      <c r="T11" s="16">
        <f t="shared" si="5"/>
        <v>7</v>
      </c>
      <c r="U11" s="38"/>
      <c r="V11" s="99">
        <f t="shared" si="6"/>
        <v>1691</v>
      </c>
      <c r="W11" s="84" t="str">
        <f t="shared" si="7"/>
        <v>Chvátal Tomáš</v>
      </c>
      <c r="X11" s="36">
        <f t="shared" si="11"/>
        <v>338.2</v>
      </c>
      <c r="Y11" s="45">
        <f t="shared" si="12"/>
        <v>845.5</v>
      </c>
      <c r="Z11" s="54">
        <f t="shared" si="13"/>
        <v>241.57142857142858</v>
      </c>
      <c r="AB11" s="45">
        <f t="shared" si="14"/>
        <v>985</v>
      </c>
      <c r="AC11" s="686">
        <f t="shared" si="15"/>
        <v>706</v>
      </c>
      <c r="AF11" s="84" t="s">
        <v>169</v>
      </c>
      <c r="AG11" s="36">
        <v>270</v>
      </c>
      <c r="AH11" s="578" t="s">
        <v>1860</v>
      </c>
      <c r="AI11" s="695">
        <v>270</v>
      </c>
      <c r="AJ11" s="568" t="s">
        <v>1860</v>
      </c>
      <c r="AK11" s="569">
        <v>135</v>
      </c>
    </row>
    <row r="12" spans="1:37" x14ac:dyDescent="0.2">
      <c r="A12" s="295">
        <v>6</v>
      </c>
      <c r="B12" s="300" t="str">
        <f>Stat.!B27</f>
        <v>Šťastný Martin</v>
      </c>
      <c r="C12" s="35">
        <f>Stat.!P27</f>
        <v>815</v>
      </c>
      <c r="D12" s="35">
        <f>Stat.!AD27</f>
        <v>45</v>
      </c>
      <c r="E12" s="35">
        <f>Stat.!AR27</f>
        <v>11</v>
      </c>
      <c r="F12" s="35">
        <f>Stat.!BF27</f>
        <v>4</v>
      </c>
      <c r="G12" s="16">
        <f>Stat.!BT27</f>
        <v>1</v>
      </c>
      <c r="H12" s="34"/>
      <c r="I12" s="16">
        <f>Stat.!P64</f>
        <v>658</v>
      </c>
      <c r="J12" s="26">
        <f>Stat.!AD64</f>
        <v>0</v>
      </c>
      <c r="K12" s="16">
        <f>Stat.!AR64</f>
        <v>3</v>
      </c>
      <c r="L12" s="26">
        <f>Stat.!BF64</f>
        <v>2</v>
      </c>
      <c r="M12" s="16">
        <f>Stat.!BT64</f>
        <v>0</v>
      </c>
      <c r="N12" s="34"/>
      <c r="O12" s="16">
        <f t="shared" si="0"/>
        <v>1473</v>
      </c>
      <c r="P12" s="26">
        <f t="shared" si="1"/>
        <v>45</v>
      </c>
      <c r="Q12" s="16">
        <f t="shared" si="2"/>
        <v>14</v>
      </c>
      <c r="R12" s="26">
        <f t="shared" si="3"/>
        <v>6</v>
      </c>
      <c r="S12" s="34">
        <f t="shared" si="4"/>
        <v>1</v>
      </c>
      <c r="T12" s="16">
        <f t="shared" si="5"/>
        <v>20</v>
      </c>
      <c r="U12" s="38"/>
      <c r="V12" s="99">
        <f t="shared" si="6"/>
        <v>1518</v>
      </c>
      <c r="W12" s="84" t="str">
        <f t="shared" si="7"/>
        <v>Šťastný Martin</v>
      </c>
      <c r="X12" s="36">
        <f t="shared" si="11"/>
        <v>108.42857142857143</v>
      </c>
      <c r="Y12" s="45">
        <f t="shared" si="12"/>
        <v>253</v>
      </c>
      <c r="Z12" s="54">
        <f t="shared" si="13"/>
        <v>75.900000000000006</v>
      </c>
      <c r="AB12" s="45">
        <f t="shared" si="14"/>
        <v>860</v>
      </c>
      <c r="AC12" s="686">
        <f t="shared" si="15"/>
        <v>658</v>
      </c>
      <c r="AF12" s="84" t="s">
        <v>36</v>
      </c>
      <c r="AG12" s="36">
        <v>323</v>
      </c>
      <c r="AH12" s="578" t="s">
        <v>147</v>
      </c>
      <c r="AI12" s="695">
        <v>270</v>
      </c>
      <c r="AJ12" s="570" t="s">
        <v>51</v>
      </c>
      <c r="AK12" s="569">
        <v>148.71428571428572</v>
      </c>
    </row>
    <row r="13" spans="1:37" x14ac:dyDescent="0.2">
      <c r="A13" s="295">
        <v>7</v>
      </c>
      <c r="B13" s="300" t="str">
        <f>Stat.!B20</f>
        <v>Pokorný Václav</v>
      </c>
      <c r="C13" s="35">
        <f>Stat.!P20</f>
        <v>519</v>
      </c>
      <c r="D13" s="35">
        <f>Stat.!AD20</f>
        <v>50</v>
      </c>
      <c r="E13" s="35">
        <f>Stat.!AR20</f>
        <v>3</v>
      </c>
      <c r="F13" s="35">
        <f>Stat.!BF20</f>
        <v>5</v>
      </c>
      <c r="G13" s="16">
        <f>Stat.!BT20</f>
        <v>1</v>
      </c>
      <c r="H13" s="34"/>
      <c r="I13" s="16">
        <f>Stat.!P57</f>
        <v>807</v>
      </c>
      <c r="J13" s="26">
        <f>Stat.!AD57</f>
        <v>0</v>
      </c>
      <c r="K13" s="16">
        <f>Stat.!AR57</f>
        <v>0</v>
      </c>
      <c r="L13" s="26">
        <f>Stat.!BF57</f>
        <v>3</v>
      </c>
      <c r="M13" s="16">
        <f>Stat.!BT57</f>
        <v>0</v>
      </c>
      <c r="N13" s="34"/>
      <c r="O13" s="16">
        <f t="shared" si="0"/>
        <v>1326</v>
      </c>
      <c r="P13" s="26">
        <f t="shared" si="1"/>
        <v>50</v>
      </c>
      <c r="Q13" s="16">
        <f t="shared" si="2"/>
        <v>3</v>
      </c>
      <c r="R13" s="26">
        <f t="shared" si="3"/>
        <v>8</v>
      </c>
      <c r="S13" s="34">
        <f t="shared" si="4"/>
        <v>1</v>
      </c>
      <c r="T13" s="16">
        <f t="shared" si="5"/>
        <v>11</v>
      </c>
      <c r="U13" s="38"/>
      <c r="V13" s="99">
        <f t="shared" si="6"/>
        <v>1376</v>
      </c>
      <c r="W13" s="84" t="str">
        <f t="shared" si="7"/>
        <v>Pokorný Václav</v>
      </c>
      <c r="X13" s="36">
        <f t="shared" si="11"/>
        <v>458.66666666666669</v>
      </c>
      <c r="Y13" s="45">
        <f t="shared" si="12"/>
        <v>172</v>
      </c>
      <c r="Z13" s="54">
        <f t="shared" si="13"/>
        <v>125.09090909090909</v>
      </c>
      <c r="AB13" s="45">
        <f t="shared" si="14"/>
        <v>569</v>
      </c>
      <c r="AC13" s="686">
        <f t="shared" si="15"/>
        <v>807</v>
      </c>
      <c r="AF13" s="84" t="s">
        <v>997</v>
      </c>
      <c r="AG13" s="36">
        <v>348.33333333333331</v>
      </c>
      <c r="AH13" s="578" t="s">
        <v>555</v>
      </c>
      <c r="AI13" s="45">
        <v>306.5</v>
      </c>
      <c r="AJ13" s="570" t="s">
        <v>555</v>
      </c>
      <c r="AK13" s="569">
        <v>167.18181818181819</v>
      </c>
    </row>
    <row r="14" spans="1:37" x14ac:dyDescent="0.2">
      <c r="A14" s="295">
        <v>8</v>
      </c>
      <c r="B14" s="300" t="str">
        <f>Stat.!B35</f>
        <v>Černý Jiří</v>
      </c>
      <c r="C14" s="35">
        <f>Stat.!P35</f>
        <v>970</v>
      </c>
      <c r="D14" s="35">
        <f>Stat.!AD35</f>
        <v>0</v>
      </c>
      <c r="E14" s="35">
        <f>Stat.!AR35</f>
        <v>0</v>
      </c>
      <c r="F14" s="35">
        <f>Stat.!BF35</f>
        <v>0</v>
      </c>
      <c r="G14" s="16">
        <f>Stat.!BT35</f>
        <v>2</v>
      </c>
      <c r="H14" s="34"/>
      <c r="I14" s="16">
        <f>Stat.!P72</f>
        <v>242</v>
      </c>
      <c r="J14" s="26">
        <f>Stat.!AD72</f>
        <v>0</v>
      </c>
      <c r="K14" s="16">
        <f>Stat.!AR72</f>
        <v>0</v>
      </c>
      <c r="L14" s="26">
        <f>Stat.!BF72</f>
        <v>0</v>
      </c>
      <c r="M14" s="16">
        <f>Stat.!BT72</f>
        <v>0</v>
      </c>
      <c r="N14" s="34"/>
      <c r="O14" s="16">
        <f t="shared" si="0"/>
        <v>1212</v>
      </c>
      <c r="P14" s="26">
        <f t="shared" si="1"/>
        <v>0</v>
      </c>
      <c r="Q14" s="16">
        <f t="shared" si="2"/>
        <v>0</v>
      </c>
      <c r="R14" s="26">
        <f t="shared" si="3"/>
        <v>0</v>
      </c>
      <c r="S14" s="34">
        <f t="shared" si="4"/>
        <v>2</v>
      </c>
      <c r="T14" s="16">
        <f t="shared" si="5"/>
        <v>0</v>
      </c>
      <c r="U14" s="26"/>
      <c r="V14" s="99">
        <f t="shared" si="6"/>
        <v>1212</v>
      </c>
      <c r="W14" s="84" t="str">
        <f t="shared" si="7"/>
        <v>Černý Jiří</v>
      </c>
      <c r="X14" s="36" t="str">
        <f t="shared" si="11"/>
        <v xml:space="preserve"> </v>
      </c>
      <c r="Y14" s="45" t="str">
        <f t="shared" si="12"/>
        <v xml:space="preserve"> </v>
      </c>
      <c r="Z14" s="54" t="str">
        <f t="shared" si="13"/>
        <v xml:space="preserve"> </v>
      </c>
      <c r="AB14" s="45">
        <f t="shared" si="14"/>
        <v>970</v>
      </c>
      <c r="AC14" s="686">
        <f t="shared" si="15"/>
        <v>242</v>
      </c>
      <c r="AF14" s="84" t="s">
        <v>52</v>
      </c>
      <c r="AG14" s="36">
        <v>367.8</v>
      </c>
      <c r="AH14" s="578" t="s">
        <v>434</v>
      </c>
      <c r="AI14" s="45">
        <v>375</v>
      </c>
      <c r="AJ14" s="570" t="s">
        <v>1779</v>
      </c>
      <c r="AK14" s="569">
        <v>179</v>
      </c>
    </row>
    <row r="15" spans="1:37" x14ac:dyDescent="0.2">
      <c r="A15" s="295">
        <v>9</v>
      </c>
      <c r="B15" s="300" t="str">
        <f>Stat.!B17</f>
        <v>Zejda Vojtěch</v>
      </c>
      <c r="C15" s="35">
        <f>Stat.!P17</f>
        <v>1016</v>
      </c>
      <c r="D15" s="35">
        <f>Stat.!AD17</f>
        <v>0</v>
      </c>
      <c r="E15" s="35">
        <f>Stat.!AR17</f>
        <v>0</v>
      </c>
      <c r="F15" s="35">
        <f>Stat.!BF17</f>
        <v>0</v>
      </c>
      <c r="G15" s="16">
        <f>Stat.!BT17</f>
        <v>0</v>
      </c>
      <c r="H15" s="34"/>
      <c r="I15" s="16">
        <f>Stat.!P54</f>
        <v>180</v>
      </c>
      <c r="J15" s="26">
        <f>Stat.!AD54</f>
        <v>0</v>
      </c>
      <c r="K15" s="16">
        <f>Stat.!AR54</f>
        <v>0</v>
      </c>
      <c r="L15" s="26">
        <f>Stat.!BF54</f>
        <v>0</v>
      </c>
      <c r="M15" s="16">
        <f>Stat.!BT54</f>
        <v>0</v>
      </c>
      <c r="N15" s="34"/>
      <c r="O15" s="16">
        <f t="shared" si="0"/>
        <v>1196</v>
      </c>
      <c r="P15" s="26">
        <f t="shared" si="1"/>
        <v>0</v>
      </c>
      <c r="Q15" s="16">
        <f t="shared" si="2"/>
        <v>0</v>
      </c>
      <c r="R15" s="26">
        <f t="shared" si="3"/>
        <v>0</v>
      </c>
      <c r="S15" s="34">
        <f t="shared" si="4"/>
        <v>0</v>
      </c>
      <c r="T15" s="16">
        <f t="shared" si="5"/>
        <v>0</v>
      </c>
      <c r="U15" s="26"/>
      <c r="V15" s="99">
        <f t="shared" si="6"/>
        <v>1196</v>
      </c>
      <c r="W15" s="84" t="str">
        <f t="shared" si="7"/>
        <v>Zejda Vojtěch</v>
      </c>
      <c r="X15" s="36" t="str">
        <f t="shared" si="11"/>
        <v xml:space="preserve"> </v>
      </c>
      <c r="Y15" s="45" t="str">
        <f t="shared" si="12"/>
        <v xml:space="preserve"> </v>
      </c>
      <c r="Z15" s="54" t="str">
        <f t="shared" si="13"/>
        <v xml:space="preserve"> </v>
      </c>
      <c r="AB15" s="45">
        <f t="shared" si="14"/>
        <v>1016</v>
      </c>
      <c r="AC15" s="686">
        <f t="shared" si="15"/>
        <v>180</v>
      </c>
      <c r="AF15" s="84" t="s">
        <v>48</v>
      </c>
      <c r="AG15" s="36">
        <v>428.66666666666669</v>
      </c>
      <c r="AH15" s="578" t="s">
        <v>144</v>
      </c>
      <c r="AI15" s="45">
        <v>414.5</v>
      </c>
      <c r="AJ15" s="570" t="s">
        <v>434</v>
      </c>
      <c r="AK15" s="569">
        <v>187.5</v>
      </c>
    </row>
    <row r="16" spans="1:37" x14ac:dyDescent="0.2">
      <c r="A16" s="295">
        <v>10</v>
      </c>
      <c r="B16" s="300" t="str">
        <f>Stat.!B6</f>
        <v>Bastl Vojta</v>
      </c>
      <c r="C16" s="35">
        <f>Stat.!P6</f>
        <v>720</v>
      </c>
      <c r="D16" s="35">
        <f>Stat.!AD6</f>
        <v>25</v>
      </c>
      <c r="E16" s="35">
        <f>Stat.!AR6</f>
        <v>3</v>
      </c>
      <c r="F16" s="35">
        <f>Stat.!BF6</f>
        <v>6</v>
      </c>
      <c r="G16" s="16">
        <f>Stat.!BT6</f>
        <v>2</v>
      </c>
      <c r="H16" s="34"/>
      <c r="I16" s="16">
        <f>Stat.!P43</f>
        <v>180</v>
      </c>
      <c r="J16" s="26">
        <f>Stat.!AD43</f>
        <v>120</v>
      </c>
      <c r="K16" s="16">
        <f>Stat.!AR43</f>
        <v>0</v>
      </c>
      <c r="L16" s="26">
        <f>Stat.!BF43</f>
        <v>0</v>
      </c>
      <c r="M16" s="16">
        <f>Stat.!BT43</f>
        <v>0</v>
      </c>
      <c r="N16" s="34"/>
      <c r="O16" s="16">
        <f t="shared" si="0"/>
        <v>900</v>
      </c>
      <c r="P16" s="26">
        <f t="shared" si="1"/>
        <v>145</v>
      </c>
      <c r="Q16" s="16">
        <f t="shared" si="2"/>
        <v>3</v>
      </c>
      <c r="R16" s="26">
        <f t="shared" si="3"/>
        <v>6</v>
      </c>
      <c r="S16" s="34">
        <f t="shared" si="4"/>
        <v>2</v>
      </c>
      <c r="T16" s="16">
        <f t="shared" si="5"/>
        <v>9</v>
      </c>
      <c r="U16" s="38"/>
      <c r="V16" s="99">
        <f t="shared" si="6"/>
        <v>1045</v>
      </c>
      <c r="W16" s="84" t="str">
        <f t="shared" si="7"/>
        <v>Bastl Vojta</v>
      </c>
      <c r="X16" s="36">
        <f t="shared" si="11"/>
        <v>348.33333333333331</v>
      </c>
      <c r="Y16" s="45">
        <f t="shared" si="12"/>
        <v>174.16666666666666</v>
      </c>
      <c r="Z16" s="54">
        <f t="shared" si="13"/>
        <v>116.11111111111111</v>
      </c>
      <c r="AB16" s="45">
        <f t="shared" si="14"/>
        <v>745</v>
      </c>
      <c r="AC16" s="686">
        <f t="shared" si="15"/>
        <v>300</v>
      </c>
      <c r="AF16" s="84" t="s">
        <v>999</v>
      </c>
      <c r="AG16" s="237">
        <v>437</v>
      </c>
      <c r="AH16" s="578" t="s">
        <v>12</v>
      </c>
      <c r="AI16" s="45">
        <v>443</v>
      </c>
      <c r="AJ16" s="570" t="s">
        <v>12</v>
      </c>
      <c r="AK16" s="569">
        <v>221.5</v>
      </c>
    </row>
    <row r="17" spans="1:37" x14ac:dyDescent="0.2">
      <c r="A17" s="295">
        <v>11</v>
      </c>
      <c r="B17" s="300" t="str">
        <f>Stat.!B19</f>
        <v>Novák Vojta</v>
      </c>
      <c r="C17" s="35">
        <f>Stat.!P19</f>
        <v>291</v>
      </c>
      <c r="D17" s="35">
        <f>Stat.!AD19</f>
        <v>80</v>
      </c>
      <c r="E17" s="35">
        <f>Stat.!AR19</f>
        <v>2</v>
      </c>
      <c r="F17" s="35">
        <f>Stat.!BF19</f>
        <v>1</v>
      </c>
      <c r="G17" s="16">
        <f>Stat.!BT19</f>
        <v>0</v>
      </c>
      <c r="H17" s="34"/>
      <c r="I17" s="16">
        <f>Stat.!P56</f>
        <v>645</v>
      </c>
      <c r="J17" s="26">
        <f>Stat.!AD56</f>
        <v>76</v>
      </c>
      <c r="K17" s="16">
        <f>Stat.!AR56</f>
        <v>4</v>
      </c>
      <c r="L17" s="26">
        <f>Stat.!BF56</f>
        <v>1</v>
      </c>
      <c r="M17" s="16">
        <f>Stat.!BT56</f>
        <v>0</v>
      </c>
      <c r="N17" s="33"/>
      <c r="O17" s="16">
        <f t="shared" si="0"/>
        <v>936</v>
      </c>
      <c r="P17" s="26">
        <f t="shared" si="1"/>
        <v>156</v>
      </c>
      <c r="Q17" s="16">
        <f t="shared" si="2"/>
        <v>6</v>
      </c>
      <c r="R17" s="26">
        <f t="shared" si="3"/>
        <v>2</v>
      </c>
      <c r="S17" s="34">
        <f t="shared" si="4"/>
        <v>0</v>
      </c>
      <c r="T17" s="16">
        <f t="shared" si="5"/>
        <v>8</v>
      </c>
      <c r="U17" s="38"/>
      <c r="V17" s="99">
        <f t="shared" si="6"/>
        <v>1092</v>
      </c>
      <c r="W17" s="84" t="str">
        <f t="shared" si="7"/>
        <v>Novák Vojta</v>
      </c>
      <c r="X17" s="36">
        <f t="shared" si="11"/>
        <v>182</v>
      </c>
      <c r="Y17" s="45">
        <f>IF(R17=0," ",V17/R17)</f>
        <v>546</v>
      </c>
      <c r="Z17" s="54">
        <f t="shared" si="13"/>
        <v>136.5</v>
      </c>
      <c r="AB17" s="45">
        <f t="shared" si="14"/>
        <v>371</v>
      </c>
      <c r="AC17" s="686">
        <f t="shared" si="15"/>
        <v>721</v>
      </c>
      <c r="AF17" s="84" t="s">
        <v>930</v>
      </c>
      <c r="AG17" s="36">
        <v>443</v>
      </c>
      <c r="AH17" s="574" t="s">
        <v>556</v>
      </c>
      <c r="AI17" s="573">
        <v>514.5</v>
      </c>
      <c r="AJ17" s="568" t="s">
        <v>348</v>
      </c>
      <c r="AK17" s="569">
        <v>269.16666666666669</v>
      </c>
    </row>
    <row r="18" spans="1:37" x14ac:dyDescent="0.2">
      <c r="A18" s="295">
        <v>12</v>
      </c>
      <c r="B18" s="300" t="str">
        <f>Stat.!B26</f>
        <v>Dolák Jan</v>
      </c>
      <c r="C18" s="35">
        <f>Stat.!P26</f>
        <v>472</v>
      </c>
      <c r="D18" s="35">
        <f>Stat.!AD26</f>
        <v>137</v>
      </c>
      <c r="E18" s="35">
        <f>Stat.!AR26</f>
        <v>1</v>
      </c>
      <c r="F18" s="35">
        <f>Stat.!BF26</f>
        <v>2</v>
      </c>
      <c r="G18" s="16">
        <f>Stat.!BT26</f>
        <v>1</v>
      </c>
      <c r="H18" s="34"/>
      <c r="I18" s="16">
        <f>Stat.!P63</f>
        <v>377</v>
      </c>
      <c r="J18" s="26">
        <f>Stat.!AD63</f>
        <v>82</v>
      </c>
      <c r="K18" s="16">
        <f>Stat.!AR63</f>
        <v>1</v>
      </c>
      <c r="L18" s="26">
        <f>Stat.!BF63</f>
        <v>0</v>
      </c>
      <c r="M18" s="16">
        <f>Stat.!BT63</f>
        <v>0</v>
      </c>
      <c r="N18" s="34"/>
      <c r="O18" s="16">
        <f t="shared" si="0"/>
        <v>849</v>
      </c>
      <c r="P18" s="26">
        <f t="shared" si="1"/>
        <v>219</v>
      </c>
      <c r="Q18" s="16">
        <f t="shared" si="2"/>
        <v>2</v>
      </c>
      <c r="R18" s="26">
        <f t="shared" si="3"/>
        <v>2</v>
      </c>
      <c r="S18" s="34">
        <f t="shared" si="4"/>
        <v>1</v>
      </c>
      <c r="T18" s="16">
        <f t="shared" si="5"/>
        <v>4</v>
      </c>
      <c r="U18" s="38"/>
      <c r="V18" s="99">
        <f t="shared" si="6"/>
        <v>1068</v>
      </c>
      <c r="W18" s="84" t="str">
        <f t="shared" si="7"/>
        <v>Dolák Jan</v>
      </c>
      <c r="X18" s="36">
        <f t="shared" si="11"/>
        <v>534</v>
      </c>
      <c r="Y18" s="45">
        <f t="shared" si="12"/>
        <v>534</v>
      </c>
      <c r="Z18" s="54">
        <f t="shared" si="13"/>
        <v>267</v>
      </c>
      <c r="AB18" s="45">
        <f t="shared" si="14"/>
        <v>609</v>
      </c>
      <c r="AC18" s="686">
        <f t="shared" si="15"/>
        <v>459</v>
      </c>
      <c r="AF18" s="84" t="s">
        <v>11</v>
      </c>
      <c r="AG18" s="36">
        <v>464.5</v>
      </c>
      <c r="AH18" s="578" t="s">
        <v>44</v>
      </c>
      <c r="AI18" s="695">
        <v>874</v>
      </c>
      <c r="AJ18" s="568" t="s">
        <v>147</v>
      </c>
      <c r="AK18" s="569">
        <v>270</v>
      </c>
    </row>
    <row r="19" spans="1:37" x14ac:dyDescent="0.2">
      <c r="A19" s="295">
        <v>13</v>
      </c>
      <c r="B19" s="300" t="str">
        <f>Stat.!B5</f>
        <v>Bastl Pavel</v>
      </c>
      <c r="C19" s="35">
        <f>Stat.!P5</f>
        <v>132</v>
      </c>
      <c r="D19" s="35">
        <f>Stat.!AD5</f>
        <v>0</v>
      </c>
      <c r="E19" s="35">
        <f>Stat.!AR5</f>
        <v>0</v>
      </c>
      <c r="F19" s="35">
        <f>Stat.!BF5</f>
        <v>0</v>
      </c>
      <c r="G19" s="16">
        <f>Stat.!BT5</f>
        <v>0</v>
      </c>
      <c r="H19" s="34"/>
      <c r="I19" s="16">
        <f>Stat.!P42</f>
        <v>900</v>
      </c>
      <c r="J19" s="26">
        <f>Stat.!AD42</f>
        <v>0</v>
      </c>
      <c r="K19" s="16">
        <f>Stat.!AR42</f>
        <v>1</v>
      </c>
      <c r="L19" s="26">
        <f>Stat.!BF42</f>
        <v>1</v>
      </c>
      <c r="M19" s="16">
        <f>Stat.!BT42</f>
        <v>0</v>
      </c>
      <c r="N19" s="31"/>
      <c r="O19" s="16">
        <f t="shared" si="0"/>
        <v>1032</v>
      </c>
      <c r="P19" s="26">
        <f t="shared" si="1"/>
        <v>0</v>
      </c>
      <c r="Q19" s="16">
        <f t="shared" si="2"/>
        <v>1</v>
      </c>
      <c r="R19" s="26">
        <f t="shared" si="3"/>
        <v>1</v>
      </c>
      <c r="S19" s="34">
        <f t="shared" si="4"/>
        <v>0</v>
      </c>
      <c r="T19" s="16">
        <f t="shared" si="5"/>
        <v>2</v>
      </c>
      <c r="U19" s="38"/>
      <c r="V19" s="99">
        <f t="shared" si="6"/>
        <v>1032</v>
      </c>
      <c r="W19" s="84" t="str">
        <f t="shared" si="7"/>
        <v>Bastl Pavel</v>
      </c>
      <c r="X19" s="36">
        <f t="shared" si="11"/>
        <v>1032</v>
      </c>
      <c r="Y19" s="45">
        <f t="shared" si="12"/>
        <v>1032</v>
      </c>
      <c r="Z19" s="54">
        <f t="shared" si="13"/>
        <v>516</v>
      </c>
      <c r="AB19" s="45">
        <f t="shared" si="14"/>
        <v>132</v>
      </c>
      <c r="AC19" s="686">
        <f t="shared" si="15"/>
        <v>900</v>
      </c>
      <c r="AF19" s="84" t="s">
        <v>559</v>
      </c>
      <c r="AG19" s="36">
        <v>905</v>
      </c>
      <c r="AH19" s="578" t="s">
        <v>999</v>
      </c>
      <c r="AI19" s="45">
        <v>905</v>
      </c>
      <c r="AJ19" s="570" t="s">
        <v>44</v>
      </c>
      <c r="AK19" s="569">
        <v>291.33333333333331</v>
      </c>
    </row>
    <row r="20" spans="1:37" x14ac:dyDescent="0.2">
      <c r="A20" s="295">
        <v>14</v>
      </c>
      <c r="B20" s="300" t="str">
        <f>Stat.!B14</f>
        <v>Kapinus Radek</v>
      </c>
      <c r="C20" s="35">
        <f>Stat.!P14</f>
        <v>311</v>
      </c>
      <c r="D20" s="35">
        <f>Stat.!AD14</f>
        <v>0</v>
      </c>
      <c r="E20" s="35">
        <f>Stat.!AR14</f>
        <v>2</v>
      </c>
      <c r="F20" s="35">
        <f>Stat.!BF14</f>
        <v>0</v>
      </c>
      <c r="G20" s="16">
        <f>Stat.!BT14</f>
        <v>1</v>
      </c>
      <c r="H20" s="34"/>
      <c r="I20" s="16">
        <f>Stat.!P51</f>
        <v>618</v>
      </c>
      <c r="J20" s="26">
        <f>Stat.!AD51</f>
        <v>0</v>
      </c>
      <c r="K20" s="16">
        <f>Stat.!AR51</f>
        <v>0</v>
      </c>
      <c r="L20" s="26">
        <f>Stat.!BF51</f>
        <v>1</v>
      </c>
      <c r="M20" s="16">
        <f>Stat.!BT51</f>
        <v>0</v>
      </c>
      <c r="N20" s="34"/>
      <c r="O20" s="16">
        <f t="shared" si="0"/>
        <v>929</v>
      </c>
      <c r="P20" s="26">
        <f t="shared" si="1"/>
        <v>0</v>
      </c>
      <c r="Q20" s="16">
        <f t="shared" si="2"/>
        <v>2</v>
      </c>
      <c r="R20" s="26">
        <f t="shared" si="3"/>
        <v>1</v>
      </c>
      <c r="S20" s="34">
        <f t="shared" si="4"/>
        <v>1</v>
      </c>
      <c r="T20" s="16">
        <f t="shared" si="5"/>
        <v>3</v>
      </c>
      <c r="U20" s="26"/>
      <c r="V20" s="99">
        <f t="shared" si="6"/>
        <v>929</v>
      </c>
      <c r="W20" s="84" t="str">
        <f t="shared" si="7"/>
        <v>Kapinus Radek</v>
      </c>
      <c r="X20" s="36">
        <f t="shared" si="11"/>
        <v>464.5</v>
      </c>
      <c r="Y20" s="45">
        <f t="shared" si="12"/>
        <v>929</v>
      </c>
      <c r="Z20" s="54">
        <f t="shared" si="13"/>
        <v>309.66666666666669</v>
      </c>
      <c r="AB20" s="45">
        <f t="shared" si="14"/>
        <v>311</v>
      </c>
      <c r="AC20" s="686">
        <f t="shared" si="15"/>
        <v>618</v>
      </c>
      <c r="AF20" s="6" t="s">
        <v>51</v>
      </c>
      <c r="AG20" s="237">
        <v>1029</v>
      </c>
      <c r="AH20" s="578" t="s">
        <v>559</v>
      </c>
      <c r="AI20" s="45">
        <v>929</v>
      </c>
      <c r="AJ20" s="570" t="s">
        <v>559</v>
      </c>
      <c r="AK20" s="569">
        <v>309.66666666666669</v>
      </c>
    </row>
    <row r="21" spans="1:37" x14ac:dyDescent="0.2">
      <c r="A21" s="295">
        <v>15</v>
      </c>
      <c r="B21" s="300" t="str">
        <f>Stat.!B32</f>
        <v>Zejda Tomáš</v>
      </c>
      <c r="C21" s="35">
        <f>Stat.!P32</f>
        <v>90</v>
      </c>
      <c r="D21" s="35">
        <f>Stat.!AD32</f>
        <v>199</v>
      </c>
      <c r="E21" s="35">
        <f>Stat.!AR32</f>
        <v>0</v>
      </c>
      <c r="F21" s="35">
        <f>Stat.!BF32</f>
        <v>0</v>
      </c>
      <c r="G21" s="16">
        <f>Stat.!BT32</f>
        <v>0</v>
      </c>
      <c r="H21" s="34"/>
      <c r="I21" s="16">
        <f>Stat.!P69</f>
        <v>503</v>
      </c>
      <c r="J21" s="26">
        <f>Stat.!AD69</f>
        <v>175</v>
      </c>
      <c r="K21" s="16">
        <f>Stat.!AR69</f>
        <v>1</v>
      </c>
      <c r="L21" s="26">
        <f>Stat.!BF69</f>
        <v>2</v>
      </c>
      <c r="M21" s="16">
        <f>Stat.!BT69</f>
        <v>0</v>
      </c>
      <c r="N21" s="34"/>
      <c r="O21" s="16">
        <f t="shared" si="0"/>
        <v>593</v>
      </c>
      <c r="P21" s="26">
        <f t="shared" si="1"/>
        <v>374</v>
      </c>
      <c r="Q21" s="16">
        <f t="shared" si="2"/>
        <v>1</v>
      </c>
      <c r="R21" s="26">
        <f t="shared" si="3"/>
        <v>2</v>
      </c>
      <c r="S21" s="34">
        <f t="shared" si="4"/>
        <v>0</v>
      </c>
      <c r="T21" s="16">
        <f t="shared" si="5"/>
        <v>3</v>
      </c>
      <c r="U21" s="38"/>
      <c r="V21" s="99">
        <f t="shared" si="6"/>
        <v>967</v>
      </c>
      <c r="W21" s="84" t="str">
        <f t="shared" si="7"/>
        <v>Zejda Tomáš</v>
      </c>
      <c r="X21" s="36">
        <f t="shared" si="11"/>
        <v>967</v>
      </c>
      <c r="Y21" s="45">
        <f t="shared" si="12"/>
        <v>483.5</v>
      </c>
      <c r="Z21" s="54">
        <f t="shared" si="13"/>
        <v>322.33333333333331</v>
      </c>
      <c r="AB21" s="45">
        <f t="shared" si="14"/>
        <v>289</v>
      </c>
      <c r="AC21" s="686">
        <f t="shared" si="15"/>
        <v>678</v>
      </c>
      <c r="AF21" s="84"/>
      <c r="AG21" s="36"/>
      <c r="AH21" s="578" t="s">
        <v>11</v>
      </c>
      <c r="AI21" s="45">
        <v>942</v>
      </c>
      <c r="AJ21" s="570" t="s">
        <v>556</v>
      </c>
      <c r="AK21" s="569">
        <v>343</v>
      </c>
    </row>
    <row r="22" spans="1:37" x14ac:dyDescent="0.2">
      <c r="A22" s="295">
        <v>16</v>
      </c>
      <c r="B22" s="300" t="str">
        <f>Stat.!B22</f>
        <v>Urbánek Pavel</v>
      </c>
      <c r="C22" s="35">
        <f>Stat.!P22</f>
        <v>424</v>
      </c>
      <c r="D22" s="35">
        <f>Stat.!AD22</f>
        <v>135</v>
      </c>
      <c r="E22" s="35">
        <f>Stat.!AR22</f>
        <v>1</v>
      </c>
      <c r="F22" s="35">
        <f>Stat.!BF22</f>
        <v>1</v>
      </c>
      <c r="G22" s="16">
        <f>Stat.!BT22</f>
        <v>1</v>
      </c>
      <c r="H22" s="34"/>
      <c r="I22" s="16">
        <f>Stat.!P59</f>
        <v>315</v>
      </c>
      <c r="J22" s="26">
        <f>Stat.!AD59</f>
        <v>0</v>
      </c>
      <c r="K22" s="16">
        <f>Stat.!AR59</f>
        <v>1</v>
      </c>
      <c r="L22" s="26">
        <f>Stat.!BF59</f>
        <v>0</v>
      </c>
      <c r="M22" s="16">
        <f>Stat.!BT59</f>
        <v>0</v>
      </c>
      <c r="N22" s="34"/>
      <c r="O22" s="16">
        <f t="shared" si="0"/>
        <v>739</v>
      </c>
      <c r="P22" s="26">
        <f t="shared" si="1"/>
        <v>135</v>
      </c>
      <c r="Q22" s="16">
        <f t="shared" si="2"/>
        <v>2</v>
      </c>
      <c r="R22" s="26">
        <f t="shared" si="3"/>
        <v>1</v>
      </c>
      <c r="S22" s="34">
        <f t="shared" si="4"/>
        <v>1</v>
      </c>
      <c r="T22" s="16">
        <f t="shared" si="5"/>
        <v>3</v>
      </c>
      <c r="U22" s="38">
        <f>Stat.!BU59</f>
        <v>0</v>
      </c>
      <c r="V22" s="99">
        <f t="shared" si="6"/>
        <v>874</v>
      </c>
      <c r="W22" s="84" t="str">
        <f t="shared" si="7"/>
        <v>Urbánek Pavel</v>
      </c>
      <c r="X22" s="36">
        <f t="shared" ref="X22:X34" si="16">IF(Q22=0," ",V22/Q22)</f>
        <v>437</v>
      </c>
      <c r="Y22" s="45">
        <f t="shared" ref="Y22:Y34" si="17">IF(R22=0," ",V22/R22)</f>
        <v>874</v>
      </c>
      <c r="Z22" s="54">
        <f t="shared" ref="Z22:Z34" si="18">IF(T22=0," ",V22/T22)</f>
        <v>291.33333333333331</v>
      </c>
      <c r="AB22" s="45">
        <f t="shared" si="14"/>
        <v>559</v>
      </c>
      <c r="AC22" s="686">
        <f t="shared" si="15"/>
        <v>315</v>
      </c>
      <c r="AG22" s="237"/>
      <c r="AH22" s="578" t="s">
        <v>51</v>
      </c>
      <c r="AI22" s="45">
        <v>1041</v>
      </c>
      <c r="AJ22" s="570" t="s">
        <v>144</v>
      </c>
      <c r="AK22" s="569">
        <v>414.5</v>
      </c>
    </row>
    <row r="23" spans="1:37" x14ac:dyDescent="0.2">
      <c r="A23" s="295">
        <v>17</v>
      </c>
      <c r="B23" s="300" t="str">
        <f>Stat.!B18</f>
        <v>Novák Bohumír</v>
      </c>
      <c r="C23" s="35">
        <f>Stat.!P18</f>
        <v>649</v>
      </c>
      <c r="D23" s="35">
        <f>Stat.!AD18</f>
        <v>0</v>
      </c>
      <c r="E23" s="35">
        <f>Stat.!AR18</f>
        <v>0</v>
      </c>
      <c r="F23" s="35">
        <f>Stat.!BF18</f>
        <v>2</v>
      </c>
      <c r="G23" s="16">
        <f>Stat.!BT18</f>
        <v>1</v>
      </c>
      <c r="H23" s="34"/>
      <c r="I23" s="16">
        <f>Stat.!P55</f>
        <v>180</v>
      </c>
      <c r="J23" s="26">
        <f>Stat.!AD55</f>
        <v>0</v>
      </c>
      <c r="K23" s="16">
        <f>Stat.!AR55</f>
        <v>0</v>
      </c>
      <c r="L23" s="26">
        <f>Stat.!BF55</f>
        <v>0</v>
      </c>
      <c r="M23" s="16">
        <f>Stat.!BT55</f>
        <v>1</v>
      </c>
      <c r="N23" s="34"/>
      <c r="O23" s="16">
        <f t="shared" si="0"/>
        <v>829</v>
      </c>
      <c r="P23" s="26">
        <f t="shared" si="1"/>
        <v>0</v>
      </c>
      <c r="Q23" s="16">
        <f t="shared" si="2"/>
        <v>0</v>
      </c>
      <c r="R23" s="26">
        <f t="shared" si="3"/>
        <v>2</v>
      </c>
      <c r="S23" s="34">
        <f t="shared" si="4"/>
        <v>2</v>
      </c>
      <c r="T23" s="16">
        <f t="shared" si="5"/>
        <v>2</v>
      </c>
      <c r="U23" s="38"/>
      <c r="V23" s="99">
        <f t="shared" si="6"/>
        <v>829</v>
      </c>
      <c r="W23" s="84" t="str">
        <f t="shared" si="7"/>
        <v>Novák Bohumír</v>
      </c>
      <c r="X23" s="36" t="str">
        <f t="shared" si="16"/>
        <v xml:space="preserve"> </v>
      </c>
      <c r="Y23" s="45">
        <f t="shared" si="17"/>
        <v>414.5</v>
      </c>
      <c r="Z23" s="54">
        <f t="shared" si="18"/>
        <v>414.5</v>
      </c>
      <c r="AB23" s="45">
        <f t="shared" si="14"/>
        <v>649</v>
      </c>
      <c r="AC23" s="686">
        <f t="shared" si="15"/>
        <v>180</v>
      </c>
      <c r="AF23" s="84"/>
      <c r="AG23" s="36"/>
      <c r="AH23" s="578" t="s">
        <v>348</v>
      </c>
      <c r="AI23" s="45">
        <v>1615</v>
      </c>
      <c r="AJ23" s="568" t="s">
        <v>999</v>
      </c>
      <c r="AK23" s="569">
        <v>452.5</v>
      </c>
    </row>
    <row r="24" spans="1:37" x14ac:dyDescent="0.2">
      <c r="A24" s="295">
        <v>18</v>
      </c>
      <c r="B24" s="300" t="str">
        <f>Stat.!B31</f>
        <v>Tříletý Radim</v>
      </c>
      <c r="C24" s="35">
        <f>Stat.!P31</f>
        <v>90</v>
      </c>
      <c r="D24" s="35">
        <f>Stat.!AD31</f>
        <v>120</v>
      </c>
      <c r="E24" s="35">
        <f>Stat.!AR31</f>
        <v>0</v>
      </c>
      <c r="F24" s="35">
        <f>Stat.!BF31</f>
        <v>0</v>
      </c>
      <c r="G24" s="16">
        <f>Stat.!BT31</f>
        <v>0</v>
      </c>
      <c r="H24" s="34"/>
      <c r="I24" s="16">
        <f>Stat.!P68</f>
        <v>270</v>
      </c>
      <c r="J24" s="26">
        <f>Stat.!AD68</f>
        <v>0</v>
      </c>
      <c r="K24" s="16">
        <f>Stat.!AR68</f>
        <v>0</v>
      </c>
      <c r="L24" s="26">
        <f>Stat.!BF68</f>
        <v>0</v>
      </c>
      <c r="M24" s="16">
        <f>Stat.!BT68</f>
        <v>0</v>
      </c>
      <c r="N24" s="34"/>
      <c r="O24" s="16">
        <f t="shared" si="0"/>
        <v>360</v>
      </c>
      <c r="P24" s="26">
        <f t="shared" si="1"/>
        <v>120</v>
      </c>
      <c r="Q24" s="16">
        <f t="shared" si="2"/>
        <v>0</v>
      </c>
      <c r="R24" s="26">
        <f t="shared" si="3"/>
        <v>0</v>
      </c>
      <c r="S24" s="34">
        <f t="shared" si="4"/>
        <v>0</v>
      </c>
      <c r="T24" s="16">
        <f t="shared" si="5"/>
        <v>0</v>
      </c>
      <c r="U24" s="38"/>
      <c r="V24" s="99">
        <f t="shared" si="6"/>
        <v>480</v>
      </c>
      <c r="W24" s="84" t="str">
        <f t="shared" si="7"/>
        <v>Tříletý Radim</v>
      </c>
      <c r="X24" s="36" t="str">
        <f t="shared" si="16"/>
        <v xml:space="preserve"> </v>
      </c>
      <c r="Y24" s="45" t="str">
        <f t="shared" si="17"/>
        <v xml:space="preserve"> </v>
      </c>
      <c r="Z24" s="54" t="str">
        <f t="shared" si="18"/>
        <v xml:space="preserve"> </v>
      </c>
      <c r="AB24" s="45">
        <f t="shared" si="14"/>
        <v>210</v>
      </c>
      <c r="AC24" s="686">
        <f t="shared" si="15"/>
        <v>270</v>
      </c>
      <c r="AF24" s="84"/>
      <c r="AG24" s="36"/>
      <c r="AH24" s="572"/>
      <c r="AI24" s="573"/>
      <c r="AJ24" s="570" t="s">
        <v>11</v>
      </c>
      <c r="AK24" s="569">
        <v>942</v>
      </c>
    </row>
    <row r="25" spans="1:37" x14ac:dyDescent="0.2">
      <c r="A25" s="295">
        <v>19</v>
      </c>
      <c r="B25" s="300" t="str">
        <f>Stat.!B10</f>
        <v>Habr Stanislav</v>
      </c>
      <c r="C25" s="35">
        <f>Stat.!P10</f>
        <v>61</v>
      </c>
      <c r="D25" s="35">
        <f>Stat.!AD10</f>
        <v>22</v>
      </c>
      <c r="E25" s="35">
        <f>Stat.!AR10</f>
        <v>0</v>
      </c>
      <c r="F25" s="35">
        <f>Stat.!BF10</f>
        <v>1</v>
      </c>
      <c r="G25" s="16">
        <f>Stat.!BT10</f>
        <v>1</v>
      </c>
      <c r="H25" s="34"/>
      <c r="I25" s="16">
        <f>Stat.!P47</f>
        <v>450</v>
      </c>
      <c r="J25" s="26">
        <f>Stat.!AD47</f>
        <v>0</v>
      </c>
      <c r="K25" s="16">
        <f>Stat.!AR47</f>
        <v>1</v>
      </c>
      <c r="L25" s="26">
        <f>Stat.!BF47</f>
        <v>0</v>
      </c>
      <c r="M25" s="16">
        <f>Stat.!BT47</f>
        <v>0</v>
      </c>
      <c r="N25" s="34"/>
      <c r="O25" s="16">
        <f t="shared" si="0"/>
        <v>511</v>
      </c>
      <c r="P25" s="26">
        <f t="shared" si="1"/>
        <v>22</v>
      </c>
      <c r="Q25" s="16">
        <f t="shared" si="2"/>
        <v>1</v>
      </c>
      <c r="R25" s="26">
        <f t="shared" si="3"/>
        <v>1</v>
      </c>
      <c r="S25" s="34">
        <f t="shared" si="4"/>
        <v>1</v>
      </c>
      <c r="T25" s="16">
        <f t="shared" si="5"/>
        <v>2</v>
      </c>
      <c r="U25" s="38"/>
      <c r="V25" s="99">
        <f t="shared" si="6"/>
        <v>533</v>
      </c>
      <c r="W25" s="84" t="str">
        <f t="shared" si="7"/>
        <v>Habr Stanislav</v>
      </c>
      <c r="X25" s="36">
        <f t="shared" si="16"/>
        <v>533</v>
      </c>
      <c r="Y25" s="45">
        <f t="shared" si="17"/>
        <v>533</v>
      </c>
      <c r="Z25" s="54">
        <f t="shared" si="18"/>
        <v>266.5</v>
      </c>
      <c r="AB25" s="45">
        <f t="shared" si="14"/>
        <v>83</v>
      </c>
      <c r="AC25" s="686">
        <f t="shared" si="15"/>
        <v>450</v>
      </c>
      <c r="AF25" s="84"/>
      <c r="AG25" s="36"/>
      <c r="AH25" s="574"/>
      <c r="AI25" s="573"/>
      <c r="AJ25" s="570"/>
      <c r="AK25" s="569"/>
    </row>
    <row r="26" spans="1:37" x14ac:dyDescent="0.2">
      <c r="A26" s="295">
        <v>20</v>
      </c>
      <c r="B26" s="300" t="str">
        <f>Stat.!B4</f>
        <v>Havlík Roman</v>
      </c>
      <c r="C26" s="35">
        <f>Stat.!P4</f>
        <v>180</v>
      </c>
      <c r="D26" s="35">
        <f>Stat.!AD4</f>
        <v>0</v>
      </c>
      <c r="E26" s="35">
        <f>Stat.!AR4</f>
        <v>0</v>
      </c>
      <c r="F26" s="35">
        <f>Stat.!BF4</f>
        <v>0</v>
      </c>
      <c r="G26" s="16">
        <f>Stat.!BT4</f>
        <v>0</v>
      </c>
      <c r="H26" s="34"/>
      <c r="I26" s="16">
        <f>Stat.!P41</f>
        <v>90</v>
      </c>
      <c r="J26" s="26">
        <f>Stat.!AD41</f>
        <v>0</v>
      </c>
      <c r="K26" s="16">
        <f>Stat.!AR41</f>
        <v>0</v>
      </c>
      <c r="L26" s="26">
        <f>Stat.!BF41</f>
        <v>0</v>
      </c>
      <c r="M26" s="16">
        <f>Stat.!BT41</f>
        <v>0</v>
      </c>
      <c r="N26" s="34"/>
      <c r="O26" s="16">
        <f t="shared" si="0"/>
        <v>270</v>
      </c>
      <c r="P26" s="26">
        <f t="shared" si="1"/>
        <v>0</v>
      </c>
      <c r="Q26" s="16">
        <f t="shared" si="2"/>
        <v>0</v>
      </c>
      <c r="R26" s="26">
        <f t="shared" si="3"/>
        <v>0</v>
      </c>
      <c r="S26" s="34">
        <f t="shared" si="4"/>
        <v>0</v>
      </c>
      <c r="T26" s="16">
        <f t="shared" si="5"/>
        <v>0</v>
      </c>
      <c r="U26" s="38"/>
      <c r="V26" s="99">
        <f t="shared" si="6"/>
        <v>270</v>
      </c>
      <c r="W26" s="84" t="str">
        <f t="shared" si="7"/>
        <v>Havlík Roman</v>
      </c>
      <c r="X26" s="36" t="str">
        <f t="shared" si="16"/>
        <v xml:space="preserve"> </v>
      </c>
      <c r="Y26" s="45" t="str">
        <f t="shared" si="17"/>
        <v xml:space="preserve"> </v>
      </c>
      <c r="Z26" s="54" t="str">
        <f t="shared" si="18"/>
        <v xml:space="preserve"> </v>
      </c>
      <c r="AB26" s="45">
        <f t="shared" si="14"/>
        <v>180</v>
      </c>
      <c r="AC26" s="686">
        <f t="shared" si="15"/>
        <v>90</v>
      </c>
      <c r="AF26" s="84"/>
      <c r="AG26" s="36"/>
      <c r="AH26" s="574"/>
      <c r="AI26" s="573"/>
      <c r="AJ26" s="568"/>
      <c r="AK26" s="569"/>
    </row>
    <row r="27" spans="1:37" x14ac:dyDescent="0.2">
      <c r="A27" s="295">
        <v>21</v>
      </c>
      <c r="B27" s="300" t="str">
        <f>Stat.!B29</f>
        <v>Nehyba Filip</v>
      </c>
      <c r="C27" s="35">
        <f>Stat.!P29</f>
        <v>0</v>
      </c>
      <c r="D27" s="35">
        <f>Stat.!AD29</f>
        <v>0</v>
      </c>
      <c r="E27" s="35">
        <f>Stat.!AR29</f>
        <v>0</v>
      </c>
      <c r="F27" s="35">
        <f>Stat.!BF29</f>
        <v>0</v>
      </c>
      <c r="G27" s="16">
        <f>Stat.!BT29</f>
        <v>0</v>
      </c>
      <c r="H27" s="34"/>
      <c r="I27" s="16">
        <f>Stat.!P66</f>
        <v>180</v>
      </c>
      <c r="J27" s="26">
        <f>Stat.!AD66</f>
        <v>0</v>
      </c>
      <c r="K27" s="16">
        <f>Stat.!AR66</f>
        <v>1</v>
      </c>
      <c r="L27" s="26">
        <f>Stat.!BF66</f>
        <v>0</v>
      </c>
      <c r="M27" s="16">
        <f>Stat.!BT66</f>
        <v>0</v>
      </c>
      <c r="N27" s="34"/>
      <c r="O27" s="16">
        <f t="shared" si="0"/>
        <v>180</v>
      </c>
      <c r="P27" s="26">
        <f t="shared" si="1"/>
        <v>0</v>
      </c>
      <c r="Q27" s="16">
        <f t="shared" si="2"/>
        <v>1</v>
      </c>
      <c r="R27" s="26">
        <f t="shared" si="3"/>
        <v>0</v>
      </c>
      <c r="S27" s="34">
        <f t="shared" si="4"/>
        <v>0</v>
      </c>
      <c r="T27" s="16">
        <f t="shared" si="5"/>
        <v>1</v>
      </c>
      <c r="U27" s="38"/>
      <c r="V27" s="99">
        <f t="shared" si="6"/>
        <v>180</v>
      </c>
      <c r="W27" s="84" t="str">
        <f t="shared" si="7"/>
        <v>Nehyba Filip</v>
      </c>
      <c r="X27" s="36">
        <f t="shared" si="16"/>
        <v>180</v>
      </c>
      <c r="Y27" s="45" t="str">
        <f t="shared" si="17"/>
        <v xml:space="preserve"> </v>
      </c>
      <c r="Z27" s="54">
        <f t="shared" si="18"/>
        <v>180</v>
      </c>
      <c r="AB27" s="45">
        <f t="shared" si="14"/>
        <v>0</v>
      </c>
      <c r="AC27" s="686">
        <f t="shared" si="15"/>
        <v>180</v>
      </c>
      <c r="AF27" s="84"/>
      <c r="AG27" s="36"/>
      <c r="AH27" s="578"/>
      <c r="AI27" s="45"/>
      <c r="AJ27" s="570"/>
      <c r="AK27" s="569"/>
    </row>
    <row r="28" spans="1:37" x14ac:dyDescent="0.2">
      <c r="A28" s="295">
        <v>22</v>
      </c>
      <c r="B28" s="300" t="str">
        <f>Stat.!B36</f>
        <v>Krejčí Miroslav</v>
      </c>
      <c r="C28" s="35">
        <f>Stat.!P36</f>
        <v>90</v>
      </c>
      <c r="D28" s="35">
        <f>Stat.!AD36</f>
        <v>0</v>
      </c>
      <c r="E28" s="35">
        <f>Stat.!AR36</f>
        <v>0</v>
      </c>
      <c r="F28" s="35">
        <f>Stat.!BF36</f>
        <v>1</v>
      </c>
      <c r="G28" s="16">
        <f>Stat.!BT36</f>
        <v>0</v>
      </c>
      <c r="H28" s="34"/>
      <c r="I28" s="16">
        <f>Stat.!P73</f>
        <v>180</v>
      </c>
      <c r="J28" s="26">
        <f>Stat.!AD73</f>
        <v>0</v>
      </c>
      <c r="K28" s="16">
        <f>Stat.!AR73</f>
        <v>0</v>
      </c>
      <c r="L28" s="26">
        <f>Stat.!BF73</f>
        <v>0</v>
      </c>
      <c r="M28" s="16">
        <f>Stat.!BT73</f>
        <v>0</v>
      </c>
      <c r="N28" s="34"/>
      <c r="O28" s="16">
        <f t="shared" si="0"/>
        <v>270</v>
      </c>
      <c r="P28" s="26">
        <f t="shared" si="1"/>
        <v>0</v>
      </c>
      <c r="Q28" s="16">
        <f t="shared" si="2"/>
        <v>0</v>
      </c>
      <c r="R28" s="26">
        <f t="shared" si="3"/>
        <v>1</v>
      </c>
      <c r="S28" s="34">
        <f t="shared" si="4"/>
        <v>0</v>
      </c>
      <c r="T28" s="16">
        <f t="shared" si="5"/>
        <v>1</v>
      </c>
      <c r="U28" s="38"/>
      <c r="V28" s="99">
        <f t="shared" si="6"/>
        <v>270</v>
      </c>
      <c r="W28" s="84" t="str">
        <f t="shared" si="7"/>
        <v>Krejčí Miroslav</v>
      </c>
      <c r="X28" s="36" t="str">
        <f t="shared" si="16"/>
        <v xml:space="preserve"> </v>
      </c>
      <c r="Y28" s="45">
        <f t="shared" si="17"/>
        <v>270</v>
      </c>
      <c r="Z28" s="54">
        <f t="shared" si="18"/>
        <v>270</v>
      </c>
      <c r="AB28" s="45">
        <f t="shared" si="14"/>
        <v>90</v>
      </c>
      <c r="AC28" s="686">
        <f t="shared" si="15"/>
        <v>180</v>
      </c>
      <c r="AF28" s="84"/>
      <c r="AG28" s="36"/>
      <c r="AH28" s="578"/>
      <c r="AI28" s="45"/>
      <c r="AJ28" s="570"/>
      <c r="AK28" s="569"/>
    </row>
    <row r="29" spans="1:37" x14ac:dyDescent="0.2">
      <c r="A29" s="295">
        <v>23</v>
      </c>
      <c r="B29" s="300" t="str">
        <f>Stat.!B12</f>
        <v>Havlík Martin</v>
      </c>
      <c r="C29" s="35">
        <f>Stat.!P12</f>
        <v>0</v>
      </c>
      <c r="D29" s="35">
        <f>Stat.!AD12</f>
        <v>14</v>
      </c>
      <c r="E29" s="35">
        <f>Stat.!AR12</f>
        <v>0</v>
      </c>
      <c r="F29" s="35">
        <f>Stat.!BF12</f>
        <v>0</v>
      </c>
      <c r="G29" s="16">
        <f>Stat.!BT12</f>
        <v>0</v>
      </c>
      <c r="H29" s="34"/>
      <c r="I29" s="16">
        <f>Stat.!P49</f>
        <v>331</v>
      </c>
      <c r="J29" s="26">
        <f>Stat.!AD49</f>
        <v>10</v>
      </c>
      <c r="K29" s="16">
        <f>Stat.!AR49</f>
        <v>0</v>
      </c>
      <c r="L29" s="26">
        <f>Stat.!BF49</f>
        <v>0</v>
      </c>
      <c r="M29" s="16">
        <f>Stat.!BT49</f>
        <v>0</v>
      </c>
      <c r="N29" s="34"/>
      <c r="O29" s="16">
        <f t="shared" si="0"/>
        <v>331</v>
      </c>
      <c r="P29" s="26">
        <f t="shared" si="1"/>
        <v>24</v>
      </c>
      <c r="Q29" s="16">
        <f t="shared" si="2"/>
        <v>0</v>
      </c>
      <c r="R29" s="26">
        <f t="shared" si="3"/>
        <v>0</v>
      </c>
      <c r="S29" s="34">
        <f t="shared" si="4"/>
        <v>0</v>
      </c>
      <c r="T29" s="16">
        <f t="shared" si="5"/>
        <v>0</v>
      </c>
      <c r="U29" s="38"/>
      <c r="V29" s="99">
        <f t="shared" si="6"/>
        <v>355</v>
      </c>
      <c r="W29" s="84" t="str">
        <f t="shared" si="7"/>
        <v>Havlík Martin</v>
      </c>
      <c r="X29" s="36" t="str">
        <f t="shared" si="16"/>
        <v xml:space="preserve"> </v>
      </c>
      <c r="Y29" s="45" t="str">
        <f t="shared" si="17"/>
        <v xml:space="preserve"> </v>
      </c>
      <c r="Z29" s="54" t="str">
        <f t="shared" si="18"/>
        <v xml:space="preserve"> </v>
      </c>
      <c r="AB29" s="45">
        <f t="shared" si="14"/>
        <v>14</v>
      </c>
      <c r="AC29" s="686">
        <f t="shared" si="15"/>
        <v>341</v>
      </c>
      <c r="AF29" s="84"/>
      <c r="AG29" s="36"/>
      <c r="AH29" s="578"/>
      <c r="AI29" s="695"/>
      <c r="AJ29" s="570"/>
      <c r="AK29" s="569"/>
    </row>
    <row r="30" spans="1:37" x14ac:dyDescent="0.2">
      <c r="A30" s="295">
        <v>24</v>
      </c>
      <c r="B30" s="300" t="str">
        <f>Stat.!B15</f>
        <v>Kelbler Marek</v>
      </c>
      <c r="C30" s="35">
        <f>Stat.!P15</f>
        <v>0</v>
      </c>
      <c r="D30" s="35">
        <f>Stat.!AD15</f>
        <v>0</v>
      </c>
      <c r="E30" s="35">
        <f>Stat.!AR15</f>
        <v>0</v>
      </c>
      <c r="F30" s="35">
        <f>Stat.!BF15</f>
        <v>0</v>
      </c>
      <c r="G30" s="16">
        <f>Stat.!BT15</f>
        <v>0</v>
      </c>
      <c r="H30" s="34"/>
      <c r="I30" s="16">
        <f>Stat.!P52</f>
        <v>180</v>
      </c>
      <c r="J30" s="26">
        <f>Stat.!AD52</f>
        <v>0</v>
      </c>
      <c r="K30" s="16">
        <f>Stat.!AR52</f>
        <v>0</v>
      </c>
      <c r="L30" s="26">
        <f>Stat.!BF52</f>
        <v>0</v>
      </c>
      <c r="M30" s="16">
        <f>Stat.!BT52</f>
        <v>0</v>
      </c>
      <c r="N30" s="34"/>
      <c r="O30" s="16">
        <f t="shared" si="0"/>
        <v>180</v>
      </c>
      <c r="P30" s="26">
        <f t="shared" si="1"/>
        <v>0</v>
      </c>
      <c r="Q30" s="16">
        <f t="shared" si="2"/>
        <v>0</v>
      </c>
      <c r="R30" s="26">
        <f t="shared" si="3"/>
        <v>0</v>
      </c>
      <c r="S30" s="34">
        <f t="shared" si="4"/>
        <v>0</v>
      </c>
      <c r="T30" s="16">
        <f t="shared" si="5"/>
        <v>0</v>
      </c>
      <c r="U30" s="38"/>
      <c r="V30" s="99">
        <f t="shared" si="6"/>
        <v>180</v>
      </c>
      <c r="W30" s="84" t="str">
        <f t="shared" si="7"/>
        <v>Kelbler Marek</v>
      </c>
      <c r="X30" s="36" t="str">
        <f t="shared" si="16"/>
        <v xml:space="preserve"> </v>
      </c>
      <c r="Y30" s="45" t="str">
        <f t="shared" si="17"/>
        <v xml:space="preserve"> </v>
      </c>
      <c r="Z30" s="54" t="str">
        <f t="shared" si="18"/>
        <v xml:space="preserve"> </v>
      </c>
      <c r="AB30" s="45">
        <f t="shared" si="14"/>
        <v>0</v>
      </c>
      <c r="AC30" s="686">
        <f t="shared" si="15"/>
        <v>180</v>
      </c>
      <c r="AF30" s="84"/>
      <c r="AG30" s="36"/>
      <c r="AH30" s="578"/>
      <c r="AI30" s="45"/>
      <c r="AJ30" s="568"/>
      <c r="AK30" s="569"/>
    </row>
    <row r="31" spans="1:37" x14ac:dyDescent="0.2">
      <c r="A31" s="295">
        <v>25</v>
      </c>
      <c r="B31" s="300" t="str">
        <f>Stat.!B7</f>
        <v>Kelbler David</v>
      </c>
      <c r="C31" s="35">
        <f>Stat.!P7</f>
        <v>0</v>
      </c>
      <c r="D31" s="35">
        <f>Stat.!AD7</f>
        <v>0</v>
      </c>
      <c r="E31" s="35">
        <f>Stat.!AR7</f>
        <v>0</v>
      </c>
      <c r="F31" s="35">
        <f>Stat.!BF7</f>
        <v>0</v>
      </c>
      <c r="G31" s="16">
        <f>Stat.!BT7</f>
        <v>0</v>
      </c>
      <c r="H31" s="34"/>
      <c r="I31" s="16">
        <f>Stat.!P44</f>
        <v>125</v>
      </c>
      <c r="J31" s="26">
        <f>Stat.!AD44</f>
        <v>68</v>
      </c>
      <c r="K31" s="16">
        <f>Stat.!AR44</f>
        <v>1</v>
      </c>
      <c r="L31" s="26">
        <f>Stat.!BF44</f>
        <v>0</v>
      </c>
      <c r="M31" s="16">
        <f>Stat.!BT44</f>
        <v>0</v>
      </c>
      <c r="N31" s="34"/>
      <c r="O31" s="16">
        <f t="shared" si="0"/>
        <v>125</v>
      </c>
      <c r="P31" s="26">
        <f t="shared" si="1"/>
        <v>68</v>
      </c>
      <c r="Q31" s="16">
        <f t="shared" si="2"/>
        <v>1</v>
      </c>
      <c r="R31" s="26">
        <f t="shared" si="3"/>
        <v>0</v>
      </c>
      <c r="S31" s="34">
        <f t="shared" si="4"/>
        <v>0</v>
      </c>
      <c r="T31" s="16">
        <f t="shared" si="5"/>
        <v>1</v>
      </c>
      <c r="U31" s="38"/>
      <c r="V31" s="99">
        <f t="shared" si="6"/>
        <v>193</v>
      </c>
      <c r="W31" s="84" t="str">
        <f t="shared" si="7"/>
        <v>Kelbler David</v>
      </c>
      <c r="X31" s="36">
        <f t="shared" si="16"/>
        <v>193</v>
      </c>
      <c r="Y31" s="45" t="str">
        <f t="shared" si="17"/>
        <v xml:space="preserve"> </v>
      </c>
      <c r="Z31" s="54">
        <f t="shared" si="18"/>
        <v>193</v>
      </c>
      <c r="AB31" s="45">
        <f t="shared" si="14"/>
        <v>0</v>
      </c>
      <c r="AC31" s="686">
        <f t="shared" si="15"/>
        <v>193</v>
      </c>
      <c r="AF31" s="84"/>
      <c r="AG31" s="36"/>
      <c r="AH31" s="578"/>
      <c r="AI31" s="45"/>
      <c r="AJ31" s="570"/>
      <c r="AK31" s="569"/>
    </row>
    <row r="32" spans="1:37" x14ac:dyDescent="0.2">
      <c r="A32" s="295">
        <v>26</v>
      </c>
      <c r="B32" s="300" t="str">
        <f>Stat.!B24</f>
        <v>Chvátal Patrik</v>
      </c>
      <c r="C32" s="35">
        <f>Stat.!P24</f>
        <v>90</v>
      </c>
      <c r="D32" s="35">
        <f>Stat.!AD24</f>
        <v>0</v>
      </c>
      <c r="E32" s="35">
        <f>Stat.!AR24</f>
        <v>0</v>
      </c>
      <c r="F32" s="35">
        <f>Stat.!BF24</f>
        <v>0</v>
      </c>
      <c r="G32" s="16">
        <f>Stat.!BT24</f>
        <v>0</v>
      </c>
      <c r="H32" s="34"/>
      <c r="I32" s="16">
        <f>Stat.!P61</f>
        <v>0</v>
      </c>
      <c r="J32" s="26">
        <f>Stat.!AD61</f>
        <v>61</v>
      </c>
      <c r="K32" s="16">
        <f>Stat.!AR61</f>
        <v>0</v>
      </c>
      <c r="L32" s="26">
        <f>Stat.!BF61</f>
        <v>0</v>
      </c>
      <c r="M32" s="16">
        <f>Stat.!BT61</f>
        <v>0</v>
      </c>
      <c r="N32" s="34"/>
      <c r="O32" s="16">
        <f t="shared" si="0"/>
        <v>90</v>
      </c>
      <c r="P32" s="26">
        <f t="shared" si="1"/>
        <v>61</v>
      </c>
      <c r="Q32" s="16">
        <f t="shared" si="2"/>
        <v>0</v>
      </c>
      <c r="R32" s="26">
        <f t="shared" si="3"/>
        <v>0</v>
      </c>
      <c r="S32" s="34">
        <f t="shared" si="4"/>
        <v>0</v>
      </c>
      <c r="T32" s="16">
        <f t="shared" si="5"/>
        <v>0</v>
      </c>
      <c r="U32" s="38"/>
      <c r="V32" s="99">
        <f t="shared" si="6"/>
        <v>151</v>
      </c>
      <c r="W32" s="84" t="str">
        <f t="shared" si="7"/>
        <v>Chvátal Patrik</v>
      </c>
      <c r="X32" s="36" t="str">
        <f t="shared" si="16"/>
        <v xml:space="preserve"> </v>
      </c>
      <c r="Y32" s="45" t="str">
        <f t="shared" si="17"/>
        <v xml:space="preserve"> </v>
      </c>
      <c r="Z32" s="54" t="str">
        <f t="shared" si="18"/>
        <v xml:space="preserve"> </v>
      </c>
      <c r="AB32" s="45">
        <f t="shared" si="14"/>
        <v>90</v>
      </c>
      <c r="AC32" s="686">
        <f t="shared" si="15"/>
        <v>61</v>
      </c>
      <c r="AF32" s="84"/>
      <c r="AG32" s="36" t="s">
        <v>539</v>
      </c>
      <c r="AH32" s="572"/>
      <c r="AI32" s="573"/>
      <c r="AJ32" s="570"/>
      <c r="AK32" s="569"/>
    </row>
    <row r="33" spans="1:37" x14ac:dyDescent="0.2">
      <c r="A33" s="295">
        <v>27</v>
      </c>
      <c r="B33" s="300" t="str">
        <f>Stat.!B34</f>
        <v>Aipldauer Rostislav</v>
      </c>
      <c r="C33" s="35">
        <f>Stat.!P34</f>
        <v>90</v>
      </c>
      <c r="D33" s="35">
        <f>Stat.!AD34</f>
        <v>0</v>
      </c>
      <c r="E33" s="35">
        <f>Stat.!AR34</f>
        <v>0</v>
      </c>
      <c r="F33" s="35">
        <f>Stat.!BF34</f>
        <v>0</v>
      </c>
      <c r="G33" s="16">
        <f>Stat.!BT34</f>
        <v>0</v>
      </c>
      <c r="H33" s="34"/>
      <c r="I33" s="16">
        <f>Stat.!P71</f>
        <v>0</v>
      </c>
      <c r="J33" s="26">
        <f>Stat.!AD71</f>
        <v>0</v>
      </c>
      <c r="K33" s="16">
        <f>Stat.!AR71</f>
        <v>0</v>
      </c>
      <c r="L33" s="26">
        <f>Stat.!BF71</f>
        <v>0</v>
      </c>
      <c r="M33" s="16">
        <f>Stat.!BT71</f>
        <v>0</v>
      </c>
      <c r="N33" s="33"/>
      <c r="O33" s="16">
        <f t="shared" si="0"/>
        <v>90</v>
      </c>
      <c r="P33" s="26">
        <f t="shared" si="1"/>
        <v>0</v>
      </c>
      <c r="Q33" s="16">
        <f t="shared" si="2"/>
        <v>0</v>
      </c>
      <c r="R33" s="26">
        <f t="shared" si="3"/>
        <v>0</v>
      </c>
      <c r="S33" s="34">
        <f t="shared" si="4"/>
        <v>0</v>
      </c>
      <c r="T33" s="16">
        <f t="shared" si="5"/>
        <v>0</v>
      </c>
      <c r="U33" s="38"/>
      <c r="V33" s="99">
        <f t="shared" si="6"/>
        <v>90</v>
      </c>
      <c r="W33" s="84" t="str">
        <f t="shared" si="7"/>
        <v>Aipldauer Rostislav</v>
      </c>
      <c r="X33" s="36" t="str">
        <f t="shared" si="16"/>
        <v xml:space="preserve"> </v>
      </c>
      <c r="Y33" s="45" t="str">
        <f t="shared" si="17"/>
        <v xml:space="preserve"> </v>
      </c>
      <c r="Z33" s="54" t="str">
        <f t="shared" si="18"/>
        <v xml:space="preserve"> </v>
      </c>
      <c r="AB33" s="45">
        <f t="shared" si="14"/>
        <v>90</v>
      </c>
      <c r="AC33" s="686">
        <f t="shared" si="15"/>
        <v>0</v>
      </c>
      <c r="AG33" s="237" t="s">
        <v>539</v>
      </c>
      <c r="AH33" s="572"/>
      <c r="AI33" s="573" t="s">
        <v>539</v>
      </c>
      <c r="AJ33" s="568"/>
      <c r="AK33" s="569"/>
    </row>
    <row r="34" spans="1:37" x14ac:dyDescent="0.2">
      <c r="A34" s="295">
        <v>28</v>
      </c>
      <c r="B34" s="300" t="str">
        <f>Stat.!B23</f>
        <v>Šmahel Michal</v>
      </c>
      <c r="C34" s="35">
        <f>Stat.!P23</f>
        <v>0</v>
      </c>
      <c r="D34" s="35">
        <f>Stat.!AD23</f>
        <v>9</v>
      </c>
      <c r="E34" s="35">
        <f>Stat.!AR23</f>
        <v>0</v>
      </c>
      <c r="F34" s="35">
        <f>Stat.!BF23</f>
        <v>0</v>
      </c>
      <c r="G34" s="16">
        <f>Stat.!BT23</f>
        <v>0</v>
      </c>
      <c r="H34" s="34"/>
      <c r="I34" s="16">
        <f>Stat.!P60</f>
        <v>0</v>
      </c>
      <c r="J34" s="26">
        <f>Stat.!AD60</f>
        <v>72</v>
      </c>
      <c r="K34" s="16">
        <f>Stat.!AR60</f>
        <v>0</v>
      </c>
      <c r="L34" s="26">
        <f>Stat.!BF60</f>
        <v>0</v>
      </c>
      <c r="M34" s="16">
        <f>Stat.!BT60</f>
        <v>0</v>
      </c>
      <c r="N34" s="34"/>
      <c r="O34" s="16">
        <f t="shared" si="0"/>
        <v>0</v>
      </c>
      <c r="P34" s="26">
        <f t="shared" si="1"/>
        <v>81</v>
      </c>
      <c r="Q34" s="16">
        <f t="shared" si="2"/>
        <v>0</v>
      </c>
      <c r="R34" s="26">
        <f t="shared" si="3"/>
        <v>0</v>
      </c>
      <c r="S34" s="34">
        <f t="shared" si="4"/>
        <v>0</v>
      </c>
      <c r="T34" s="16">
        <f t="shared" si="5"/>
        <v>0</v>
      </c>
      <c r="U34" s="38"/>
      <c r="V34" s="99">
        <f t="shared" si="6"/>
        <v>81</v>
      </c>
      <c r="W34" s="84" t="str">
        <f t="shared" si="7"/>
        <v>Šmahel Michal</v>
      </c>
      <c r="X34" s="36" t="str">
        <f t="shared" si="16"/>
        <v xml:space="preserve"> </v>
      </c>
      <c r="Y34" s="45" t="str">
        <f t="shared" si="17"/>
        <v xml:space="preserve"> </v>
      </c>
      <c r="Z34" s="54" t="str">
        <f t="shared" si="18"/>
        <v xml:space="preserve"> </v>
      </c>
      <c r="AB34" s="45">
        <f t="shared" si="14"/>
        <v>9</v>
      </c>
      <c r="AC34" s="686">
        <f t="shared" si="15"/>
        <v>72</v>
      </c>
      <c r="AG34" s="237" t="s">
        <v>539</v>
      </c>
      <c r="AH34" s="574"/>
      <c r="AI34" s="573" t="s">
        <v>539</v>
      </c>
      <c r="AJ34" s="570"/>
      <c r="AK34" s="569"/>
    </row>
    <row r="35" spans="1:37" x14ac:dyDescent="0.2">
      <c r="A35" s="295">
        <v>29</v>
      </c>
      <c r="B35" s="300" t="str">
        <f>Stat.!B33</f>
        <v>Pospíchal Tomáš</v>
      </c>
      <c r="C35" s="35">
        <f>Stat.!P33</f>
        <v>0</v>
      </c>
      <c r="D35" s="35">
        <f>Stat.!AD33</f>
        <v>0</v>
      </c>
      <c r="E35" s="35">
        <f>Stat.!AR33</f>
        <v>0</v>
      </c>
      <c r="F35" s="35">
        <f>Stat.!BF33</f>
        <v>0</v>
      </c>
      <c r="G35" s="16">
        <f>Stat.!BT33</f>
        <v>0</v>
      </c>
      <c r="H35" s="34"/>
      <c r="I35" s="16">
        <f>Stat.!P70</f>
        <v>45</v>
      </c>
      <c r="J35" s="26">
        <f>Stat.!AD70</f>
        <v>0</v>
      </c>
      <c r="K35" s="16">
        <f>Stat.!AR70</f>
        <v>0</v>
      </c>
      <c r="L35" s="26">
        <f>Stat.!BF70</f>
        <v>0</v>
      </c>
      <c r="M35" s="16">
        <f>Stat.!BT70</f>
        <v>0</v>
      </c>
      <c r="N35" s="34"/>
      <c r="O35" s="16">
        <f t="shared" si="0"/>
        <v>45</v>
      </c>
      <c r="P35" s="26">
        <f t="shared" si="1"/>
        <v>0</v>
      </c>
      <c r="Q35" s="16">
        <f t="shared" si="2"/>
        <v>0</v>
      </c>
      <c r="R35" s="26">
        <f t="shared" si="3"/>
        <v>0</v>
      </c>
      <c r="S35" s="34">
        <f t="shared" si="4"/>
        <v>0</v>
      </c>
      <c r="T35" s="16">
        <f t="shared" si="5"/>
        <v>0</v>
      </c>
      <c r="U35" s="38"/>
      <c r="V35" s="99">
        <f t="shared" si="6"/>
        <v>45</v>
      </c>
      <c r="W35" s="84" t="str">
        <f t="shared" si="7"/>
        <v>Pospíchal Tomáš</v>
      </c>
      <c r="X35" s="36" t="str">
        <f t="shared" ref="X35:X39" si="19">IF(Q35=0," ",V35/Q35)</f>
        <v xml:space="preserve"> </v>
      </c>
      <c r="Y35" s="45" t="str">
        <f t="shared" ref="Y35:Y39" si="20">IF(R35=0," ",V35/R35)</f>
        <v xml:space="preserve"> </v>
      </c>
      <c r="Z35" s="54" t="str">
        <f t="shared" ref="Z35:Z39" si="21">IF(T35=0," ",V35/T35)</f>
        <v xml:space="preserve"> </v>
      </c>
      <c r="AB35" s="45">
        <f t="shared" si="14"/>
        <v>0</v>
      </c>
      <c r="AC35" s="686">
        <f t="shared" si="15"/>
        <v>45</v>
      </c>
      <c r="AG35" s="237"/>
      <c r="AH35" s="44"/>
      <c r="AI35" s="45" t="s">
        <v>539</v>
      </c>
      <c r="AJ35" s="238"/>
      <c r="AK35" s="239"/>
    </row>
    <row r="36" spans="1:37" x14ac:dyDescent="0.2">
      <c r="A36" s="295">
        <v>30</v>
      </c>
      <c r="B36" s="300" t="str">
        <f>Stat.!B30</f>
        <v>Nedoma Václav</v>
      </c>
      <c r="C36" s="35">
        <f>Stat.!P30</f>
        <v>0</v>
      </c>
      <c r="D36" s="35">
        <f>Stat.!AD30</f>
        <v>0</v>
      </c>
      <c r="E36" s="35">
        <f>Stat.!AR30</f>
        <v>0</v>
      </c>
      <c r="F36" s="35">
        <f>Stat.!BF30</f>
        <v>0</v>
      </c>
      <c r="G36" s="16">
        <f>Stat.!BT30</f>
        <v>0</v>
      </c>
      <c r="H36" s="34"/>
      <c r="I36" s="16">
        <f>Stat.!P67</f>
        <v>45</v>
      </c>
      <c r="J36" s="26">
        <f>Stat.!AD67</f>
        <v>0</v>
      </c>
      <c r="K36" s="16">
        <f>Stat.!AR67</f>
        <v>0</v>
      </c>
      <c r="L36" s="26">
        <f>Stat.!BF67</f>
        <v>0</v>
      </c>
      <c r="M36" s="16">
        <f>Stat.!BT67</f>
        <v>0</v>
      </c>
      <c r="N36" s="34"/>
      <c r="O36" s="16">
        <f t="shared" si="0"/>
        <v>45</v>
      </c>
      <c r="P36" s="26">
        <f t="shared" si="1"/>
        <v>0</v>
      </c>
      <c r="Q36" s="16">
        <f t="shared" si="2"/>
        <v>0</v>
      </c>
      <c r="R36" s="26">
        <f t="shared" si="3"/>
        <v>0</v>
      </c>
      <c r="S36" s="34">
        <f t="shared" si="4"/>
        <v>0</v>
      </c>
      <c r="T36" s="16">
        <f t="shared" si="5"/>
        <v>0</v>
      </c>
      <c r="U36" s="38"/>
      <c r="V36" s="99">
        <f t="shared" si="6"/>
        <v>45</v>
      </c>
      <c r="W36" s="84" t="str">
        <f t="shared" si="7"/>
        <v>Nedoma Václav</v>
      </c>
      <c r="X36" s="36" t="str">
        <f t="shared" si="19"/>
        <v xml:space="preserve"> </v>
      </c>
      <c r="Y36" s="45" t="str">
        <f t="shared" si="20"/>
        <v xml:space="preserve"> </v>
      </c>
      <c r="Z36" s="54" t="str">
        <f t="shared" si="21"/>
        <v xml:space="preserve"> </v>
      </c>
      <c r="AB36" s="45">
        <f t="shared" si="14"/>
        <v>0</v>
      </c>
      <c r="AC36" s="686">
        <f t="shared" si="15"/>
        <v>45</v>
      </c>
      <c r="AG36" s="237"/>
      <c r="AH36" s="44"/>
      <c r="AI36" s="45" t="s">
        <v>539</v>
      </c>
      <c r="AJ36" s="238"/>
      <c r="AK36" s="239"/>
    </row>
    <row r="37" spans="1:37" x14ac:dyDescent="0.2">
      <c r="A37" s="295">
        <v>31</v>
      </c>
      <c r="B37" s="300" t="str">
        <f>Stat.!B13</f>
        <v>Jahoda Martin</v>
      </c>
      <c r="C37" s="35">
        <f>Stat.!P13</f>
        <v>0</v>
      </c>
      <c r="D37" s="35">
        <f>Stat.!AD13</f>
        <v>0</v>
      </c>
      <c r="E37" s="35">
        <f>Stat.!AR13</f>
        <v>0</v>
      </c>
      <c r="F37" s="35">
        <f>Stat.!BF13</f>
        <v>0</v>
      </c>
      <c r="G37" s="16">
        <f>Stat.!BT13</f>
        <v>0</v>
      </c>
      <c r="H37" s="34"/>
      <c r="I37" s="16">
        <f>Stat.!P50</f>
        <v>0</v>
      </c>
      <c r="J37" s="26">
        <f>Stat.!AD50</f>
        <v>11</v>
      </c>
      <c r="K37" s="16">
        <f>Stat.!AR50</f>
        <v>0</v>
      </c>
      <c r="L37" s="26">
        <f>Stat.!BF50</f>
        <v>0</v>
      </c>
      <c r="M37" s="16">
        <f>Stat.!BT50</f>
        <v>0</v>
      </c>
      <c r="N37" s="34"/>
      <c r="O37" s="16">
        <f t="shared" si="0"/>
        <v>0</v>
      </c>
      <c r="P37" s="26">
        <f t="shared" si="1"/>
        <v>11</v>
      </c>
      <c r="Q37" s="16">
        <f t="shared" si="2"/>
        <v>0</v>
      </c>
      <c r="R37" s="26">
        <f t="shared" si="3"/>
        <v>0</v>
      </c>
      <c r="S37" s="34">
        <f t="shared" si="4"/>
        <v>0</v>
      </c>
      <c r="T37" s="16">
        <f t="shared" si="5"/>
        <v>0</v>
      </c>
      <c r="U37" s="38"/>
      <c r="V37" s="99">
        <f t="shared" si="6"/>
        <v>11</v>
      </c>
      <c r="W37" s="84" t="str">
        <f t="shared" ref="W37:W39" si="22">B37</f>
        <v>Jahoda Martin</v>
      </c>
      <c r="X37" s="36" t="str">
        <f t="shared" si="19"/>
        <v xml:space="preserve"> </v>
      </c>
      <c r="Y37" s="45" t="str">
        <f t="shared" si="20"/>
        <v xml:space="preserve"> </v>
      </c>
      <c r="Z37" s="54" t="str">
        <f t="shared" si="21"/>
        <v xml:space="preserve"> </v>
      </c>
      <c r="AB37" s="45">
        <f t="shared" si="14"/>
        <v>0</v>
      </c>
      <c r="AC37" s="686">
        <f t="shared" si="15"/>
        <v>11</v>
      </c>
      <c r="AG37" s="237"/>
      <c r="AH37" s="44"/>
      <c r="AI37" s="45" t="s">
        <v>539</v>
      </c>
      <c r="AJ37" s="238"/>
      <c r="AK37" s="239"/>
    </row>
    <row r="38" spans="1:37" x14ac:dyDescent="0.2">
      <c r="A38" s="296">
        <v>32</v>
      </c>
      <c r="B38" s="300" t="str">
        <f>Stat.!B28</f>
        <v>Plachý Karel</v>
      </c>
      <c r="C38" s="35">
        <f>Stat.!P28</f>
        <v>0</v>
      </c>
      <c r="D38" s="35">
        <f>Stat.!AD28</f>
        <v>5</v>
      </c>
      <c r="E38" s="35">
        <f>Stat.!AR28</f>
        <v>0</v>
      </c>
      <c r="F38" s="35">
        <f>Stat.!BF28</f>
        <v>0</v>
      </c>
      <c r="G38" s="16">
        <f>Stat.!BT28</f>
        <v>0</v>
      </c>
      <c r="H38" s="34"/>
      <c r="I38" s="16">
        <f>Stat.!P65</f>
        <v>0</v>
      </c>
      <c r="J38" s="26">
        <f>Stat.!AD65</f>
        <v>0</v>
      </c>
      <c r="K38" s="16">
        <f>Stat.!AR65</f>
        <v>0</v>
      </c>
      <c r="L38" s="26">
        <f>Stat.!BF65</f>
        <v>0</v>
      </c>
      <c r="M38" s="16">
        <f>Stat.!BT65</f>
        <v>0</v>
      </c>
      <c r="N38" s="34"/>
      <c r="O38" s="16">
        <f t="shared" si="0"/>
        <v>0</v>
      </c>
      <c r="P38" s="26">
        <f t="shared" si="1"/>
        <v>5</v>
      </c>
      <c r="Q38" s="16">
        <f t="shared" si="2"/>
        <v>0</v>
      </c>
      <c r="R38" s="26">
        <f t="shared" si="3"/>
        <v>0</v>
      </c>
      <c r="S38" s="34">
        <f t="shared" si="4"/>
        <v>0</v>
      </c>
      <c r="T38" s="16">
        <f t="shared" si="5"/>
        <v>0</v>
      </c>
      <c r="U38" s="38"/>
      <c r="V38" s="99">
        <f t="shared" si="6"/>
        <v>5</v>
      </c>
      <c r="W38" s="84" t="str">
        <f t="shared" si="22"/>
        <v>Plachý Karel</v>
      </c>
      <c r="X38" s="36" t="str">
        <f t="shared" si="19"/>
        <v xml:space="preserve"> </v>
      </c>
      <c r="Y38" s="45" t="str">
        <f t="shared" si="20"/>
        <v xml:space="preserve"> </v>
      </c>
      <c r="Z38" s="54" t="str">
        <f t="shared" si="21"/>
        <v xml:space="preserve"> </v>
      </c>
      <c r="AB38" s="45">
        <f t="shared" si="14"/>
        <v>5</v>
      </c>
      <c r="AC38" s="686">
        <f t="shared" si="15"/>
        <v>0</v>
      </c>
      <c r="AG38" s="237"/>
      <c r="AH38" s="44"/>
      <c r="AI38" s="45" t="s">
        <v>539</v>
      </c>
      <c r="AJ38" s="238"/>
      <c r="AK38" s="239"/>
    </row>
    <row r="39" spans="1:37" x14ac:dyDescent="0.2">
      <c r="A39" s="297">
        <v>33</v>
      </c>
      <c r="B39" s="301" t="str">
        <f>Stat.!B9</f>
        <v>Habr Jiří</v>
      </c>
      <c r="C39" s="35">
        <f>Stat.!P9</f>
        <v>0</v>
      </c>
      <c r="D39" s="35">
        <f>Stat.!AD9</f>
        <v>0</v>
      </c>
      <c r="E39" s="35">
        <f>Stat.!AR9</f>
        <v>0</v>
      </c>
      <c r="F39" s="35">
        <f>Stat.!BF9</f>
        <v>0</v>
      </c>
      <c r="G39" s="16">
        <f>Stat.!BT9</f>
        <v>0</v>
      </c>
      <c r="H39" s="34"/>
      <c r="I39" s="16">
        <f>Stat.!P46</f>
        <v>0</v>
      </c>
      <c r="J39" s="26">
        <f>Stat.!AD46</f>
        <v>0</v>
      </c>
      <c r="K39" s="16">
        <f>Stat.!AR46</f>
        <v>0</v>
      </c>
      <c r="L39" s="26">
        <f>Stat.!BF46</f>
        <v>0</v>
      </c>
      <c r="M39" s="16">
        <f>Stat.!BT46</f>
        <v>0</v>
      </c>
      <c r="N39" s="34"/>
      <c r="O39" s="16">
        <f t="shared" si="0"/>
        <v>0</v>
      </c>
      <c r="P39" s="26">
        <f t="shared" si="1"/>
        <v>0</v>
      </c>
      <c r="Q39" s="16">
        <f t="shared" si="2"/>
        <v>0</v>
      </c>
      <c r="R39" s="26">
        <f t="shared" si="3"/>
        <v>0</v>
      </c>
      <c r="S39" s="34">
        <f t="shared" si="4"/>
        <v>0</v>
      </c>
      <c r="T39" s="16">
        <f t="shared" si="5"/>
        <v>0</v>
      </c>
      <c r="U39" s="38"/>
      <c r="V39" s="99">
        <f t="shared" si="6"/>
        <v>0</v>
      </c>
      <c r="W39" s="84" t="str">
        <f t="shared" si="22"/>
        <v>Habr Jiří</v>
      </c>
      <c r="X39" s="36" t="str">
        <f t="shared" si="19"/>
        <v xml:space="preserve"> </v>
      </c>
      <c r="Y39" s="45" t="str">
        <f t="shared" si="20"/>
        <v xml:space="preserve"> </v>
      </c>
      <c r="Z39" s="54" t="str">
        <f t="shared" si="21"/>
        <v xml:space="preserve"> </v>
      </c>
      <c r="AB39" s="45">
        <f t="shared" si="14"/>
        <v>0</v>
      </c>
      <c r="AC39" s="686">
        <f t="shared" si="15"/>
        <v>0</v>
      </c>
      <c r="AD39" s="75"/>
      <c r="AE39" s="75"/>
      <c r="AG39" s="237"/>
      <c r="AH39" s="44"/>
      <c r="AI39" s="45" t="s">
        <v>539</v>
      </c>
      <c r="AJ39" s="238"/>
      <c r="AK39" s="239"/>
    </row>
    <row r="40" spans="1:37" x14ac:dyDescent="0.2">
      <c r="A40" s="66"/>
      <c r="B40" s="65" t="s">
        <v>23</v>
      </c>
      <c r="C40" s="298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23">SUM(F7:F39)</f>
        <v>36</v>
      </c>
      <c r="G40" s="63">
        <f t="shared" si="23"/>
        <v>13</v>
      </c>
      <c r="H40" s="63">
        <f t="shared" si="23"/>
        <v>0</v>
      </c>
      <c r="I40" s="63">
        <f t="shared" si="23"/>
        <v>12167</v>
      </c>
      <c r="J40" s="63">
        <f t="shared" si="23"/>
        <v>703</v>
      </c>
      <c r="K40" s="63">
        <f t="shared" si="23"/>
        <v>24</v>
      </c>
      <c r="L40" s="63">
        <f t="shared" si="23"/>
        <v>22</v>
      </c>
      <c r="M40" s="63">
        <f t="shared" si="23"/>
        <v>4</v>
      </c>
      <c r="N40" s="63"/>
      <c r="O40" s="63">
        <f t="shared" ref="O40" si="24">C40+I40</f>
        <v>24106</v>
      </c>
      <c r="P40" s="63">
        <f t="shared" ref="P40" si="25">D40+J40</f>
        <v>1544</v>
      </c>
      <c r="Q40" s="63">
        <f t="shared" ref="Q40" si="26">E40+K40</f>
        <v>68</v>
      </c>
      <c r="R40" s="63">
        <f t="shared" ref="R40" si="27">F40+L40</f>
        <v>58</v>
      </c>
      <c r="S40" s="63">
        <f t="shared" ref="S40" si="28">G40+M40</f>
        <v>17</v>
      </c>
      <c r="T40" s="63">
        <f t="shared" ref="T40" si="29">Q40+R40</f>
        <v>126</v>
      </c>
      <c r="U40" s="63"/>
      <c r="W40" s="29"/>
      <c r="Y40" s="85"/>
      <c r="Z40" s="86"/>
      <c r="AA40" s="87"/>
      <c r="AD40" s="29"/>
      <c r="AE40" s="89"/>
    </row>
    <row r="41" spans="1:37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69"/>
      <c r="U41" s="69"/>
      <c r="W41" s="29"/>
      <c r="Y41" s="85"/>
      <c r="Z41" s="86"/>
      <c r="AA41" s="87"/>
      <c r="AD41" s="29"/>
      <c r="AE41" s="102"/>
    </row>
    <row r="42" spans="1:37" x14ac:dyDescent="0.2">
      <c r="W42" s="29"/>
      <c r="Y42" s="85"/>
      <c r="Z42" s="86"/>
      <c r="AA42" s="87"/>
      <c r="AD42" s="29"/>
      <c r="AE42" s="102"/>
    </row>
    <row r="43" spans="1:37" x14ac:dyDescent="0.2">
      <c r="W43" s="29"/>
      <c r="Y43" s="85"/>
      <c r="Z43" s="86"/>
      <c r="AA43" s="87"/>
      <c r="AD43" s="29"/>
      <c r="AE43" s="102"/>
    </row>
    <row r="44" spans="1:37" x14ac:dyDescent="0.2">
      <c r="W44" s="29"/>
      <c r="Y44" s="85"/>
      <c r="Z44" s="86"/>
      <c r="AA44" s="87"/>
      <c r="AD44" s="29"/>
      <c r="AE44" s="102"/>
    </row>
    <row r="45" spans="1:37" x14ac:dyDescent="0.2">
      <c r="W45" s="29"/>
      <c r="Y45" s="85"/>
      <c r="Z45" s="86"/>
      <c r="AA45" s="87"/>
      <c r="AD45" s="29"/>
      <c r="AE45" s="102"/>
    </row>
    <row r="46" spans="1:37" x14ac:dyDescent="0.2">
      <c r="W46" s="29"/>
      <c r="Y46" s="85"/>
      <c r="Z46" s="86"/>
      <c r="AA46" s="87"/>
      <c r="AD46" s="29"/>
      <c r="AE46" s="89"/>
    </row>
    <row r="47" spans="1:37" x14ac:dyDescent="0.2">
      <c r="W47" s="29"/>
      <c r="Y47" s="85"/>
      <c r="Z47" s="86"/>
      <c r="AA47" s="87"/>
      <c r="AD47" s="88"/>
      <c r="AE47" s="102"/>
    </row>
    <row r="48" spans="1:37" x14ac:dyDescent="0.2">
      <c r="W48" s="29"/>
      <c r="Y48" s="85"/>
      <c r="Z48" s="86"/>
      <c r="AA48" s="87"/>
      <c r="AD48" s="88"/>
      <c r="AE48" s="102"/>
    </row>
    <row r="49" spans="22:45" x14ac:dyDescent="0.2">
      <c r="W49" s="29"/>
      <c r="Y49" s="85"/>
      <c r="Z49" s="86"/>
      <c r="AA49" s="87"/>
      <c r="AD49" s="88"/>
      <c r="AE49" s="102"/>
    </row>
    <row r="50" spans="22:45" x14ac:dyDescent="0.2">
      <c r="W50" s="29"/>
      <c r="Y50" s="85"/>
      <c r="Z50" s="86"/>
      <c r="AA50" s="87"/>
      <c r="AD50" s="88"/>
      <c r="AE50" s="102"/>
    </row>
    <row r="51" spans="22:45" x14ac:dyDescent="0.2">
      <c r="W51" s="29"/>
      <c r="Y51" s="85"/>
      <c r="Z51" s="86"/>
      <c r="AA51" s="87"/>
      <c r="AD51" s="88"/>
      <c r="AE51" s="89"/>
    </row>
    <row r="52" spans="22:45" s="90" customFormat="1" x14ac:dyDescent="0.2">
      <c r="V52" s="29"/>
      <c r="W52" s="29"/>
      <c r="X52" s="36"/>
      <c r="Y52" s="85"/>
      <c r="Z52" s="86"/>
      <c r="AA52" s="87"/>
      <c r="AB52" s="45"/>
      <c r="AC52" s="686"/>
      <c r="AD52" s="88"/>
      <c r="AE52" s="89"/>
      <c r="AF52" s="29"/>
      <c r="AG52" s="29"/>
      <c r="AM52" s="29"/>
      <c r="AN52" s="29"/>
      <c r="AO52" s="29"/>
      <c r="AP52" s="29"/>
      <c r="AQ52" s="457"/>
      <c r="AR52" s="457"/>
      <c r="AS52" s="457"/>
    </row>
    <row r="53" spans="22:45" s="90" customFormat="1" x14ac:dyDescent="0.2">
      <c r="V53" s="29"/>
      <c r="W53" s="29"/>
      <c r="X53" s="36"/>
      <c r="Y53" s="85"/>
      <c r="Z53" s="86"/>
      <c r="AA53" s="87"/>
      <c r="AB53" s="45"/>
      <c r="AC53" s="686"/>
      <c r="AD53" s="88"/>
      <c r="AE53" s="102"/>
      <c r="AF53" s="29"/>
      <c r="AG53" s="29"/>
      <c r="AM53" s="29"/>
      <c r="AN53" s="29"/>
      <c r="AO53" s="29"/>
      <c r="AP53" s="29"/>
      <c r="AQ53" s="457"/>
      <c r="AR53" s="457"/>
      <c r="AS53" s="457"/>
    </row>
    <row r="54" spans="22:45" s="90" customFormat="1" x14ac:dyDescent="0.2">
      <c r="V54" s="29"/>
      <c r="W54" s="29"/>
      <c r="X54" s="36"/>
      <c r="Y54" s="85"/>
      <c r="Z54" s="86"/>
      <c r="AA54" s="87"/>
      <c r="AB54" s="45"/>
      <c r="AC54" s="686"/>
      <c r="AD54" s="88"/>
      <c r="AE54" s="89"/>
      <c r="AF54" s="29"/>
      <c r="AG54" s="29"/>
      <c r="AM54" s="29"/>
      <c r="AN54" s="29"/>
      <c r="AO54" s="29"/>
      <c r="AP54" s="29"/>
      <c r="AQ54" s="457"/>
      <c r="AR54" s="457"/>
      <c r="AS54" s="457"/>
    </row>
    <row r="55" spans="22:45" s="90" customFormat="1" x14ac:dyDescent="0.2">
      <c r="V55" s="29"/>
      <c r="W55" s="29"/>
      <c r="X55" s="36"/>
      <c r="Y55" s="85"/>
      <c r="Z55" s="86"/>
      <c r="AA55" s="87"/>
      <c r="AB55" s="45"/>
      <c r="AC55" s="686"/>
      <c r="AD55" s="88"/>
      <c r="AE55" s="102"/>
      <c r="AF55" s="29"/>
      <c r="AG55" s="29"/>
      <c r="AM55" s="29"/>
      <c r="AN55" s="29"/>
      <c r="AO55" s="29"/>
      <c r="AP55" s="29"/>
      <c r="AQ55" s="457"/>
      <c r="AR55" s="457"/>
      <c r="AS55" s="457"/>
    </row>
    <row r="56" spans="22:45" s="90" customFormat="1" x14ac:dyDescent="0.2">
      <c r="V56" s="29"/>
      <c r="W56" s="29"/>
      <c r="X56" s="36"/>
      <c r="Y56" s="85"/>
      <c r="Z56" s="86"/>
      <c r="AA56" s="87"/>
      <c r="AB56" s="45"/>
      <c r="AC56" s="686"/>
      <c r="AD56" s="88"/>
      <c r="AE56" s="89"/>
      <c r="AF56" s="29"/>
      <c r="AG56" s="29"/>
      <c r="AM56" s="29"/>
      <c r="AN56" s="29"/>
      <c r="AO56" s="29"/>
      <c r="AP56" s="29"/>
      <c r="AQ56" s="457"/>
      <c r="AR56" s="457"/>
      <c r="AS56" s="457"/>
    </row>
    <row r="57" spans="22:45" s="90" customFormat="1" x14ac:dyDescent="0.2">
      <c r="V57" s="29"/>
      <c r="W57" s="29"/>
      <c r="X57" s="36"/>
      <c r="Y57" s="85"/>
      <c r="Z57" s="86"/>
      <c r="AA57" s="87"/>
      <c r="AB57" s="45"/>
      <c r="AC57" s="686"/>
      <c r="AD57" s="88"/>
      <c r="AE57" s="102"/>
      <c r="AF57" s="29"/>
      <c r="AG57" s="29"/>
      <c r="AM57" s="29"/>
      <c r="AN57" s="29"/>
      <c r="AO57" s="29"/>
      <c r="AP57" s="29"/>
      <c r="AQ57" s="457"/>
      <c r="AR57" s="457"/>
      <c r="AS57" s="457"/>
    </row>
    <row r="58" spans="22:45" s="90" customFormat="1" x14ac:dyDescent="0.2">
      <c r="V58" s="29"/>
      <c r="W58" s="29"/>
      <c r="X58" s="36"/>
      <c r="Y58" s="85"/>
      <c r="Z58" s="86"/>
      <c r="AA58" s="87"/>
      <c r="AB58" s="45"/>
      <c r="AC58" s="686"/>
      <c r="AD58" s="88"/>
      <c r="AE58" s="102"/>
      <c r="AF58" s="29"/>
      <c r="AG58" s="29"/>
      <c r="AM58" s="29"/>
      <c r="AN58" s="29"/>
      <c r="AO58" s="29"/>
      <c r="AP58" s="29"/>
      <c r="AQ58" s="457"/>
      <c r="AR58" s="457"/>
      <c r="AS58" s="457"/>
    </row>
    <row r="59" spans="22:45" s="90" customFormat="1" x14ac:dyDescent="0.2">
      <c r="V59" s="29"/>
      <c r="W59" s="29"/>
      <c r="X59" s="36"/>
      <c r="Y59" s="85"/>
      <c r="Z59" s="86"/>
      <c r="AA59" s="87"/>
      <c r="AB59" s="87"/>
      <c r="AC59" s="686"/>
      <c r="AD59" s="88"/>
      <c r="AE59" s="102"/>
      <c r="AF59" s="29"/>
      <c r="AG59" s="29"/>
      <c r="AM59" s="29"/>
      <c r="AN59" s="29"/>
      <c r="AO59" s="29"/>
      <c r="AP59" s="29"/>
      <c r="AQ59" s="457"/>
      <c r="AR59" s="457"/>
      <c r="AS59" s="457"/>
    </row>
    <row r="60" spans="22:45" s="90" customFormat="1" x14ac:dyDescent="0.2">
      <c r="V60" s="29"/>
      <c r="W60" s="84"/>
      <c r="X60" s="36"/>
      <c r="Y60" s="85"/>
      <c r="Z60" s="91"/>
      <c r="AA60" s="87"/>
      <c r="AB60" s="87"/>
      <c r="AC60" s="686"/>
      <c r="AD60" s="88"/>
      <c r="AE60" s="88"/>
      <c r="AF60" s="29"/>
      <c r="AG60" s="29"/>
      <c r="AM60" s="29"/>
      <c r="AN60" s="29"/>
      <c r="AO60" s="29"/>
      <c r="AP60" s="29"/>
      <c r="AQ60" s="457"/>
      <c r="AR60" s="457"/>
      <c r="AS60" s="457"/>
    </row>
    <row r="61" spans="22:45" s="90" customFormat="1" x14ac:dyDescent="0.2">
      <c r="V61" s="29"/>
      <c r="W61" s="84"/>
      <c r="X61" s="36"/>
      <c r="Y61" s="85"/>
      <c r="Z61" s="91"/>
      <c r="AA61" s="87"/>
      <c r="AB61" s="87"/>
      <c r="AC61" s="686"/>
      <c r="AD61" s="88"/>
      <c r="AE61" s="88"/>
      <c r="AF61" s="29"/>
      <c r="AG61" s="29"/>
      <c r="AM61" s="29"/>
      <c r="AN61" s="29"/>
      <c r="AO61" s="29"/>
      <c r="AP61" s="29"/>
      <c r="AQ61" s="457"/>
      <c r="AR61" s="457"/>
      <c r="AS61" s="457"/>
    </row>
    <row r="62" spans="22:45" s="90" customFormat="1" x14ac:dyDescent="0.2">
      <c r="V62" s="29"/>
      <c r="W62" s="84"/>
      <c r="X62" s="36"/>
      <c r="Y62" s="85"/>
      <c r="Z62" s="91"/>
      <c r="AA62" s="87"/>
      <c r="AB62" s="87"/>
      <c r="AC62" s="686"/>
      <c r="AD62" s="29"/>
      <c r="AE62" s="29"/>
      <c r="AF62" s="29"/>
      <c r="AG62" s="29"/>
      <c r="AM62" s="29"/>
      <c r="AN62" s="29"/>
      <c r="AO62" s="29"/>
      <c r="AP62" s="29"/>
      <c r="AQ62" s="457"/>
      <c r="AR62" s="457"/>
      <c r="AS62" s="457"/>
    </row>
    <row r="63" spans="22:45" x14ac:dyDescent="0.2">
      <c r="W63" s="15"/>
    </row>
    <row r="64" spans="22:45" x14ac:dyDescent="0.2">
      <c r="W64" s="15"/>
      <c r="Z64" s="49"/>
    </row>
    <row r="65" spans="23:26" x14ac:dyDescent="0.2">
      <c r="Z65" s="49"/>
    </row>
    <row r="66" spans="23:26" x14ac:dyDescent="0.2">
      <c r="W66" s="97" t="s">
        <v>41</v>
      </c>
      <c r="X66" s="36" t="s">
        <v>42</v>
      </c>
      <c r="Z66" s="75"/>
    </row>
    <row r="67" spans="23:26" x14ac:dyDescent="0.2">
      <c r="X67" s="36" t="s">
        <v>26</v>
      </c>
      <c r="Y67" s="45" t="s">
        <v>27</v>
      </c>
      <c r="Z67" s="75" t="s">
        <v>40</v>
      </c>
    </row>
    <row r="68" spans="23:26" x14ac:dyDescent="0.2">
      <c r="W68" s="88" t="s">
        <v>17</v>
      </c>
      <c r="X68" s="36">
        <v>129.28571428571428</v>
      </c>
      <c r="Y68" s="45">
        <v>301.66666666666669</v>
      </c>
      <c r="Z68" s="76">
        <v>90.5</v>
      </c>
    </row>
    <row r="69" spans="23:26" x14ac:dyDescent="0.2">
      <c r="W69" s="88" t="s">
        <v>61</v>
      </c>
      <c r="X69" s="36">
        <v>93</v>
      </c>
      <c r="Y69" s="45" t="e">
        <v>#DIV/0!</v>
      </c>
      <c r="Z69" s="76">
        <v>93</v>
      </c>
    </row>
    <row r="70" spans="23:26" x14ac:dyDescent="0.2">
      <c r="W70" s="88" t="s">
        <v>43</v>
      </c>
      <c r="X70" s="36">
        <v>237.75</v>
      </c>
      <c r="Y70" s="45">
        <v>158.5</v>
      </c>
      <c r="Z70" s="76">
        <v>95.1</v>
      </c>
    </row>
    <row r="71" spans="23:26" x14ac:dyDescent="0.2">
      <c r="W71" s="88" t="s">
        <v>5</v>
      </c>
      <c r="X71" s="36">
        <v>439.66666666666669</v>
      </c>
      <c r="Y71" s="45">
        <v>219.83333333333334</v>
      </c>
      <c r="Z71" s="76">
        <v>146.55555555555554</v>
      </c>
    </row>
    <row r="72" spans="23:26" x14ac:dyDescent="0.2">
      <c r="W72" s="88" t="s">
        <v>44</v>
      </c>
      <c r="X72" s="36">
        <v>334</v>
      </c>
      <c r="Y72" s="45">
        <v>334</v>
      </c>
      <c r="Z72" s="76">
        <v>167</v>
      </c>
    </row>
    <row r="73" spans="23:26" x14ac:dyDescent="0.2">
      <c r="W73" s="88" t="s">
        <v>147</v>
      </c>
      <c r="X73" s="36">
        <v>400</v>
      </c>
      <c r="Y73" s="45">
        <v>400</v>
      </c>
      <c r="Z73" s="76">
        <v>200</v>
      </c>
    </row>
    <row r="74" spans="23:26" x14ac:dyDescent="0.2">
      <c r="W74" s="88" t="s">
        <v>48</v>
      </c>
      <c r="X74" s="36">
        <v>405.5</v>
      </c>
      <c r="Y74" s="45">
        <v>405.5</v>
      </c>
      <c r="Z74" s="76">
        <v>202.75</v>
      </c>
    </row>
    <row r="75" spans="23:26" x14ac:dyDescent="0.2">
      <c r="W75" s="88" t="s">
        <v>144</v>
      </c>
      <c r="X75" s="36">
        <v>1260</v>
      </c>
      <c r="Y75" s="45">
        <v>315</v>
      </c>
      <c r="Z75" s="76">
        <v>252</v>
      </c>
    </row>
    <row r="76" spans="23:26" x14ac:dyDescent="0.2">
      <c r="W76" s="88" t="s">
        <v>55</v>
      </c>
      <c r="X76" s="36">
        <v>331.5</v>
      </c>
      <c r="Y76" s="45">
        <v>1326</v>
      </c>
      <c r="Z76" s="76">
        <v>265.2</v>
      </c>
    </row>
    <row r="77" spans="23:26" x14ac:dyDescent="0.2">
      <c r="W77" s="88" t="s">
        <v>52</v>
      </c>
      <c r="X77" s="36">
        <v>409.33333333333331</v>
      </c>
      <c r="Y77" s="45">
        <v>1228</v>
      </c>
      <c r="Z77" s="76">
        <v>307</v>
      </c>
    </row>
    <row r="78" spans="23:26" x14ac:dyDescent="0.2">
      <c r="W78" s="88" t="s">
        <v>152</v>
      </c>
      <c r="X78" s="36">
        <v>477.33333333333331</v>
      </c>
      <c r="Y78" s="45">
        <v>1432</v>
      </c>
      <c r="Z78" s="76">
        <v>358</v>
      </c>
    </row>
    <row r="79" spans="23:26" x14ac:dyDescent="0.2">
      <c r="W79" s="88" t="s">
        <v>11</v>
      </c>
      <c r="X79" s="36" t="e">
        <v>#DIV/0!</v>
      </c>
      <c r="Y79" s="45">
        <v>1067</v>
      </c>
      <c r="Z79" s="76">
        <v>1067</v>
      </c>
    </row>
    <row r="80" spans="23:26" x14ac:dyDescent="0.2">
      <c r="W80" s="88" t="s">
        <v>12</v>
      </c>
      <c r="X80" s="36" t="e">
        <v>#DIV/0!</v>
      </c>
      <c r="Y80" s="45" t="e">
        <v>#DIV/0!</v>
      </c>
      <c r="Z80" s="76" t="e">
        <v>#DIV/0!</v>
      </c>
    </row>
    <row r="81" spans="23:26" x14ac:dyDescent="0.2">
      <c r="W81" s="88" t="s">
        <v>137</v>
      </c>
      <c r="X81" s="36" t="e">
        <v>#DIV/0!</v>
      </c>
      <c r="Y81" s="45" t="e">
        <v>#DIV/0!</v>
      </c>
      <c r="Z81" s="76" t="e">
        <v>#DIV/0!</v>
      </c>
    </row>
    <row r="82" spans="23:26" x14ac:dyDescent="0.2">
      <c r="W82" s="88" t="s">
        <v>28</v>
      </c>
      <c r="X82" s="36" t="e">
        <v>#DIV/0!</v>
      </c>
      <c r="Y82" s="45" t="e">
        <v>#DIV/0!</v>
      </c>
      <c r="Z82" s="76" t="e">
        <v>#DIV/0!</v>
      </c>
    </row>
    <row r="83" spans="23:26" x14ac:dyDescent="0.2">
      <c r="W83" s="88"/>
      <c r="Y83" s="45"/>
      <c r="Z83" s="76"/>
    </row>
    <row r="84" spans="23:26" x14ac:dyDescent="0.2">
      <c r="W84" s="88"/>
      <c r="Y84" s="45"/>
      <c r="Z84" s="76"/>
    </row>
    <row r="85" spans="23:26" x14ac:dyDescent="0.2">
      <c r="W85" s="88"/>
      <c r="Y85" s="45"/>
      <c r="Z85" s="76"/>
    </row>
    <row r="86" spans="23:26" x14ac:dyDescent="0.2">
      <c r="W86" s="88"/>
      <c r="Y86" s="45"/>
      <c r="Z86" s="76"/>
    </row>
    <row r="87" spans="23:26" x14ac:dyDescent="0.2">
      <c r="W87" s="88"/>
      <c r="Y87" s="45"/>
      <c r="Z87" s="76"/>
    </row>
    <row r="88" spans="23:26" x14ac:dyDescent="0.2">
      <c r="Z88" s="55"/>
    </row>
    <row r="89" spans="23:26" x14ac:dyDescent="0.2">
      <c r="Z89" s="55"/>
    </row>
    <row r="90" spans="23:26" x14ac:dyDescent="0.2">
      <c r="Z90" s="55"/>
    </row>
    <row r="91" spans="23:26" x14ac:dyDescent="0.2">
      <c r="Z91" s="55"/>
    </row>
    <row r="92" spans="23:26" x14ac:dyDescent="0.2">
      <c r="Z92" s="55"/>
    </row>
    <row r="93" spans="23:26" x14ac:dyDescent="0.2">
      <c r="Z93" s="55"/>
    </row>
    <row r="94" spans="23:26" x14ac:dyDescent="0.2">
      <c r="Z94" s="55"/>
    </row>
  </sheetData>
  <sortState ref="AJ7:AK31">
    <sortCondition ref="AK7:AK31"/>
  </sortState>
  <mergeCells count="6">
    <mergeCell ref="E4:F4"/>
    <mergeCell ref="K4:L4"/>
    <mergeCell ref="Q4:R4"/>
    <mergeCell ref="C6:G6"/>
    <mergeCell ref="I6:M6"/>
    <mergeCell ref="O6:U6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/>
  <dimension ref="A4:AX41"/>
  <sheetViews>
    <sheetView topLeftCell="A4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AE8" sqref="AE8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4.42578125" bestFit="1" customWidth="1"/>
    <col min="17" max="19" width="3.7109375" customWidth="1"/>
    <col min="20" max="20" width="4.28515625" customWidth="1"/>
    <col min="21" max="21" width="3.7109375" style="529" customWidth="1"/>
    <col min="22" max="22" width="4.7109375" style="531" customWidth="1"/>
    <col min="23" max="23" width="5.28515625" style="531" customWidth="1"/>
    <col min="24" max="24" width="12.5703125" style="6" customWidth="1"/>
    <col min="25" max="25" width="3.85546875" style="6" customWidth="1"/>
    <col min="26" max="26" width="3.85546875" style="96" customWidth="1"/>
    <col min="27" max="27" width="3.85546875" style="97" customWidth="1"/>
    <col min="28" max="28" width="3.85546875" style="29" customWidth="1"/>
    <col min="29" max="29" width="3.85546875" style="457" customWidth="1"/>
    <col min="32" max="34" width="4.5703125" customWidth="1"/>
    <col min="35" max="36" width="6.85546875" customWidth="1"/>
    <col min="37" max="39" width="3" bestFit="1" customWidth="1"/>
    <col min="42" max="44" width="3" style="29" bestFit="1" customWidth="1"/>
    <col min="45" max="47" width="4.140625" style="86" customWidth="1"/>
    <col min="48" max="48" width="4.140625" style="542" customWidth="1"/>
    <col min="49" max="49" width="4.140625" style="540" customWidth="1"/>
    <col min="50" max="50" width="9.140625" style="29"/>
  </cols>
  <sheetData>
    <row r="4" spans="1:49" x14ac:dyDescent="0.2">
      <c r="B4" s="7" t="str">
        <f>TAB!B4</f>
        <v>2017/2018</v>
      </c>
      <c r="C4" s="20" t="s">
        <v>14</v>
      </c>
      <c r="D4" s="21"/>
      <c r="E4" s="951" t="s">
        <v>0</v>
      </c>
      <c r="F4" s="952"/>
      <c r="G4" s="14" t="s">
        <v>13</v>
      </c>
      <c r="H4" s="13"/>
      <c r="I4" s="20" t="s">
        <v>14</v>
      </c>
      <c r="J4" s="21"/>
      <c r="K4" s="951" t="s">
        <v>0</v>
      </c>
      <c r="L4" s="952"/>
      <c r="M4" s="114" t="s">
        <v>13</v>
      </c>
      <c r="N4" s="13"/>
      <c r="O4" s="20" t="s">
        <v>14</v>
      </c>
      <c r="P4" s="21"/>
      <c r="Q4" s="966" t="s">
        <v>0</v>
      </c>
      <c r="R4" s="967"/>
      <c r="S4" s="25" t="s">
        <v>13</v>
      </c>
      <c r="T4" t="s">
        <v>1</v>
      </c>
      <c r="U4" s="524"/>
      <c r="V4" s="530"/>
      <c r="W4" s="530"/>
      <c r="AE4" s="97" t="s">
        <v>176</v>
      </c>
      <c r="AF4" s="97"/>
      <c r="AG4" s="97"/>
      <c r="AH4" s="97"/>
      <c r="AK4" s="41"/>
      <c r="AL4" s="41"/>
      <c r="AM4" s="41"/>
      <c r="AN4" s="41"/>
      <c r="AP4" s="29" t="s">
        <v>893</v>
      </c>
      <c r="AS4" s="86" t="s">
        <v>894</v>
      </c>
    </row>
    <row r="5" spans="1:49" ht="39" customHeight="1" thickBot="1" x14ac:dyDescent="0.25">
      <c r="A5" s="81"/>
      <c r="B5" s="3" t="s">
        <v>2</v>
      </c>
      <c r="C5" s="18" t="s">
        <v>3</v>
      </c>
      <c r="D5" s="22" t="s">
        <v>4</v>
      </c>
      <c r="E5" s="18" t="s">
        <v>15</v>
      </c>
      <c r="F5" s="23" t="s">
        <v>9</v>
      </c>
      <c r="G5" s="18" t="s">
        <v>10</v>
      </c>
      <c r="H5" s="19"/>
      <c r="I5" s="18" t="s">
        <v>3</v>
      </c>
      <c r="J5" s="22" t="s">
        <v>4</v>
      </c>
      <c r="K5" s="18" t="s">
        <v>15</v>
      </c>
      <c r="L5" s="23" t="s">
        <v>9</v>
      </c>
      <c r="M5" s="112" t="s">
        <v>10</v>
      </c>
      <c r="N5" s="19"/>
      <c r="O5" s="18" t="s">
        <v>3</v>
      </c>
      <c r="P5" s="22" t="s">
        <v>4</v>
      </c>
      <c r="Q5" s="18" t="s">
        <v>15</v>
      </c>
      <c r="R5" s="23" t="s">
        <v>9</v>
      </c>
      <c r="S5" s="19" t="s">
        <v>10</v>
      </c>
      <c r="T5" s="18" t="s">
        <v>8</v>
      </c>
      <c r="U5" s="525" t="s">
        <v>25</v>
      </c>
      <c r="V5" s="536" t="s">
        <v>969</v>
      </c>
      <c r="W5" s="533" t="s">
        <v>970</v>
      </c>
      <c r="AB5" s="396" t="s">
        <v>106</v>
      </c>
      <c r="AC5" s="458" t="s">
        <v>119</v>
      </c>
      <c r="AF5" s="169" t="s">
        <v>145</v>
      </c>
      <c r="AG5" s="169" t="s">
        <v>4</v>
      </c>
      <c r="AH5" s="169" t="s">
        <v>40</v>
      </c>
      <c r="AK5" s="169" t="s">
        <v>15</v>
      </c>
      <c r="AL5" s="169" t="s">
        <v>177</v>
      </c>
      <c r="AM5" s="169" t="s">
        <v>8</v>
      </c>
      <c r="AP5" s="396" t="s">
        <v>10</v>
      </c>
      <c r="AQ5" s="396" t="s">
        <v>53</v>
      </c>
      <c r="AR5" s="396" t="s">
        <v>49</v>
      </c>
      <c r="AS5" s="539" t="s">
        <v>10</v>
      </c>
      <c r="AT5" s="539" t="s">
        <v>53</v>
      </c>
      <c r="AU5" s="539" t="s">
        <v>49</v>
      </c>
      <c r="AV5" s="543" t="s">
        <v>794</v>
      </c>
      <c r="AW5" s="541" t="s">
        <v>795</v>
      </c>
    </row>
    <row r="6" spans="1:49" ht="13.5" thickTop="1" x14ac:dyDescent="0.2">
      <c r="A6" s="72"/>
      <c r="B6" s="4"/>
      <c r="C6" s="958" t="str">
        <f>TAB!C6</f>
        <v>Podzim 2017</v>
      </c>
      <c r="D6" s="958"/>
      <c r="E6" s="958"/>
      <c r="F6" s="958"/>
      <c r="G6" s="959"/>
      <c r="H6" s="5"/>
      <c r="I6" s="963" t="str">
        <f>TAB!I6</f>
        <v>Jaro 2018</v>
      </c>
      <c r="J6" s="958"/>
      <c r="K6" s="958"/>
      <c r="L6" s="958"/>
      <c r="M6" s="959"/>
      <c r="N6" s="5"/>
      <c r="O6" s="963" t="str">
        <f>TAB!O6</f>
        <v>2017/2018</v>
      </c>
      <c r="P6" s="958"/>
      <c r="Q6" s="958"/>
      <c r="R6" s="958"/>
      <c r="S6" s="958"/>
      <c r="T6" s="958"/>
      <c r="U6" s="959"/>
      <c r="V6" s="530"/>
      <c r="W6" s="530"/>
      <c r="X6" s="6" t="s">
        <v>45</v>
      </c>
      <c r="Y6" s="6" t="s">
        <v>46</v>
      </c>
      <c r="Z6" s="96" t="s">
        <v>47</v>
      </c>
      <c r="AA6" s="98" t="s">
        <v>40</v>
      </c>
      <c r="AF6" s="29" t="s">
        <v>971</v>
      </c>
      <c r="AG6" s="29"/>
      <c r="AH6" s="29"/>
      <c r="AK6" s="29"/>
      <c r="AL6" s="29"/>
      <c r="AM6" s="29"/>
    </row>
    <row r="7" spans="1:49" x14ac:dyDescent="0.2">
      <c r="A7" s="78">
        <v>1</v>
      </c>
      <c r="B7" s="299" t="str">
        <f>Stat.!B35</f>
        <v>Černý Jiří</v>
      </c>
      <c r="C7" s="35">
        <f>Stat.!P35</f>
        <v>970</v>
      </c>
      <c r="D7" s="35">
        <f>Stat.!AD35</f>
        <v>0</v>
      </c>
      <c r="E7" s="35">
        <f>Stat.!AR35</f>
        <v>0</v>
      </c>
      <c r="F7" s="35">
        <f>Stat.!BF35</f>
        <v>0</v>
      </c>
      <c r="G7" s="16">
        <f>Stat.!BT35</f>
        <v>2</v>
      </c>
      <c r="H7" s="34"/>
      <c r="I7" s="16">
        <f>Stat.!P72</f>
        <v>242</v>
      </c>
      <c r="J7" s="26">
        <f>Stat.!AD72</f>
        <v>0</v>
      </c>
      <c r="K7" s="16">
        <f>Stat.!AR72</f>
        <v>0</v>
      </c>
      <c r="L7" s="26">
        <f>Stat.!BF72</f>
        <v>0</v>
      </c>
      <c r="M7" s="16">
        <f>Stat.!BT72</f>
        <v>0</v>
      </c>
      <c r="N7" s="34"/>
      <c r="O7" s="16">
        <f t="shared" ref="O7:O39" si="0">C7+I7</f>
        <v>1212</v>
      </c>
      <c r="P7" s="26">
        <f t="shared" ref="P7:P39" si="1">D7+J7</f>
        <v>0</v>
      </c>
      <c r="Q7" s="16">
        <f t="shared" ref="Q7:Q39" si="2">E7+K7</f>
        <v>0</v>
      </c>
      <c r="R7" s="26">
        <f t="shared" ref="R7:R39" si="3">F7+L7</f>
        <v>0</v>
      </c>
      <c r="S7" s="32">
        <f t="shared" ref="S7:S39" si="4">G7+M7</f>
        <v>2</v>
      </c>
      <c r="T7" s="16">
        <f t="shared" ref="T7:T39" si="5">Q7+R7</f>
        <v>0</v>
      </c>
      <c r="U7" s="526">
        <f>Stat.!BU35+Stat.!BU72</f>
        <v>0</v>
      </c>
      <c r="V7" s="531" t="str">
        <f>IF(Stat.!BU27="","",Stat.!BU27)</f>
        <v/>
      </c>
      <c r="W7" s="534" t="str">
        <f>IF(Stat.!BU52="","",Stat.!BU52)</f>
        <v/>
      </c>
      <c r="X7" s="6" t="str">
        <f t="shared" ref="X7:X33" si="6">B7</f>
        <v>Černý Jiří</v>
      </c>
      <c r="Y7" s="6">
        <f t="shared" ref="Y7:Y26" si="7">S7-U7</f>
        <v>2</v>
      </c>
      <c r="Z7" s="96">
        <f t="shared" ref="Z7:Z26" si="8">U7</f>
        <v>0</v>
      </c>
      <c r="AA7" s="97">
        <f t="shared" ref="AA7:AA26" si="9">S7</f>
        <v>2</v>
      </c>
      <c r="AB7" s="29">
        <f t="shared" ref="AB7:AB26" si="10">IF(V7="",G7,G7-V7)</f>
        <v>2</v>
      </c>
      <c r="AC7" s="457">
        <f t="shared" ref="AC7:AC26" si="11">IF(W7="",M7,M7-W7)</f>
        <v>0</v>
      </c>
      <c r="AD7" s="576"/>
      <c r="AE7" s="29" t="str">
        <f t="shared" ref="AE7:AE38" si="12">B7</f>
        <v>Černý Jiří</v>
      </c>
      <c r="AF7" s="29">
        <f t="shared" ref="AF7:AF38" si="13">I7</f>
        <v>242</v>
      </c>
      <c r="AG7" s="29">
        <f t="shared" ref="AG7:AG38" si="14">J7</f>
        <v>0</v>
      </c>
      <c r="AH7" s="29">
        <f t="shared" ref="AH7:AH38" si="15">SUM(AF7:AG7)</f>
        <v>242</v>
      </c>
      <c r="AJ7" s="29" t="str">
        <f>B7</f>
        <v>Černý Jiří</v>
      </c>
      <c r="AK7" s="29">
        <f>K7</f>
        <v>0</v>
      </c>
      <c r="AL7" s="29">
        <f>L7</f>
        <v>0</v>
      </c>
      <c r="AM7" s="29">
        <f>SUM(AK7:AL7)</f>
        <v>0</v>
      </c>
      <c r="AO7" s="29" t="str">
        <f>B7</f>
        <v>Černý Jiří</v>
      </c>
      <c r="AP7" s="29">
        <f>M7</f>
        <v>0</v>
      </c>
      <c r="AQ7" s="29">
        <f>AP7-AR7</f>
        <v>0</v>
      </c>
      <c r="AR7" s="29">
        <v>0</v>
      </c>
      <c r="AS7" s="86">
        <f>G7</f>
        <v>2</v>
      </c>
      <c r="AT7" s="86">
        <f t="shared" ref="AT7" si="16">AS7-AU7</f>
        <v>2</v>
      </c>
      <c r="AU7" s="86">
        <f>Stat.!BU9</f>
        <v>0</v>
      </c>
    </row>
    <row r="8" spans="1:49" x14ac:dyDescent="0.2">
      <c r="A8" s="77">
        <v>2</v>
      </c>
      <c r="B8" s="300" t="str">
        <f>Stat.!B6</f>
        <v>Bastl Vojta</v>
      </c>
      <c r="C8" s="35">
        <f>Stat.!P6</f>
        <v>720</v>
      </c>
      <c r="D8" s="35">
        <f>Stat.!AD6</f>
        <v>25</v>
      </c>
      <c r="E8" s="35">
        <f>Stat.!AR6</f>
        <v>3</v>
      </c>
      <c r="F8" s="35">
        <f>Stat.!BF6</f>
        <v>6</v>
      </c>
      <c r="G8" s="16">
        <f>Stat.!BT6</f>
        <v>2</v>
      </c>
      <c r="H8" s="34"/>
      <c r="I8" s="16">
        <f>Stat.!P43</f>
        <v>180</v>
      </c>
      <c r="J8" s="26">
        <f>Stat.!AD43</f>
        <v>120</v>
      </c>
      <c r="K8" s="16">
        <f>Stat.!AR43</f>
        <v>0</v>
      </c>
      <c r="L8" s="26">
        <f>Stat.!BF43</f>
        <v>0</v>
      </c>
      <c r="M8" s="16">
        <f>Stat.!BT43</f>
        <v>0</v>
      </c>
      <c r="N8" s="34"/>
      <c r="O8" s="16">
        <f t="shared" si="0"/>
        <v>900</v>
      </c>
      <c r="P8" s="26">
        <f t="shared" si="1"/>
        <v>145</v>
      </c>
      <c r="Q8" s="16">
        <f t="shared" si="2"/>
        <v>3</v>
      </c>
      <c r="R8" s="26">
        <f t="shared" si="3"/>
        <v>6</v>
      </c>
      <c r="S8" s="34">
        <f t="shared" si="4"/>
        <v>2</v>
      </c>
      <c r="T8" s="16">
        <f t="shared" si="5"/>
        <v>9</v>
      </c>
      <c r="U8" s="526">
        <f>Stat.!BU6+Stat.!BU43</f>
        <v>0</v>
      </c>
      <c r="V8" s="531" t="str">
        <f>IF(Stat.!BU35="","",Stat.!BU35)</f>
        <v/>
      </c>
      <c r="W8" s="534" t="str">
        <f>IF(Stat.!BU72="","",Stat.!BU72)</f>
        <v/>
      </c>
      <c r="X8" s="6" t="str">
        <f t="shared" ref="X8:X16" si="17">B8</f>
        <v>Bastl Vojta</v>
      </c>
      <c r="Y8" s="6">
        <f t="shared" ref="Y8:Y16" si="18">S8-U8</f>
        <v>2</v>
      </c>
      <c r="Z8" s="96">
        <f t="shared" ref="Z8:Z16" si="19">U8</f>
        <v>0</v>
      </c>
      <c r="AA8" s="97">
        <f t="shared" ref="AA8:AA16" si="20">S8</f>
        <v>2</v>
      </c>
      <c r="AB8" s="29">
        <f t="shared" ref="AB8:AB16" si="21">IF(V8="",G8,G8-V8)</f>
        <v>2</v>
      </c>
      <c r="AC8" s="457">
        <f t="shared" ref="AC8:AC16" si="22">IF(W8="",M8,M8-W8)</f>
        <v>0</v>
      </c>
      <c r="AE8" s="29" t="str">
        <f t="shared" si="12"/>
        <v>Bastl Vojta</v>
      </c>
      <c r="AF8" s="29">
        <f t="shared" si="13"/>
        <v>180</v>
      </c>
      <c r="AG8" s="29">
        <f t="shared" si="14"/>
        <v>120</v>
      </c>
      <c r="AH8" s="29">
        <f t="shared" si="15"/>
        <v>300</v>
      </c>
      <c r="AJ8" s="29" t="str">
        <f t="shared" ref="AJ8:AJ39" si="23">B8</f>
        <v>Bastl Vojta</v>
      </c>
      <c r="AK8" s="29">
        <f t="shared" ref="AK8:AK39" si="24">K8</f>
        <v>0</v>
      </c>
      <c r="AL8" s="29">
        <f t="shared" ref="AL8:AL39" si="25">L8</f>
        <v>0</v>
      </c>
      <c r="AM8" s="29">
        <f t="shared" ref="AM8:AM39" si="26">SUM(AK8:AL8)</f>
        <v>0</v>
      </c>
      <c r="AO8" s="29" t="str">
        <f t="shared" ref="AO8:AO39" si="27">B8</f>
        <v>Bastl Vojta</v>
      </c>
      <c r="AP8" s="29">
        <f>M8</f>
        <v>0</v>
      </c>
      <c r="AQ8" s="29">
        <f t="shared" ref="AQ8:AQ24" si="28">AP8-AR8</f>
        <v>0</v>
      </c>
      <c r="AR8" s="29">
        <f>Z8</f>
        <v>0</v>
      </c>
      <c r="AS8" s="86">
        <f t="shared" ref="AS8:AS39" si="29">G8</f>
        <v>2</v>
      </c>
      <c r="AT8" s="86">
        <f t="shared" ref="AT8:AT39" si="30">AS8-AU8</f>
        <v>2</v>
      </c>
      <c r="AU8" s="86">
        <v>0</v>
      </c>
    </row>
    <row r="9" spans="1:49" x14ac:dyDescent="0.2">
      <c r="A9" s="77">
        <v>3</v>
      </c>
      <c r="B9" s="300" t="str">
        <f>Stat.!B21</f>
        <v>Švarc Petr</v>
      </c>
      <c r="C9" s="35">
        <f>Stat.!P21</f>
        <v>1170</v>
      </c>
      <c r="D9" s="35">
        <f>Stat.!AD21</f>
        <v>0</v>
      </c>
      <c r="E9" s="35">
        <f>Stat.!AR21</f>
        <v>5</v>
      </c>
      <c r="F9" s="35">
        <f>Stat.!BF21</f>
        <v>4</v>
      </c>
      <c r="G9" s="16">
        <f>Stat.!BT21</f>
        <v>1</v>
      </c>
      <c r="H9" s="34"/>
      <c r="I9" s="16">
        <f>Stat.!P58</f>
        <v>1170</v>
      </c>
      <c r="J9" s="26">
        <f>Stat.!AD58</f>
        <v>0</v>
      </c>
      <c r="K9" s="16">
        <f>Stat.!AR58</f>
        <v>2</v>
      </c>
      <c r="L9" s="26">
        <f>Stat.!BF58</f>
        <v>4</v>
      </c>
      <c r="M9" s="16">
        <f>Stat.!BT58</f>
        <v>1</v>
      </c>
      <c r="N9" s="34"/>
      <c r="O9" s="16">
        <f t="shared" si="0"/>
        <v>2340</v>
      </c>
      <c r="P9" s="26">
        <f t="shared" si="1"/>
        <v>0</v>
      </c>
      <c r="Q9" s="16">
        <f t="shared" si="2"/>
        <v>7</v>
      </c>
      <c r="R9" s="26">
        <f t="shared" si="3"/>
        <v>8</v>
      </c>
      <c r="S9" s="34">
        <f t="shared" si="4"/>
        <v>2</v>
      </c>
      <c r="T9" s="16">
        <f t="shared" si="5"/>
        <v>15</v>
      </c>
      <c r="U9" s="526">
        <f>Stat.!BU21+Stat.!BU58</f>
        <v>0</v>
      </c>
      <c r="W9" s="534" t="str">
        <f>IF(Stat.!BU48="","",Stat.!BU48)</f>
        <v/>
      </c>
      <c r="X9" s="6" t="str">
        <f t="shared" si="17"/>
        <v>Švarc Petr</v>
      </c>
      <c r="Y9" s="6">
        <f t="shared" si="18"/>
        <v>2</v>
      </c>
      <c r="Z9" s="96">
        <f t="shared" si="19"/>
        <v>0</v>
      </c>
      <c r="AA9" s="97">
        <f t="shared" si="20"/>
        <v>2</v>
      </c>
      <c r="AB9" s="29">
        <f t="shared" si="21"/>
        <v>1</v>
      </c>
      <c r="AC9" s="457">
        <f t="shared" si="22"/>
        <v>1</v>
      </c>
      <c r="AE9" s="29" t="str">
        <f t="shared" si="12"/>
        <v>Švarc Petr</v>
      </c>
      <c r="AF9" s="29">
        <f t="shared" si="13"/>
        <v>1170</v>
      </c>
      <c r="AG9" s="29">
        <f t="shared" si="14"/>
        <v>0</v>
      </c>
      <c r="AH9" s="29">
        <f t="shared" si="15"/>
        <v>1170</v>
      </c>
      <c r="AJ9" s="29" t="str">
        <f t="shared" si="23"/>
        <v>Švarc Petr</v>
      </c>
      <c r="AK9" s="29">
        <f t="shared" si="24"/>
        <v>2</v>
      </c>
      <c r="AL9" s="29">
        <f t="shared" si="25"/>
        <v>4</v>
      </c>
      <c r="AM9" s="29">
        <f t="shared" si="26"/>
        <v>6</v>
      </c>
      <c r="AO9" s="29" t="str">
        <f t="shared" si="27"/>
        <v>Švarc Petr</v>
      </c>
      <c r="AP9" s="29">
        <f t="shared" ref="AP9:AP17" si="31">M9</f>
        <v>1</v>
      </c>
      <c r="AQ9" s="29">
        <f t="shared" si="28"/>
        <v>1</v>
      </c>
      <c r="AR9" s="29">
        <f t="shared" ref="AR9:AR17" si="32">Z9</f>
        <v>0</v>
      </c>
      <c r="AS9" s="86">
        <f t="shared" si="29"/>
        <v>1</v>
      </c>
      <c r="AT9" s="86">
        <f t="shared" si="30"/>
        <v>1</v>
      </c>
      <c r="AU9" s="86">
        <v>0</v>
      </c>
    </row>
    <row r="10" spans="1:49" x14ac:dyDescent="0.2">
      <c r="A10" s="77">
        <v>4</v>
      </c>
      <c r="B10" s="300" t="str">
        <f>Stat.!B18</f>
        <v>Novák Bohumír</v>
      </c>
      <c r="C10" s="35">
        <f>Stat.!P18</f>
        <v>649</v>
      </c>
      <c r="D10" s="35">
        <f>Stat.!AD18</f>
        <v>0</v>
      </c>
      <c r="E10" s="35">
        <f>Stat.!AR18</f>
        <v>0</v>
      </c>
      <c r="F10" s="35">
        <f>Stat.!BF18</f>
        <v>2</v>
      </c>
      <c r="G10" s="16">
        <f>Stat.!BT18</f>
        <v>1</v>
      </c>
      <c r="H10" s="34"/>
      <c r="I10" s="16">
        <f>Stat.!P55</f>
        <v>180</v>
      </c>
      <c r="J10" s="26">
        <f>Stat.!AD55</f>
        <v>0</v>
      </c>
      <c r="K10" s="16">
        <f>Stat.!AR55</f>
        <v>0</v>
      </c>
      <c r="L10" s="26">
        <f>Stat.!BF55</f>
        <v>0</v>
      </c>
      <c r="M10" s="16">
        <f>Stat.!BT55</f>
        <v>1</v>
      </c>
      <c r="N10" s="34"/>
      <c r="O10" s="16">
        <f t="shared" si="0"/>
        <v>829</v>
      </c>
      <c r="P10" s="26">
        <f t="shared" si="1"/>
        <v>0</v>
      </c>
      <c r="Q10" s="16">
        <f t="shared" si="2"/>
        <v>0</v>
      </c>
      <c r="R10" s="26">
        <f t="shared" si="3"/>
        <v>2</v>
      </c>
      <c r="S10" s="34">
        <f t="shared" si="4"/>
        <v>2</v>
      </c>
      <c r="T10" s="16">
        <f t="shared" si="5"/>
        <v>2</v>
      </c>
      <c r="U10" s="526">
        <f>Stat.!BU18+Stat.!BU55</f>
        <v>0</v>
      </c>
      <c r="W10" s="534" t="str">
        <f>IF(Stat.!BU55="","",Stat.!BU55)</f>
        <v/>
      </c>
      <c r="X10" s="6" t="str">
        <f t="shared" si="17"/>
        <v>Novák Bohumír</v>
      </c>
      <c r="Y10" s="6">
        <f t="shared" si="18"/>
        <v>2</v>
      </c>
      <c r="Z10" s="96">
        <f t="shared" si="19"/>
        <v>0</v>
      </c>
      <c r="AA10" s="97">
        <f t="shared" si="20"/>
        <v>2</v>
      </c>
      <c r="AB10" s="29">
        <f t="shared" si="21"/>
        <v>1</v>
      </c>
      <c r="AC10" s="457">
        <f t="shared" si="22"/>
        <v>1</v>
      </c>
      <c r="AE10" s="29" t="str">
        <f t="shared" si="12"/>
        <v>Novák Bohumír</v>
      </c>
      <c r="AF10" s="29">
        <f t="shared" si="13"/>
        <v>180</v>
      </c>
      <c r="AG10" s="29">
        <f t="shared" si="14"/>
        <v>0</v>
      </c>
      <c r="AH10" s="29">
        <f t="shared" si="15"/>
        <v>180</v>
      </c>
      <c r="AJ10" s="29" t="str">
        <f t="shared" si="23"/>
        <v>Novák Bohumír</v>
      </c>
      <c r="AK10" s="29">
        <f t="shared" si="24"/>
        <v>0</v>
      </c>
      <c r="AL10" s="29">
        <f t="shared" si="25"/>
        <v>0</v>
      </c>
      <c r="AM10" s="29">
        <f t="shared" si="26"/>
        <v>0</v>
      </c>
      <c r="AO10" s="29" t="str">
        <f t="shared" si="27"/>
        <v>Novák Bohumír</v>
      </c>
      <c r="AP10" s="29">
        <f t="shared" si="31"/>
        <v>1</v>
      </c>
      <c r="AQ10" s="29">
        <f t="shared" si="28"/>
        <v>1</v>
      </c>
      <c r="AR10" s="29">
        <f t="shared" si="32"/>
        <v>0</v>
      </c>
      <c r="AS10" s="86">
        <f t="shared" si="29"/>
        <v>1</v>
      </c>
      <c r="AT10" s="86">
        <f t="shared" si="30"/>
        <v>1</v>
      </c>
      <c r="AU10" s="86">
        <v>0</v>
      </c>
    </row>
    <row r="11" spans="1:49" x14ac:dyDescent="0.2">
      <c r="A11" s="77">
        <v>5</v>
      </c>
      <c r="B11" s="300" t="str">
        <f>Stat.!B11</f>
        <v>Habr Vojta</v>
      </c>
      <c r="C11" s="35">
        <f>Stat.!P11</f>
        <v>963</v>
      </c>
      <c r="D11" s="35">
        <f>Stat.!AD11</f>
        <v>0</v>
      </c>
      <c r="E11" s="35">
        <f>Stat.!AR11</f>
        <v>7</v>
      </c>
      <c r="F11" s="35">
        <f>Stat.!BF11</f>
        <v>5</v>
      </c>
      <c r="G11" s="16">
        <f>Stat.!BT11</f>
        <v>1</v>
      </c>
      <c r="H11" s="34"/>
      <c r="I11" s="16">
        <f>Stat.!P48</f>
        <v>990</v>
      </c>
      <c r="J11" s="26">
        <f>Stat.!AD48</f>
        <v>0</v>
      </c>
      <c r="K11" s="16">
        <f>Stat.!AR48</f>
        <v>6</v>
      </c>
      <c r="L11" s="26">
        <f>Stat.!BF48</f>
        <v>4</v>
      </c>
      <c r="M11" s="16">
        <f>Stat.!BT48</f>
        <v>2</v>
      </c>
      <c r="N11" s="34"/>
      <c r="O11" s="16">
        <f t="shared" si="0"/>
        <v>1953</v>
      </c>
      <c r="P11" s="26">
        <f t="shared" si="1"/>
        <v>0</v>
      </c>
      <c r="Q11" s="16">
        <f t="shared" si="2"/>
        <v>13</v>
      </c>
      <c r="R11" s="26">
        <f t="shared" si="3"/>
        <v>9</v>
      </c>
      <c r="S11" s="34">
        <f t="shared" si="4"/>
        <v>3</v>
      </c>
      <c r="T11" s="16">
        <f t="shared" si="5"/>
        <v>22</v>
      </c>
      <c r="U11" s="526">
        <f>Stat.!BU11+Stat.!BU48</f>
        <v>0</v>
      </c>
      <c r="V11" s="531" t="str">
        <f>IF(Stat.!BU18="","",Stat.!BU18)</f>
        <v/>
      </c>
      <c r="W11" s="534" t="str">
        <f>IF(Stat.!BU53="","",Stat.!BU53)</f>
        <v/>
      </c>
      <c r="X11" s="6" t="str">
        <f t="shared" si="17"/>
        <v>Habr Vojta</v>
      </c>
      <c r="Y11" s="6">
        <f t="shared" si="18"/>
        <v>3</v>
      </c>
      <c r="Z11" s="96">
        <f t="shared" si="19"/>
        <v>0</v>
      </c>
      <c r="AA11" s="97">
        <f t="shared" si="20"/>
        <v>3</v>
      </c>
      <c r="AB11" s="29">
        <f t="shared" si="21"/>
        <v>1</v>
      </c>
      <c r="AC11" s="457">
        <f t="shared" si="22"/>
        <v>2</v>
      </c>
      <c r="AE11" s="29" t="str">
        <f t="shared" si="12"/>
        <v>Habr Vojta</v>
      </c>
      <c r="AF11" s="29">
        <f t="shared" si="13"/>
        <v>990</v>
      </c>
      <c r="AG11" s="29">
        <f t="shared" si="14"/>
        <v>0</v>
      </c>
      <c r="AH11" s="29">
        <f t="shared" si="15"/>
        <v>990</v>
      </c>
      <c r="AJ11" s="29" t="str">
        <f t="shared" si="23"/>
        <v>Habr Vojta</v>
      </c>
      <c r="AK11" s="29">
        <f t="shared" si="24"/>
        <v>6</v>
      </c>
      <c r="AL11" s="29">
        <f t="shared" si="25"/>
        <v>4</v>
      </c>
      <c r="AM11" s="29">
        <f t="shared" si="26"/>
        <v>10</v>
      </c>
      <c r="AO11" s="29" t="str">
        <f t="shared" si="27"/>
        <v>Habr Vojta</v>
      </c>
      <c r="AP11" s="29">
        <f t="shared" si="31"/>
        <v>2</v>
      </c>
      <c r="AQ11" s="29">
        <f t="shared" si="28"/>
        <v>2</v>
      </c>
      <c r="AR11" s="29">
        <f t="shared" si="32"/>
        <v>0</v>
      </c>
      <c r="AS11" s="86">
        <f t="shared" si="29"/>
        <v>1</v>
      </c>
      <c r="AT11" s="86">
        <f t="shared" si="30"/>
        <v>1</v>
      </c>
      <c r="AU11" s="86">
        <v>0</v>
      </c>
    </row>
    <row r="12" spans="1:49" x14ac:dyDescent="0.2">
      <c r="A12" s="77">
        <v>6</v>
      </c>
      <c r="B12" s="300" t="str">
        <f>Stat.!B10</f>
        <v>Habr Stanislav</v>
      </c>
      <c r="C12" s="35">
        <f>Stat.!P10</f>
        <v>61</v>
      </c>
      <c r="D12" s="35">
        <f>Stat.!AD10</f>
        <v>22</v>
      </c>
      <c r="E12" s="35">
        <f>Stat.!AR10</f>
        <v>0</v>
      </c>
      <c r="F12" s="35">
        <f>Stat.!BF10</f>
        <v>1</v>
      </c>
      <c r="G12" s="16">
        <f>Stat.!BT10</f>
        <v>1</v>
      </c>
      <c r="H12" s="34"/>
      <c r="I12" s="16">
        <f>Stat.!P47</f>
        <v>450</v>
      </c>
      <c r="J12" s="26">
        <f>Stat.!AD47</f>
        <v>0</v>
      </c>
      <c r="K12" s="16">
        <f>Stat.!AR47</f>
        <v>1</v>
      </c>
      <c r="L12" s="26">
        <f>Stat.!BF47</f>
        <v>0</v>
      </c>
      <c r="M12" s="16">
        <f>Stat.!BT47</f>
        <v>0</v>
      </c>
      <c r="N12" s="34"/>
      <c r="O12" s="16">
        <f t="shared" si="0"/>
        <v>511</v>
      </c>
      <c r="P12" s="26">
        <f t="shared" si="1"/>
        <v>22</v>
      </c>
      <c r="Q12" s="16">
        <f t="shared" si="2"/>
        <v>1</v>
      </c>
      <c r="R12" s="26">
        <f t="shared" si="3"/>
        <v>1</v>
      </c>
      <c r="S12" s="34">
        <f t="shared" si="4"/>
        <v>1</v>
      </c>
      <c r="T12" s="16">
        <f t="shared" si="5"/>
        <v>2</v>
      </c>
      <c r="U12" s="526">
        <f>Stat.!BU10+Stat.!BU47</f>
        <v>0</v>
      </c>
      <c r="V12" s="531" t="str">
        <f>IF(Stat.!BU8="","",Stat.!BU8)</f>
        <v/>
      </c>
      <c r="W12" s="534" t="str">
        <f>IF(Stat.!BU46="","",Stat.!BU46)</f>
        <v/>
      </c>
      <c r="X12" s="6" t="str">
        <f t="shared" si="17"/>
        <v>Habr Stanislav</v>
      </c>
      <c r="Y12" s="6">
        <f t="shared" si="18"/>
        <v>1</v>
      </c>
      <c r="Z12" s="96">
        <f t="shared" si="19"/>
        <v>0</v>
      </c>
      <c r="AA12" s="97">
        <f t="shared" si="20"/>
        <v>1</v>
      </c>
      <c r="AB12" s="29">
        <f t="shared" si="21"/>
        <v>1</v>
      </c>
      <c r="AC12" s="457">
        <f t="shared" si="22"/>
        <v>0</v>
      </c>
      <c r="AE12" s="29" t="str">
        <f t="shared" si="12"/>
        <v>Habr Stanislav</v>
      </c>
      <c r="AF12" s="29">
        <f t="shared" si="13"/>
        <v>450</v>
      </c>
      <c r="AG12" s="29">
        <f t="shared" si="14"/>
        <v>0</v>
      </c>
      <c r="AH12" s="29">
        <f t="shared" si="15"/>
        <v>450</v>
      </c>
      <c r="AJ12" s="29" t="str">
        <f t="shared" si="23"/>
        <v>Habr Stanislav</v>
      </c>
      <c r="AK12" s="29">
        <f t="shared" si="24"/>
        <v>1</v>
      </c>
      <c r="AL12" s="29">
        <f t="shared" si="25"/>
        <v>0</v>
      </c>
      <c r="AM12" s="29">
        <f t="shared" si="26"/>
        <v>1</v>
      </c>
      <c r="AO12" s="29" t="str">
        <f t="shared" si="27"/>
        <v>Habr Stanislav</v>
      </c>
      <c r="AP12" s="29">
        <f t="shared" si="31"/>
        <v>0</v>
      </c>
      <c r="AQ12" s="29">
        <f t="shared" si="28"/>
        <v>0</v>
      </c>
      <c r="AR12" s="29">
        <f t="shared" si="32"/>
        <v>0</v>
      </c>
      <c r="AS12" s="86">
        <f t="shared" si="29"/>
        <v>1</v>
      </c>
      <c r="AT12" s="86">
        <f t="shared" si="30"/>
        <v>1</v>
      </c>
      <c r="AU12" s="86">
        <v>0</v>
      </c>
    </row>
    <row r="13" spans="1:49" x14ac:dyDescent="0.2">
      <c r="A13" s="77">
        <v>7</v>
      </c>
      <c r="B13" s="300" t="str">
        <f>Stat.!B22</f>
        <v>Urbánek Pavel</v>
      </c>
      <c r="C13" s="35">
        <f>Stat.!P22</f>
        <v>424</v>
      </c>
      <c r="D13" s="35">
        <f>Stat.!AD22</f>
        <v>135</v>
      </c>
      <c r="E13" s="35">
        <f>Stat.!AR22</f>
        <v>1</v>
      </c>
      <c r="F13" s="35">
        <f>Stat.!BF22</f>
        <v>1</v>
      </c>
      <c r="G13" s="16">
        <f>Stat.!BT22</f>
        <v>1</v>
      </c>
      <c r="H13" s="34"/>
      <c r="I13" s="16">
        <f>Stat.!P59</f>
        <v>315</v>
      </c>
      <c r="J13" s="26">
        <f>Stat.!AD59</f>
        <v>0</v>
      </c>
      <c r="K13" s="16">
        <f>Stat.!AR59</f>
        <v>1</v>
      </c>
      <c r="L13" s="26">
        <f>Stat.!BF59</f>
        <v>0</v>
      </c>
      <c r="M13" s="16">
        <f>Stat.!BT59</f>
        <v>0</v>
      </c>
      <c r="N13" s="34"/>
      <c r="O13" s="16">
        <f t="shared" si="0"/>
        <v>739</v>
      </c>
      <c r="P13" s="26">
        <f t="shared" si="1"/>
        <v>135</v>
      </c>
      <c r="Q13" s="16">
        <f t="shared" si="2"/>
        <v>2</v>
      </c>
      <c r="R13" s="26">
        <f t="shared" si="3"/>
        <v>1</v>
      </c>
      <c r="S13" s="34">
        <f t="shared" si="4"/>
        <v>1</v>
      </c>
      <c r="T13" s="16">
        <f t="shared" si="5"/>
        <v>3</v>
      </c>
      <c r="U13" s="526">
        <f>Stat.!BU22+Stat.!BU59</f>
        <v>0</v>
      </c>
      <c r="V13" s="531" t="str">
        <f>IF(Stat.!BU4="","",Stat.!BU4)</f>
        <v/>
      </c>
      <c r="W13" s="534" t="str">
        <f>IF(Stat.!BU54="","",Stat.!BU54)</f>
        <v/>
      </c>
      <c r="X13" s="6" t="str">
        <f t="shared" si="17"/>
        <v>Urbánek Pavel</v>
      </c>
      <c r="Y13" s="6">
        <f t="shared" si="18"/>
        <v>1</v>
      </c>
      <c r="Z13" s="96">
        <f t="shared" si="19"/>
        <v>0</v>
      </c>
      <c r="AA13" s="97">
        <f t="shared" si="20"/>
        <v>1</v>
      </c>
      <c r="AB13" s="29">
        <f t="shared" si="21"/>
        <v>1</v>
      </c>
      <c r="AC13" s="457">
        <f t="shared" si="22"/>
        <v>0</v>
      </c>
      <c r="AE13" s="29" t="str">
        <f t="shared" si="12"/>
        <v>Urbánek Pavel</v>
      </c>
      <c r="AF13" s="29">
        <f t="shared" si="13"/>
        <v>315</v>
      </c>
      <c r="AG13" s="29">
        <f t="shared" si="14"/>
        <v>0</v>
      </c>
      <c r="AH13" s="29">
        <f t="shared" si="15"/>
        <v>315</v>
      </c>
      <c r="AJ13" s="29" t="str">
        <f t="shared" si="23"/>
        <v>Urbánek Pavel</v>
      </c>
      <c r="AK13" s="29">
        <f t="shared" si="24"/>
        <v>1</v>
      </c>
      <c r="AL13" s="29">
        <f t="shared" si="25"/>
        <v>0</v>
      </c>
      <c r="AM13" s="29">
        <f t="shared" si="26"/>
        <v>1</v>
      </c>
      <c r="AO13" s="29" t="str">
        <f t="shared" si="27"/>
        <v>Urbánek Pavel</v>
      </c>
      <c r="AP13" s="29">
        <f t="shared" si="31"/>
        <v>0</v>
      </c>
      <c r="AQ13" s="29">
        <f t="shared" si="28"/>
        <v>0</v>
      </c>
      <c r="AR13" s="29">
        <f t="shared" si="32"/>
        <v>0</v>
      </c>
      <c r="AS13" s="86">
        <f t="shared" si="29"/>
        <v>1</v>
      </c>
      <c r="AT13" s="86">
        <f t="shared" si="30"/>
        <v>1</v>
      </c>
      <c r="AU13" s="86">
        <v>0</v>
      </c>
    </row>
    <row r="14" spans="1:49" x14ac:dyDescent="0.2">
      <c r="A14" s="77">
        <v>8</v>
      </c>
      <c r="B14" s="300" t="str">
        <f>Stat.!B27</f>
        <v>Šťastný Martin</v>
      </c>
      <c r="C14" s="35">
        <f>Stat.!P27</f>
        <v>815</v>
      </c>
      <c r="D14" s="35">
        <f>Stat.!AD27</f>
        <v>45</v>
      </c>
      <c r="E14" s="35">
        <f>Stat.!AR27</f>
        <v>11</v>
      </c>
      <c r="F14" s="35">
        <f>Stat.!BF27</f>
        <v>4</v>
      </c>
      <c r="G14" s="16">
        <f>Stat.!BT27</f>
        <v>1</v>
      </c>
      <c r="H14" s="34"/>
      <c r="I14" s="16">
        <f>Stat.!P64</f>
        <v>658</v>
      </c>
      <c r="J14" s="26">
        <f>Stat.!AD64</f>
        <v>0</v>
      </c>
      <c r="K14" s="16">
        <f>Stat.!AR64</f>
        <v>3</v>
      </c>
      <c r="L14" s="26">
        <f>Stat.!BF64</f>
        <v>2</v>
      </c>
      <c r="M14" s="16">
        <f>Stat.!BT64</f>
        <v>0</v>
      </c>
      <c r="N14" s="34"/>
      <c r="O14" s="16">
        <f t="shared" si="0"/>
        <v>1473</v>
      </c>
      <c r="P14" s="26">
        <f t="shared" si="1"/>
        <v>45</v>
      </c>
      <c r="Q14" s="16">
        <f t="shared" si="2"/>
        <v>14</v>
      </c>
      <c r="R14" s="26">
        <f t="shared" si="3"/>
        <v>6</v>
      </c>
      <c r="S14" s="34">
        <f t="shared" si="4"/>
        <v>1</v>
      </c>
      <c r="T14" s="16">
        <f t="shared" si="5"/>
        <v>20</v>
      </c>
      <c r="U14" s="526">
        <f>Stat.!BU27+Stat.!BU64</f>
        <v>0</v>
      </c>
      <c r="V14" s="531" t="str">
        <f>IF(Stat.!BU13="","",Stat.!BU13)</f>
        <v/>
      </c>
      <c r="W14" s="534" t="str">
        <f>IF(Stat.!BU43="","",Stat.!BU43)</f>
        <v/>
      </c>
      <c r="X14" s="6" t="str">
        <f t="shared" si="17"/>
        <v>Šťastný Martin</v>
      </c>
      <c r="Y14" s="6">
        <f t="shared" si="18"/>
        <v>1</v>
      </c>
      <c r="Z14" s="96">
        <f t="shared" si="19"/>
        <v>0</v>
      </c>
      <c r="AA14" s="97">
        <f t="shared" si="20"/>
        <v>1</v>
      </c>
      <c r="AB14" s="29">
        <f t="shared" si="21"/>
        <v>1</v>
      </c>
      <c r="AC14" s="457">
        <f t="shared" si="22"/>
        <v>0</v>
      </c>
      <c r="AE14" s="29" t="str">
        <f t="shared" si="12"/>
        <v>Šťastný Martin</v>
      </c>
      <c r="AF14" s="29">
        <f t="shared" si="13"/>
        <v>658</v>
      </c>
      <c r="AG14" s="29">
        <f t="shared" si="14"/>
        <v>0</v>
      </c>
      <c r="AH14" s="29">
        <f t="shared" si="15"/>
        <v>658</v>
      </c>
      <c r="AJ14" s="29" t="str">
        <f t="shared" si="23"/>
        <v>Šťastný Martin</v>
      </c>
      <c r="AK14" s="29">
        <f t="shared" si="24"/>
        <v>3</v>
      </c>
      <c r="AL14" s="29">
        <f t="shared" si="25"/>
        <v>2</v>
      </c>
      <c r="AM14" s="29">
        <f t="shared" si="26"/>
        <v>5</v>
      </c>
      <c r="AO14" s="29" t="str">
        <f t="shared" si="27"/>
        <v>Šťastný Martin</v>
      </c>
      <c r="AP14" s="29">
        <f t="shared" si="31"/>
        <v>0</v>
      </c>
      <c r="AQ14" s="29">
        <f t="shared" si="28"/>
        <v>0</v>
      </c>
      <c r="AR14" s="29">
        <f t="shared" si="32"/>
        <v>0</v>
      </c>
      <c r="AS14" s="86">
        <f t="shared" si="29"/>
        <v>1</v>
      </c>
      <c r="AT14" s="86">
        <f t="shared" si="30"/>
        <v>1</v>
      </c>
      <c r="AU14" s="86">
        <v>0</v>
      </c>
    </row>
    <row r="15" spans="1:49" x14ac:dyDescent="0.2">
      <c r="A15" s="77">
        <v>9</v>
      </c>
      <c r="B15" s="300" t="str">
        <f>Stat.!B20</f>
        <v>Pokorný Václav</v>
      </c>
      <c r="C15" s="35">
        <f>Stat.!P20</f>
        <v>519</v>
      </c>
      <c r="D15" s="35">
        <f>Stat.!AD20</f>
        <v>50</v>
      </c>
      <c r="E15" s="35">
        <f>Stat.!AR20</f>
        <v>3</v>
      </c>
      <c r="F15" s="35">
        <f>Stat.!BF20</f>
        <v>5</v>
      </c>
      <c r="G15" s="16">
        <f>Stat.!BT20</f>
        <v>1</v>
      </c>
      <c r="H15" s="34"/>
      <c r="I15" s="16">
        <f>Stat.!P57</f>
        <v>807</v>
      </c>
      <c r="J15" s="26">
        <f>Stat.!AD57</f>
        <v>0</v>
      </c>
      <c r="K15" s="16">
        <f>Stat.!AR57</f>
        <v>0</v>
      </c>
      <c r="L15" s="26">
        <f>Stat.!BF57</f>
        <v>3</v>
      </c>
      <c r="M15" s="16">
        <f>Stat.!BT57</f>
        <v>0</v>
      </c>
      <c r="N15" s="34"/>
      <c r="O15" s="16">
        <f t="shared" si="0"/>
        <v>1326</v>
      </c>
      <c r="P15" s="26">
        <f t="shared" si="1"/>
        <v>50</v>
      </c>
      <c r="Q15" s="16">
        <f t="shared" si="2"/>
        <v>3</v>
      </c>
      <c r="R15" s="26">
        <f t="shared" si="3"/>
        <v>8</v>
      </c>
      <c r="S15" s="34">
        <f t="shared" si="4"/>
        <v>1</v>
      </c>
      <c r="T15" s="16">
        <f t="shared" si="5"/>
        <v>11</v>
      </c>
      <c r="U15" s="526">
        <f>Stat.!BU20+Stat.!BU57</f>
        <v>0</v>
      </c>
      <c r="V15" s="531" t="str">
        <f>IF(Stat.!BU21="","",Stat.!BU21)</f>
        <v/>
      </c>
      <c r="W15" s="534" t="str">
        <f>IF(Stat.!BU57="","",Stat.!BU57)</f>
        <v/>
      </c>
      <c r="X15" s="6" t="str">
        <f t="shared" si="17"/>
        <v>Pokorný Václav</v>
      </c>
      <c r="Y15" s="6">
        <f t="shared" si="18"/>
        <v>1</v>
      </c>
      <c r="Z15" s="96">
        <f t="shared" si="19"/>
        <v>0</v>
      </c>
      <c r="AA15" s="97">
        <f t="shared" si="20"/>
        <v>1</v>
      </c>
      <c r="AB15" s="29">
        <f t="shared" si="21"/>
        <v>1</v>
      </c>
      <c r="AC15" s="457">
        <f t="shared" si="22"/>
        <v>0</v>
      </c>
      <c r="AE15" s="29" t="str">
        <f t="shared" si="12"/>
        <v>Pokorný Václav</v>
      </c>
      <c r="AF15" s="29">
        <f t="shared" si="13"/>
        <v>807</v>
      </c>
      <c r="AG15" s="29">
        <f t="shared" si="14"/>
        <v>0</v>
      </c>
      <c r="AH15" s="29">
        <f t="shared" si="15"/>
        <v>807</v>
      </c>
      <c r="AJ15" s="29" t="str">
        <f t="shared" si="23"/>
        <v>Pokorný Václav</v>
      </c>
      <c r="AK15" s="29">
        <f t="shared" si="24"/>
        <v>0</v>
      </c>
      <c r="AL15" s="29">
        <f t="shared" si="25"/>
        <v>3</v>
      </c>
      <c r="AM15" s="29">
        <f t="shared" si="26"/>
        <v>3</v>
      </c>
      <c r="AO15" s="29" t="str">
        <f t="shared" si="27"/>
        <v>Pokorný Václav</v>
      </c>
      <c r="AP15" s="29">
        <f t="shared" si="31"/>
        <v>0</v>
      </c>
      <c r="AQ15" s="29">
        <f t="shared" si="28"/>
        <v>0</v>
      </c>
      <c r="AR15" s="29">
        <f t="shared" si="32"/>
        <v>0</v>
      </c>
      <c r="AS15" s="86">
        <f t="shared" si="29"/>
        <v>1</v>
      </c>
      <c r="AT15" s="86">
        <f t="shared" si="30"/>
        <v>1</v>
      </c>
      <c r="AU15" s="86">
        <v>0</v>
      </c>
    </row>
    <row r="16" spans="1:49" x14ac:dyDescent="0.2">
      <c r="A16" s="77">
        <v>10</v>
      </c>
      <c r="B16" s="300" t="str">
        <f>Stat.!B14</f>
        <v>Kapinus Radek</v>
      </c>
      <c r="C16" s="35">
        <f>Stat.!P14</f>
        <v>311</v>
      </c>
      <c r="D16" s="35">
        <f>Stat.!AD14</f>
        <v>0</v>
      </c>
      <c r="E16" s="35">
        <f>Stat.!AR14</f>
        <v>2</v>
      </c>
      <c r="F16" s="35">
        <f>Stat.!BF14</f>
        <v>0</v>
      </c>
      <c r="G16" s="16">
        <f>Stat.!BT14</f>
        <v>1</v>
      </c>
      <c r="H16" s="34"/>
      <c r="I16" s="16">
        <f>Stat.!P51</f>
        <v>618</v>
      </c>
      <c r="J16" s="26">
        <f>Stat.!AD51</f>
        <v>0</v>
      </c>
      <c r="K16" s="16">
        <f>Stat.!AR51</f>
        <v>0</v>
      </c>
      <c r="L16" s="26">
        <f>Stat.!BF51</f>
        <v>1</v>
      </c>
      <c r="M16" s="16">
        <f>Stat.!BT51</f>
        <v>0</v>
      </c>
      <c r="N16" s="34"/>
      <c r="O16" s="16">
        <f t="shared" si="0"/>
        <v>929</v>
      </c>
      <c r="P16" s="26">
        <f t="shared" si="1"/>
        <v>0</v>
      </c>
      <c r="Q16" s="16">
        <f t="shared" si="2"/>
        <v>2</v>
      </c>
      <c r="R16" s="26">
        <f t="shared" si="3"/>
        <v>1</v>
      </c>
      <c r="S16" s="34">
        <f t="shared" si="4"/>
        <v>1</v>
      </c>
      <c r="T16" s="16">
        <f t="shared" si="5"/>
        <v>3</v>
      </c>
      <c r="U16" s="526">
        <f>Stat.!BU14+Stat.!BU51</f>
        <v>0</v>
      </c>
      <c r="V16" s="531" t="str">
        <f>IF(Stat.!BU15="","",Stat.!BU15)</f>
        <v/>
      </c>
      <c r="W16" s="534" t="str">
        <f>IF(Stat.!BU58="","",Stat.!BU58)</f>
        <v/>
      </c>
      <c r="X16" s="6" t="str">
        <f t="shared" si="17"/>
        <v>Kapinus Radek</v>
      </c>
      <c r="Y16" s="6">
        <f t="shared" si="18"/>
        <v>1</v>
      </c>
      <c r="Z16" s="96">
        <f t="shared" si="19"/>
        <v>0</v>
      </c>
      <c r="AA16" s="97">
        <f t="shared" si="20"/>
        <v>1</v>
      </c>
      <c r="AB16" s="29">
        <f t="shared" si="21"/>
        <v>1</v>
      </c>
      <c r="AC16" s="457">
        <f t="shared" si="22"/>
        <v>0</v>
      </c>
      <c r="AE16" s="29" t="str">
        <f t="shared" si="12"/>
        <v>Kapinus Radek</v>
      </c>
      <c r="AF16" s="29">
        <f t="shared" si="13"/>
        <v>618</v>
      </c>
      <c r="AG16" s="29">
        <f t="shared" si="14"/>
        <v>0</v>
      </c>
      <c r="AH16" s="29">
        <f t="shared" si="15"/>
        <v>618</v>
      </c>
      <c r="AJ16" s="29" t="str">
        <f t="shared" si="23"/>
        <v>Kapinus Radek</v>
      </c>
      <c r="AK16" s="29">
        <f t="shared" si="24"/>
        <v>0</v>
      </c>
      <c r="AL16" s="29">
        <f t="shared" si="25"/>
        <v>1</v>
      </c>
      <c r="AM16" s="29">
        <f t="shared" si="26"/>
        <v>1</v>
      </c>
      <c r="AO16" s="29" t="str">
        <f t="shared" si="27"/>
        <v>Kapinus Radek</v>
      </c>
      <c r="AP16" s="29">
        <f t="shared" si="31"/>
        <v>0</v>
      </c>
      <c r="AQ16" s="29">
        <f t="shared" si="28"/>
        <v>0</v>
      </c>
      <c r="AR16" s="29">
        <f t="shared" si="32"/>
        <v>0</v>
      </c>
      <c r="AS16" s="86">
        <f t="shared" si="29"/>
        <v>1</v>
      </c>
      <c r="AT16" s="86">
        <f t="shared" si="30"/>
        <v>1</v>
      </c>
      <c r="AU16" s="86">
        <v>0</v>
      </c>
    </row>
    <row r="17" spans="1:47" x14ac:dyDescent="0.2">
      <c r="A17" s="77">
        <v>11</v>
      </c>
      <c r="B17" s="300" t="str">
        <f>Stat.!B26</f>
        <v>Dolák Jan</v>
      </c>
      <c r="C17" s="35">
        <f>Stat.!P26</f>
        <v>472</v>
      </c>
      <c r="D17" s="35">
        <f>Stat.!AD26</f>
        <v>137</v>
      </c>
      <c r="E17" s="35">
        <f>Stat.!AR26</f>
        <v>1</v>
      </c>
      <c r="F17" s="35">
        <f>Stat.!BF26</f>
        <v>2</v>
      </c>
      <c r="G17" s="16">
        <f>Stat.!BT26</f>
        <v>1</v>
      </c>
      <c r="H17" s="34"/>
      <c r="I17" s="16">
        <f>Stat.!P63</f>
        <v>377</v>
      </c>
      <c r="J17" s="26">
        <f>Stat.!AD63</f>
        <v>82</v>
      </c>
      <c r="K17" s="16">
        <f>Stat.!AR63</f>
        <v>1</v>
      </c>
      <c r="L17" s="26">
        <f>Stat.!BF63</f>
        <v>0</v>
      </c>
      <c r="M17" s="16">
        <f>Stat.!BT63</f>
        <v>0</v>
      </c>
      <c r="N17" s="34"/>
      <c r="O17" s="16">
        <f t="shared" si="0"/>
        <v>849</v>
      </c>
      <c r="P17" s="26">
        <f t="shared" si="1"/>
        <v>219</v>
      </c>
      <c r="Q17" s="16">
        <f t="shared" si="2"/>
        <v>2</v>
      </c>
      <c r="R17" s="26">
        <f t="shared" si="3"/>
        <v>2</v>
      </c>
      <c r="S17" s="34">
        <f t="shared" si="4"/>
        <v>1</v>
      </c>
      <c r="T17" s="16">
        <f t="shared" si="5"/>
        <v>4</v>
      </c>
      <c r="U17" s="526">
        <f>Stat.!BU26+Stat.!BU63</f>
        <v>0</v>
      </c>
      <c r="V17" s="531" t="str">
        <f>IF(Stat.!BU14="","",Stat.!BU14)</f>
        <v/>
      </c>
      <c r="W17" s="534" t="str">
        <f>IF(Stat.!BU60="","",Stat.!BU60)</f>
        <v/>
      </c>
      <c r="X17" s="6" t="str">
        <f t="shared" ref="X17:X26" si="33">B17</f>
        <v>Dolák Jan</v>
      </c>
      <c r="Y17" s="6">
        <f t="shared" si="7"/>
        <v>1</v>
      </c>
      <c r="Z17" s="96">
        <f t="shared" si="8"/>
        <v>0</v>
      </c>
      <c r="AA17" s="97">
        <f t="shared" si="9"/>
        <v>1</v>
      </c>
      <c r="AB17" s="29">
        <f t="shared" si="10"/>
        <v>1</v>
      </c>
      <c r="AC17" s="457">
        <f t="shared" si="11"/>
        <v>0</v>
      </c>
      <c r="AE17" s="29" t="str">
        <f t="shared" si="12"/>
        <v>Dolák Jan</v>
      </c>
      <c r="AF17" s="29">
        <f t="shared" si="13"/>
        <v>377</v>
      </c>
      <c r="AG17" s="29">
        <f t="shared" si="14"/>
        <v>82</v>
      </c>
      <c r="AH17" s="29">
        <f t="shared" si="15"/>
        <v>459</v>
      </c>
      <c r="AJ17" s="29" t="str">
        <f t="shared" si="23"/>
        <v>Dolák Jan</v>
      </c>
      <c r="AK17" s="29">
        <f t="shared" si="24"/>
        <v>1</v>
      </c>
      <c r="AL17" s="29">
        <f t="shared" si="25"/>
        <v>0</v>
      </c>
      <c r="AM17" s="29">
        <f t="shared" si="26"/>
        <v>1</v>
      </c>
      <c r="AO17" s="29" t="str">
        <f t="shared" si="27"/>
        <v>Dolák Jan</v>
      </c>
      <c r="AP17" s="29">
        <f t="shared" si="31"/>
        <v>0</v>
      </c>
      <c r="AQ17" s="29">
        <f t="shared" si="28"/>
        <v>0</v>
      </c>
      <c r="AR17" s="29">
        <f t="shared" si="32"/>
        <v>0</v>
      </c>
      <c r="AS17" s="86">
        <f t="shared" si="29"/>
        <v>1</v>
      </c>
      <c r="AT17" s="86">
        <f t="shared" si="30"/>
        <v>1</v>
      </c>
      <c r="AU17" s="86">
        <v>0</v>
      </c>
    </row>
    <row r="18" spans="1:47" x14ac:dyDescent="0.2">
      <c r="A18" s="77">
        <v>12</v>
      </c>
      <c r="B18" s="300" t="str">
        <f>Stat.!B16</f>
        <v>Kelbler Petr</v>
      </c>
      <c r="C18" s="35">
        <f>Stat.!P16</f>
        <v>1001</v>
      </c>
      <c r="D18" s="35">
        <f>Stat.!AD16</f>
        <v>0</v>
      </c>
      <c r="E18" s="35">
        <f>Stat.!AR16</f>
        <v>4</v>
      </c>
      <c r="F18" s="35">
        <f>Stat.!BF16</f>
        <v>4</v>
      </c>
      <c r="G18" s="16">
        <f>Stat.!BT16</f>
        <v>0</v>
      </c>
      <c r="H18" s="34"/>
      <c r="I18" s="16">
        <f>Stat.!P53</f>
        <v>900</v>
      </c>
      <c r="J18" s="26">
        <f>Stat.!AD53</f>
        <v>28</v>
      </c>
      <c r="K18" s="16">
        <f>Stat.!AR53</f>
        <v>2</v>
      </c>
      <c r="L18" s="26">
        <f>Stat.!BF53</f>
        <v>2</v>
      </c>
      <c r="M18" s="16">
        <f>Stat.!BT53</f>
        <v>0</v>
      </c>
      <c r="N18" s="34"/>
      <c r="O18" s="16">
        <f t="shared" si="0"/>
        <v>1901</v>
      </c>
      <c r="P18" s="26">
        <f t="shared" si="1"/>
        <v>28</v>
      </c>
      <c r="Q18" s="16">
        <f t="shared" si="2"/>
        <v>6</v>
      </c>
      <c r="R18" s="26">
        <f t="shared" si="3"/>
        <v>6</v>
      </c>
      <c r="S18" s="34">
        <f t="shared" si="4"/>
        <v>0</v>
      </c>
      <c r="T18" s="16">
        <f t="shared" si="5"/>
        <v>12</v>
      </c>
      <c r="U18" s="526">
        <f>Stat.!BU16+Stat.!BU53</f>
        <v>0</v>
      </c>
      <c r="V18" s="531" t="str">
        <f>IF(Stat.!BU16="","",Stat.!BU16)</f>
        <v/>
      </c>
      <c r="W18" s="534" t="str">
        <f>IF(Stat.!BU41="","",Stat.!BU41)</f>
        <v/>
      </c>
      <c r="X18" s="6" t="str">
        <f t="shared" si="33"/>
        <v>Kelbler Petr</v>
      </c>
      <c r="Y18" s="6">
        <f t="shared" si="7"/>
        <v>0</v>
      </c>
      <c r="Z18" s="96">
        <f t="shared" si="8"/>
        <v>0</v>
      </c>
      <c r="AA18" s="97">
        <f t="shared" si="9"/>
        <v>0</v>
      </c>
      <c r="AB18" s="29">
        <f t="shared" si="10"/>
        <v>0</v>
      </c>
      <c r="AC18" s="457">
        <f t="shared" si="11"/>
        <v>0</v>
      </c>
      <c r="AE18" s="29" t="str">
        <f t="shared" si="12"/>
        <v>Kelbler Petr</v>
      </c>
      <c r="AF18" s="29">
        <f t="shared" si="13"/>
        <v>900</v>
      </c>
      <c r="AG18" s="29">
        <f t="shared" si="14"/>
        <v>28</v>
      </c>
      <c r="AH18" s="29">
        <f t="shared" si="15"/>
        <v>928</v>
      </c>
      <c r="AJ18" s="29" t="str">
        <f t="shared" si="23"/>
        <v>Kelbler Petr</v>
      </c>
      <c r="AK18" s="29">
        <f t="shared" si="24"/>
        <v>2</v>
      </c>
      <c r="AL18" s="29">
        <f t="shared" si="25"/>
        <v>2</v>
      </c>
      <c r="AM18" s="29">
        <f t="shared" si="26"/>
        <v>4</v>
      </c>
      <c r="AO18" s="29" t="str">
        <f t="shared" si="27"/>
        <v>Kelbler Petr</v>
      </c>
      <c r="AP18" s="29">
        <f t="shared" ref="AP18:AP26" si="34">M18</f>
        <v>0</v>
      </c>
      <c r="AQ18" s="29">
        <f t="shared" si="28"/>
        <v>0</v>
      </c>
      <c r="AR18" s="29">
        <f t="shared" ref="AR18:AR24" si="35">Z18</f>
        <v>0</v>
      </c>
      <c r="AS18" s="86">
        <f t="shared" si="29"/>
        <v>0</v>
      </c>
      <c r="AT18" s="86">
        <f t="shared" si="30"/>
        <v>0</v>
      </c>
      <c r="AU18" s="86">
        <v>0</v>
      </c>
    </row>
    <row r="19" spans="1:47" x14ac:dyDescent="0.2">
      <c r="A19" s="77">
        <v>13</v>
      </c>
      <c r="B19" s="300" t="str">
        <f>Stat.!B9</f>
        <v>Habr Jiří</v>
      </c>
      <c r="C19" s="35">
        <f>Stat.!P9</f>
        <v>0</v>
      </c>
      <c r="D19" s="35">
        <f>Stat.!AD9</f>
        <v>0</v>
      </c>
      <c r="E19" s="35">
        <f>Stat.!AR9</f>
        <v>0</v>
      </c>
      <c r="F19" s="35">
        <f>Stat.!BF9</f>
        <v>0</v>
      </c>
      <c r="G19" s="16">
        <f>Stat.!BT9</f>
        <v>0</v>
      </c>
      <c r="H19" s="34"/>
      <c r="I19" s="16">
        <f>Stat.!P46</f>
        <v>0</v>
      </c>
      <c r="J19" s="26">
        <f>Stat.!AD46</f>
        <v>0</v>
      </c>
      <c r="K19" s="16">
        <f>Stat.!AR46</f>
        <v>0</v>
      </c>
      <c r="L19" s="26">
        <f>Stat.!BF46</f>
        <v>0</v>
      </c>
      <c r="M19" s="16">
        <f>Stat.!BT46</f>
        <v>0</v>
      </c>
      <c r="N19" s="34"/>
      <c r="O19" s="16">
        <f t="shared" si="0"/>
        <v>0</v>
      </c>
      <c r="P19" s="26">
        <f t="shared" si="1"/>
        <v>0</v>
      </c>
      <c r="Q19" s="16">
        <f t="shared" si="2"/>
        <v>0</v>
      </c>
      <c r="R19" s="26">
        <f t="shared" si="3"/>
        <v>0</v>
      </c>
      <c r="S19" s="34">
        <f t="shared" si="4"/>
        <v>0</v>
      </c>
      <c r="T19" s="16">
        <f t="shared" si="5"/>
        <v>0</v>
      </c>
      <c r="U19" s="526">
        <f>Stat.!BU9+Stat.!BU46</f>
        <v>0</v>
      </c>
      <c r="V19" s="531" t="str">
        <f>IF(Stat.!BU17="","",Stat.!BU17)</f>
        <v/>
      </c>
      <c r="W19" s="534" t="str">
        <f>IF(Stat.!BU44="","",Stat.!BU44)</f>
        <v/>
      </c>
      <c r="X19" s="6" t="str">
        <f t="shared" si="33"/>
        <v>Habr Jiří</v>
      </c>
      <c r="Y19" s="6">
        <f t="shared" si="7"/>
        <v>0</v>
      </c>
      <c r="Z19" s="96">
        <f t="shared" si="8"/>
        <v>0</v>
      </c>
      <c r="AA19" s="97">
        <f t="shared" si="9"/>
        <v>0</v>
      </c>
      <c r="AB19" s="29">
        <f t="shared" si="10"/>
        <v>0</v>
      </c>
      <c r="AC19" s="457">
        <f t="shared" si="11"/>
        <v>0</v>
      </c>
      <c r="AE19" s="29" t="str">
        <f t="shared" si="12"/>
        <v>Habr Jiří</v>
      </c>
      <c r="AF19" s="29">
        <f t="shared" si="13"/>
        <v>0</v>
      </c>
      <c r="AG19" s="29">
        <f t="shared" si="14"/>
        <v>0</v>
      </c>
      <c r="AH19" s="29">
        <f t="shared" si="15"/>
        <v>0</v>
      </c>
      <c r="AJ19" s="29" t="str">
        <f t="shared" si="23"/>
        <v>Habr Jiří</v>
      </c>
      <c r="AK19" s="29">
        <f t="shared" si="24"/>
        <v>0</v>
      </c>
      <c r="AL19" s="29">
        <f t="shared" si="25"/>
        <v>0</v>
      </c>
      <c r="AM19" s="29">
        <f t="shared" si="26"/>
        <v>0</v>
      </c>
      <c r="AO19" s="29" t="str">
        <f t="shared" si="27"/>
        <v>Habr Jiří</v>
      </c>
      <c r="AP19" s="29">
        <f t="shared" si="34"/>
        <v>0</v>
      </c>
      <c r="AQ19" s="29">
        <f t="shared" si="28"/>
        <v>0</v>
      </c>
      <c r="AR19" s="29">
        <f t="shared" si="35"/>
        <v>0</v>
      </c>
      <c r="AS19" s="86">
        <f t="shared" si="29"/>
        <v>0</v>
      </c>
      <c r="AT19" s="86">
        <f t="shared" si="30"/>
        <v>0</v>
      </c>
      <c r="AU19" s="86">
        <v>0</v>
      </c>
    </row>
    <row r="20" spans="1:47" x14ac:dyDescent="0.2">
      <c r="A20" s="77">
        <v>14</v>
      </c>
      <c r="B20" s="300" t="str">
        <f>Stat.!B7</f>
        <v>Kelbler David</v>
      </c>
      <c r="C20" s="35">
        <f>Stat.!P7</f>
        <v>0</v>
      </c>
      <c r="D20" s="35">
        <f>Stat.!AD7</f>
        <v>0</v>
      </c>
      <c r="E20" s="35">
        <f>Stat.!AR7</f>
        <v>0</v>
      </c>
      <c r="F20" s="35">
        <f>Stat.!BF7</f>
        <v>0</v>
      </c>
      <c r="G20" s="16">
        <f>Stat.!BT7</f>
        <v>0</v>
      </c>
      <c r="H20" s="34"/>
      <c r="I20" s="16">
        <f>Stat.!P44</f>
        <v>125</v>
      </c>
      <c r="J20" s="26">
        <f>Stat.!AD44</f>
        <v>68</v>
      </c>
      <c r="K20" s="16">
        <f>Stat.!AR44</f>
        <v>1</v>
      </c>
      <c r="L20" s="26">
        <f>Stat.!BF44</f>
        <v>0</v>
      </c>
      <c r="M20" s="16">
        <f>Stat.!BT44</f>
        <v>0</v>
      </c>
      <c r="N20" s="34"/>
      <c r="O20" s="16">
        <f t="shared" si="0"/>
        <v>125</v>
      </c>
      <c r="P20" s="26">
        <f t="shared" si="1"/>
        <v>68</v>
      </c>
      <c r="Q20" s="16">
        <f t="shared" si="2"/>
        <v>1</v>
      </c>
      <c r="R20" s="26">
        <f t="shared" si="3"/>
        <v>0</v>
      </c>
      <c r="S20" s="34">
        <f t="shared" si="4"/>
        <v>0</v>
      </c>
      <c r="T20" s="16">
        <f t="shared" si="5"/>
        <v>1</v>
      </c>
      <c r="U20" s="526">
        <f>Stat.!BU7+Stat.!BU44</f>
        <v>0</v>
      </c>
      <c r="V20" s="531" t="str">
        <f>IF(Stat.!BU5="","",Stat.!BU5)</f>
        <v/>
      </c>
      <c r="W20" s="534" t="str">
        <f>IF(Stat.!BU64="","",Stat.!BU64)</f>
        <v/>
      </c>
      <c r="X20" s="6" t="str">
        <f t="shared" si="33"/>
        <v>Kelbler David</v>
      </c>
      <c r="Y20" s="6">
        <f t="shared" si="7"/>
        <v>0</v>
      </c>
      <c r="Z20" s="96">
        <f t="shared" si="8"/>
        <v>0</v>
      </c>
      <c r="AA20" s="97">
        <f t="shared" si="9"/>
        <v>0</v>
      </c>
      <c r="AB20" s="29">
        <f t="shared" si="10"/>
        <v>0</v>
      </c>
      <c r="AC20" s="457">
        <f t="shared" si="11"/>
        <v>0</v>
      </c>
      <c r="AE20" s="29" t="str">
        <f t="shared" si="12"/>
        <v>Kelbler David</v>
      </c>
      <c r="AF20" s="29">
        <f t="shared" si="13"/>
        <v>125</v>
      </c>
      <c r="AG20" s="29">
        <f t="shared" si="14"/>
        <v>68</v>
      </c>
      <c r="AH20" s="29">
        <f t="shared" si="15"/>
        <v>193</v>
      </c>
      <c r="AJ20" s="29" t="str">
        <f t="shared" si="23"/>
        <v>Kelbler David</v>
      </c>
      <c r="AK20" s="29">
        <f t="shared" si="24"/>
        <v>1</v>
      </c>
      <c r="AL20" s="29">
        <f t="shared" si="25"/>
        <v>0</v>
      </c>
      <c r="AM20" s="29">
        <f t="shared" si="26"/>
        <v>1</v>
      </c>
      <c r="AO20" s="29" t="str">
        <f t="shared" si="27"/>
        <v>Kelbler David</v>
      </c>
      <c r="AP20" s="29">
        <f t="shared" si="34"/>
        <v>0</v>
      </c>
      <c r="AQ20" s="29">
        <f t="shared" si="28"/>
        <v>0</v>
      </c>
      <c r="AR20" s="29">
        <f t="shared" si="35"/>
        <v>0</v>
      </c>
      <c r="AS20" s="86">
        <f t="shared" si="29"/>
        <v>0</v>
      </c>
      <c r="AT20" s="86">
        <f t="shared" si="30"/>
        <v>0</v>
      </c>
      <c r="AU20" s="86">
        <v>0</v>
      </c>
    </row>
    <row r="21" spans="1:47" x14ac:dyDescent="0.2">
      <c r="A21" s="77">
        <v>15</v>
      </c>
      <c r="B21" s="300" t="str">
        <f>Stat.!B34</f>
        <v>Aipldauer Rostislav</v>
      </c>
      <c r="C21" s="35">
        <f>Stat.!P34</f>
        <v>90</v>
      </c>
      <c r="D21" s="35">
        <f>Stat.!AD34</f>
        <v>0</v>
      </c>
      <c r="E21" s="35">
        <f>Stat.!AR34</f>
        <v>0</v>
      </c>
      <c r="F21" s="35">
        <f>Stat.!BF34</f>
        <v>0</v>
      </c>
      <c r="G21" s="16">
        <f>Stat.!BT34</f>
        <v>0</v>
      </c>
      <c r="H21" s="34"/>
      <c r="I21" s="16">
        <f>Stat.!P71</f>
        <v>0</v>
      </c>
      <c r="J21" s="26">
        <f>Stat.!AD71</f>
        <v>0</v>
      </c>
      <c r="K21" s="16">
        <f>Stat.!AR71</f>
        <v>0</v>
      </c>
      <c r="L21" s="26">
        <f>Stat.!BF71</f>
        <v>0</v>
      </c>
      <c r="M21" s="16">
        <f>Stat.!BT71</f>
        <v>0</v>
      </c>
      <c r="N21" s="34"/>
      <c r="O21" s="16">
        <f t="shared" si="0"/>
        <v>90</v>
      </c>
      <c r="P21" s="26">
        <f t="shared" si="1"/>
        <v>0</v>
      </c>
      <c r="Q21" s="16">
        <f t="shared" si="2"/>
        <v>0</v>
      </c>
      <c r="R21" s="26">
        <f t="shared" si="3"/>
        <v>0</v>
      </c>
      <c r="S21" s="34">
        <f t="shared" si="4"/>
        <v>0</v>
      </c>
      <c r="T21" s="16">
        <f t="shared" si="5"/>
        <v>0</v>
      </c>
      <c r="U21" s="526">
        <f>Stat.!BU34+Stat.!BU71</f>
        <v>0</v>
      </c>
      <c r="V21" s="531" t="str">
        <f>IF(Stat.!BU12="","",Stat.!BU12)</f>
        <v/>
      </c>
      <c r="W21" s="534" t="str">
        <f>IF(Stat.!BU59="","",Stat.!BU59)</f>
        <v/>
      </c>
      <c r="X21" s="6" t="str">
        <f t="shared" si="33"/>
        <v>Aipldauer Rostislav</v>
      </c>
      <c r="Y21" s="6">
        <f t="shared" si="7"/>
        <v>0</v>
      </c>
      <c r="Z21" s="96">
        <f t="shared" si="8"/>
        <v>0</v>
      </c>
      <c r="AA21" s="97">
        <f t="shared" si="9"/>
        <v>0</v>
      </c>
      <c r="AB21" s="29">
        <f t="shared" si="10"/>
        <v>0</v>
      </c>
      <c r="AC21" s="457">
        <f t="shared" si="11"/>
        <v>0</v>
      </c>
      <c r="AE21" s="29" t="str">
        <f t="shared" si="12"/>
        <v>Aipldauer Rostislav</v>
      </c>
      <c r="AF21" s="29">
        <f t="shared" si="13"/>
        <v>0</v>
      </c>
      <c r="AG21" s="29">
        <f t="shared" si="14"/>
        <v>0</v>
      </c>
      <c r="AH21" s="29">
        <f t="shared" si="15"/>
        <v>0</v>
      </c>
      <c r="AJ21" s="29" t="str">
        <f t="shared" si="23"/>
        <v>Aipldauer Rostislav</v>
      </c>
      <c r="AK21" s="29">
        <f t="shared" si="24"/>
        <v>0</v>
      </c>
      <c r="AL21" s="29">
        <f t="shared" si="25"/>
        <v>0</v>
      </c>
      <c r="AM21" s="29">
        <f t="shared" si="26"/>
        <v>0</v>
      </c>
      <c r="AO21" s="29" t="str">
        <f t="shared" si="27"/>
        <v>Aipldauer Rostislav</v>
      </c>
      <c r="AP21" s="29">
        <f t="shared" si="34"/>
        <v>0</v>
      </c>
      <c r="AQ21" s="29">
        <f t="shared" si="28"/>
        <v>0</v>
      </c>
      <c r="AR21" s="29">
        <f t="shared" si="35"/>
        <v>0</v>
      </c>
      <c r="AS21" s="86">
        <f t="shared" si="29"/>
        <v>0</v>
      </c>
      <c r="AT21" s="86">
        <f t="shared" si="30"/>
        <v>0</v>
      </c>
      <c r="AU21" s="86">
        <v>0</v>
      </c>
    </row>
    <row r="22" spans="1:47" x14ac:dyDescent="0.2">
      <c r="A22" s="77">
        <v>16</v>
      </c>
      <c r="B22" s="300" t="str">
        <f>Stat.!B8</f>
        <v>Chvátal Tomáš</v>
      </c>
      <c r="C22" s="35">
        <f>Stat.!P8</f>
        <v>985</v>
      </c>
      <c r="D22" s="35">
        <f>Stat.!AD8</f>
        <v>0</v>
      </c>
      <c r="E22" s="35">
        <f>Stat.!AR8</f>
        <v>5</v>
      </c>
      <c r="F22" s="35">
        <f>Stat.!BF8</f>
        <v>0</v>
      </c>
      <c r="G22" s="16">
        <f>Stat.!BT8</f>
        <v>0</v>
      </c>
      <c r="H22" s="34"/>
      <c r="I22" s="16">
        <f>Stat.!P45</f>
        <v>706</v>
      </c>
      <c r="J22" s="26">
        <f>Stat.!AD45</f>
        <v>0</v>
      </c>
      <c r="K22" s="16">
        <f>Stat.!AR45</f>
        <v>0</v>
      </c>
      <c r="L22" s="26">
        <f>Stat.!BF45</f>
        <v>2</v>
      </c>
      <c r="M22" s="16">
        <f>Stat.!BT45</f>
        <v>0</v>
      </c>
      <c r="N22" s="34"/>
      <c r="O22" s="16">
        <f t="shared" si="0"/>
        <v>1691</v>
      </c>
      <c r="P22" s="26">
        <f t="shared" si="1"/>
        <v>0</v>
      </c>
      <c r="Q22" s="16">
        <f t="shared" si="2"/>
        <v>5</v>
      </c>
      <c r="R22" s="26">
        <f t="shared" si="3"/>
        <v>2</v>
      </c>
      <c r="S22" s="34">
        <f t="shared" si="4"/>
        <v>0</v>
      </c>
      <c r="T22" s="16">
        <f t="shared" si="5"/>
        <v>7</v>
      </c>
      <c r="U22" s="526">
        <f>Stat.!BU8+Stat.!BU45</f>
        <v>0</v>
      </c>
      <c r="V22" s="531" t="str">
        <f>IF(Stat.!BU20="","",Stat.!BU20)</f>
        <v/>
      </c>
      <c r="W22" s="534" t="str">
        <f>IF(Stat.!BU43="","",Stat.!BU43)</f>
        <v/>
      </c>
      <c r="X22" s="6" t="str">
        <f t="shared" si="33"/>
        <v>Chvátal Tomáš</v>
      </c>
      <c r="Y22" s="6">
        <f t="shared" si="7"/>
        <v>0</v>
      </c>
      <c r="Z22" s="96">
        <f t="shared" si="8"/>
        <v>0</v>
      </c>
      <c r="AA22" s="97">
        <f t="shared" si="9"/>
        <v>0</v>
      </c>
      <c r="AB22" s="29">
        <f t="shared" si="10"/>
        <v>0</v>
      </c>
      <c r="AC22" s="457">
        <f t="shared" si="11"/>
        <v>0</v>
      </c>
      <c r="AE22" s="29" t="str">
        <f t="shared" si="12"/>
        <v>Chvátal Tomáš</v>
      </c>
      <c r="AF22" s="29">
        <f t="shared" si="13"/>
        <v>706</v>
      </c>
      <c r="AG22" s="29">
        <f t="shared" si="14"/>
        <v>0</v>
      </c>
      <c r="AH22" s="29">
        <f t="shared" si="15"/>
        <v>706</v>
      </c>
      <c r="AJ22" s="29" t="str">
        <f t="shared" si="23"/>
        <v>Chvátal Tomáš</v>
      </c>
      <c r="AK22" s="29">
        <f t="shared" si="24"/>
        <v>0</v>
      </c>
      <c r="AL22" s="29">
        <f t="shared" si="25"/>
        <v>2</v>
      </c>
      <c r="AM22" s="29">
        <f t="shared" si="26"/>
        <v>2</v>
      </c>
      <c r="AO22" s="29" t="str">
        <f t="shared" si="27"/>
        <v>Chvátal Tomáš</v>
      </c>
      <c r="AP22" s="29">
        <f t="shared" si="34"/>
        <v>0</v>
      </c>
      <c r="AQ22" s="29">
        <f t="shared" si="28"/>
        <v>0</v>
      </c>
      <c r="AR22" s="29">
        <f t="shared" si="35"/>
        <v>0</v>
      </c>
      <c r="AS22" s="86">
        <f t="shared" si="29"/>
        <v>0</v>
      </c>
      <c r="AT22" s="86">
        <f t="shared" si="30"/>
        <v>0</v>
      </c>
      <c r="AU22" s="86">
        <v>0</v>
      </c>
    </row>
    <row r="23" spans="1:47" x14ac:dyDescent="0.2">
      <c r="A23" s="77">
        <v>17</v>
      </c>
      <c r="B23" s="300" t="str">
        <f>Stat.!B5</f>
        <v>Bastl Pavel</v>
      </c>
      <c r="C23" s="35">
        <f>Stat.!P5</f>
        <v>132</v>
      </c>
      <c r="D23" s="35">
        <f>Stat.!AD5</f>
        <v>0</v>
      </c>
      <c r="E23" s="35">
        <f>Stat.!AR5</f>
        <v>0</v>
      </c>
      <c r="F23" s="35">
        <f>Stat.!BF5</f>
        <v>0</v>
      </c>
      <c r="G23" s="16">
        <f>Stat.!BT5</f>
        <v>0</v>
      </c>
      <c r="H23" s="34"/>
      <c r="I23" s="16">
        <f>Stat.!P42</f>
        <v>900</v>
      </c>
      <c r="J23" s="26">
        <f>Stat.!AD42</f>
        <v>0</v>
      </c>
      <c r="K23" s="16">
        <f>Stat.!AR42</f>
        <v>1</v>
      </c>
      <c r="L23" s="26">
        <f>Stat.!BF42</f>
        <v>1</v>
      </c>
      <c r="M23" s="16">
        <f>Stat.!BT42</f>
        <v>0</v>
      </c>
      <c r="N23" s="34"/>
      <c r="O23" s="16">
        <f t="shared" si="0"/>
        <v>1032</v>
      </c>
      <c r="P23" s="26">
        <f t="shared" si="1"/>
        <v>0</v>
      </c>
      <c r="Q23" s="16">
        <f t="shared" si="2"/>
        <v>1</v>
      </c>
      <c r="R23" s="26">
        <f t="shared" si="3"/>
        <v>1</v>
      </c>
      <c r="S23" s="34">
        <f t="shared" si="4"/>
        <v>0</v>
      </c>
      <c r="T23" s="16">
        <f t="shared" si="5"/>
        <v>2</v>
      </c>
      <c r="U23" s="526">
        <f>Stat.!BU5+Stat.!BU42</f>
        <v>0</v>
      </c>
      <c r="V23" s="531" t="str">
        <f>IF(Stat.!BU23="","",Stat.!BU23)</f>
        <v/>
      </c>
      <c r="W23" s="534" t="str">
        <f>IF(Stat.!BU47="","",Stat.!BU47)</f>
        <v/>
      </c>
      <c r="X23" s="6" t="str">
        <f t="shared" si="33"/>
        <v>Bastl Pavel</v>
      </c>
      <c r="Y23" s="6">
        <f t="shared" si="7"/>
        <v>0</v>
      </c>
      <c r="Z23" s="96">
        <f t="shared" si="8"/>
        <v>0</v>
      </c>
      <c r="AA23" s="97">
        <f t="shared" si="9"/>
        <v>0</v>
      </c>
      <c r="AB23" s="29">
        <f t="shared" si="10"/>
        <v>0</v>
      </c>
      <c r="AC23" s="457">
        <f t="shared" si="11"/>
        <v>0</v>
      </c>
      <c r="AE23" s="29" t="str">
        <f t="shared" si="12"/>
        <v>Bastl Pavel</v>
      </c>
      <c r="AF23" s="29">
        <f t="shared" si="13"/>
        <v>900</v>
      </c>
      <c r="AG23" s="29">
        <f t="shared" si="14"/>
        <v>0</v>
      </c>
      <c r="AH23" s="29">
        <f t="shared" si="15"/>
        <v>900</v>
      </c>
      <c r="AJ23" s="29" t="str">
        <f t="shared" si="23"/>
        <v>Bastl Pavel</v>
      </c>
      <c r="AK23" s="29">
        <f t="shared" si="24"/>
        <v>1</v>
      </c>
      <c r="AL23" s="29">
        <f t="shared" si="25"/>
        <v>1</v>
      </c>
      <c r="AM23" s="29">
        <f t="shared" si="26"/>
        <v>2</v>
      </c>
      <c r="AO23" s="29" t="str">
        <f t="shared" si="27"/>
        <v>Bastl Pavel</v>
      </c>
      <c r="AP23" s="29">
        <f t="shared" si="34"/>
        <v>0</v>
      </c>
      <c r="AQ23" s="29">
        <f t="shared" si="28"/>
        <v>0</v>
      </c>
      <c r="AR23" s="29">
        <f t="shared" si="35"/>
        <v>0</v>
      </c>
      <c r="AS23" s="86">
        <f t="shared" si="29"/>
        <v>0</v>
      </c>
      <c r="AT23" s="86">
        <f t="shared" si="30"/>
        <v>0</v>
      </c>
      <c r="AU23" s="86">
        <v>0</v>
      </c>
    </row>
    <row r="24" spans="1:47" x14ac:dyDescent="0.2">
      <c r="A24" s="77">
        <v>18</v>
      </c>
      <c r="B24" s="300" t="str">
        <f>Stat.!B23</f>
        <v>Šmahel Michal</v>
      </c>
      <c r="C24" s="35">
        <f>Stat.!P23</f>
        <v>0</v>
      </c>
      <c r="D24" s="35">
        <f>Stat.!AD23</f>
        <v>9</v>
      </c>
      <c r="E24" s="35">
        <f>Stat.!AR23</f>
        <v>0</v>
      </c>
      <c r="F24" s="35">
        <f>Stat.!BF23</f>
        <v>0</v>
      </c>
      <c r="G24" s="16">
        <f>Stat.!BT23</f>
        <v>0</v>
      </c>
      <c r="H24" s="34"/>
      <c r="I24" s="16">
        <f>Stat.!P60</f>
        <v>0</v>
      </c>
      <c r="J24" s="26">
        <f>Stat.!AD60</f>
        <v>72</v>
      </c>
      <c r="K24" s="16">
        <f>Stat.!AR60</f>
        <v>0</v>
      </c>
      <c r="L24" s="26">
        <f>Stat.!BF60</f>
        <v>0</v>
      </c>
      <c r="M24" s="16">
        <f>Stat.!BT60</f>
        <v>0</v>
      </c>
      <c r="N24" s="31"/>
      <c r="O24" s="16">
        <f t="shared" si="0"/>
        <v>0</v>
      </c>
      <c r="P24" s="26">
        <f t="shared" si="1"/>
        <v>81</v>
      </c>
      <c r="Q24" s="16">
        <f t="shared" si="2"/>
        <v>0</v>
      </c>
      <c r="R24" s="26">
        <f t="shared" si="3"/>
        <v>0</v>
      </c>
      <c r="S24" s="34">
        <f t="shared" si="4"/>
        <v>0</v>
      </c>
      <c r="T24" s="16">
        <f t="shared" si="5"/>
        <v>0</v>
      </c>
      <c r="U24" s="526">
        <f>Stat.!BU23+Stat.!BU60</f>
        <v>0</v>
      </c>
      <c r="V24" s="531" t="str">
        <f>IF(Stat.!BU6="","",Stat.!BU6)</f>
        <v/>
      </c>
      <c r="W24" s="534" t="str">
        <f>IF(Stat.!BU50="","",Stat.!BU50)</f>
        <v/>
      </c>
      <c r="X24" s="6" t="str">
        <f t="shared" si="33"/>
        <v>Šmahel Michal</v>
      </c>
      <c r="Y24" s="6">
        <f t="shared" si="7"/>
        <v>0</v>
      </c>
      <c r="Z24" s="96">
        <f t="shared" si="8"/>
        <v>0</v>
      </c>
      <c r="AA24" s="97">
        <f t="shared" si="9"/>
        <v>0</v>
      </c>
      <c r="AB24" s="29">
        <f t="shared" si="10"/>
        <v>0</v>
      </c>
      <c r="AC24" s="457">
        <f t="shared" si="11"/>
        <v>0</v>
      </c>
      <c r="AE24" s="29" t="str">
        <f t="shared" si="12"/>
        <v>Šmahel Michal</v>
      </c>
      <c r="AF24" s="29">
        <f t="shared" si="13"/>
        <v>0</v>
      </c>
      <c r="AG24" s="29">
        <f t="shared" si="14"/>
        <v>72</v>
      </c>
      <c r="AH24" s="29">
        <f t="shared" si="15"/>
        <v>72</v>
      </c>
      <c r="AJ24" s="29" t="str">
        <f t="shared" si="23"/>
        <v>Šmahel Michal</v>
      </c>
      <c r="AK24" s="29">
        <f t="shared" si="24"/>
        <v>0</v>
      </c>
      <c r="AL24" s="29">
        <f t="shared" si="25"/>
        <v>0</v>
      </c>
      <c r="AM24" s="29">
        <f t="shared" si="26"/>
        <v>0</v>
      </c>
      <c r="AO24" s="29" t="str">
        <f t="shared" si="27"/>
        <v>Šmahel Michal</v>
      </c>
      <c r="AP24" s="29">
        <f t="shared" si="34"/>
        <v>0</v>
      </c>
      <c r="AQ24" s="29">
        <f t="shared" si="28"/>
        <v>0</v>
      </c>
      <c r="AR24" s="29">
        <f t="shared" si="35"/>
        <v>0</v>
      </c>
      <c r="AS24" s="86">
        <f t="shared" si="29"/>
        <v>0</v>
      </c>
      <c r="AT24" s="86">
        <f t="shared" si="30"/>
        <v>0</v>
      </c>
      <c r="AU24" s="86">
        <v>0</v>
      </c>
    </row>
    <row r="25" spans="1:47" x14ac:dyDescent="0.2">
      <c r="A25" s="77">
        <v>19</v>
      </c>
      <c r="B25" s="300" t="str">
        <f>Stat.!B19</f>
        <v>Novák Vojta</v>
      </c>
      <c r="C25" s="35">
        <f>Stat.!P19</f>
        <v>291</v>
      </c>
      <c r="D25" s="35">
        <f>Stat.!AD19</f>
        <v>80</v>
      </c>
      <c r="E25" s="35">
        <f>Stat.!AR19</f>
        <v>2</v>
      </c>
      <c r="F25" s="35">
        <f>Stat.!BF19</f>
        <v>1</v>
      </c>
      <c r="G25" s="16">
        <f>Stat.!BT19</f>
        <v>0</v>
      </c>
      <c r="H25" s="34"/>
      <c r="I25" s="16">
        <f>Stat.!P56</f>
        <v>645</v>
      </c>
      <c r="J25" s="26">
        <f>Stat.!AD56</f>
        <v>76</v>
      </c>
      <c r="K25" s="16">
        <f>Stat.!AR56</f>
        <v>4</v>
      </c>
      <c r="L25" s="26">
        <f>Stat.!BF56</f>
        <v>1</v>
      </c>
      <c r="M25" s="16">
        <f>Stat.!BT56</f>
        <v>0</v>
      </c>
      <c r="N25" s="34"/>
      <c r="O25" s="16">
        <f t="shared" si="0"/>
        <v>936</v>
      </c>
      <c r="P25" s="26">
        <f t="shared" si="1"/>
        <v>156</v>
      </c>
      <c r="Q25" s="16">
        <f t="shared" si="2"/>
        <v>6</v>
      </c>
      <c r="R25" s="26">
        <f t="shared" si="3"/>
        <v>2</v>
      </c>
      <c r="S25" s="34">
        <f t="shared" si="4"/>
        <v>0</v>
      </c>
      <c r="T25" s="16">
        <f t="shared" si="5"/>
        <v>8</v>
      </c>
      <c r="U25" s="526">
        <f>Stat.!BU19+Stat.!BU56</f>
        <v>0</v>
      </c>
      <c r="V25" s="531" t="str">
        <f>IF(Stat.!BU10="","",Stat.!BU10)</f>
        <v/>
      </c>
      <c r="W25" s="534" t="str">
        <f>IF(Stat.!BU42="","",Stat.!BU42)</f>
        <v/>
      </c>
      <c r="X25" s="6" t="str">
        <f t="shared" si="33"/>
        <v>Novák Vojta</v>
      </c>
      <c r="Y25" s="6">
        <f t="shared" si="7"/>
        <v>0</v>
      </c>
      <c r="Z25" s="96">
        <f t="shared" si="8"/>
        <v>0</v>
      </c>
      <c r="AA25" s="97">
        <f t="shared" si="9"/>
        <v>0</v>
      </c>
      <c r="AB25" s="29">
        <f t="shared" si="10"/>
        <v>0</v>
      </c>
      <c r="AC25" s="457">
        <f t="shared" si="11"/>
        <v>0</v>
      </c>
      <c r="AE25" s="29" t="str">
        <f t="shared" si="12"/>
        <v>Novák Vojta</v>
      </c>
      <c r="AF25" s="29">
        <f t="shared" si="13"/>
        <v>645</v>
      </c>
      <c r="AG25" s="29">
        <f t="shared" si="14"/>
        <v>76</v>
      </c>
      <c r="AH25" s="29">
        <f t="shared" si="15"/>
        <v>721</v>
      </c>
      <c r="AJ25" s="29" t="str">
        <f t="shared" si="23"/>
        <v>Novák Vojta</v>
      </c>
      <c r="AK25" s="29">
        <f t="shared" si="24"/>
        <v>4</v>
      </c>
      <c r="AL25" s="29">
        <f t="shared" si="25"/>
        <v>1</v>
      </c>
      <c r="AM25" s="29">
        <f t="shared" si="26"/>
        <v>5</v>
      </c>
      <c r="AO25" s="29" t="str">
        <f t="shared" si="27"/>
        <v>Novák Vojta</v>
      </c>
      <c r="AP25" s="29">
        <f t="shared" si="34"/>
        <v>0</v>
      </c>
      <c r="AQ25" s="29">
        <f>AP25-AR25</f>
        <v>0</v>
      </c>
      <c r="AR25" s="29">
        <f>Z25</f>
        <v>0</v>
      </c>
      <c r="AS25" s="86">
        <f t="shared" si="29"/>
        <v>0</v>
      </c>
      <c r="AT25" s="86">
        <f t="shared" si="30"/>
        <v>0</v>
      </c>
      <c r="AU25" s="86">
        <v>0</v>
      </c>
    </row>
    <row r="26" spans="1:47" x14ac:dyDescent="0.2">
      <c r="A26" s="77">
        <v>20</v>
      </c>
      <c r="B26" s="300" t="str">
        <f>Stat.!B12</f>
        <v>Havlík Martin</v>
      </c>
      <c r="C26" s="35">
        <f>Stat.!P12</f>
        <v>0</v>
      </c>
      <c r="D26" s="35">
        <f>Stat.!AD12</f>
        <v>14</v>
      </c>
      <c r="E26" s="35">
        <f>Stat.!AR12</f>
        <v>0</v>
      </c>
      <c r="F26" s="35">
        <f>Stat.!BF12</f>
        <v>0</v>
      </c>
      <c r="G26" s="16">
        <f>Stat.!BT12</f>
        <v>0</v>
      </c>
      <c r="H26" s="34"/>
      <c r="I26" s="16">
        <f>Stat.!P49</f>
        <v>331</v>
      </c>
      <c r="J26" s="26">
        <f>Stat.!AD49</f>
        <v>10</v>
      </c>
      <c r="K26" s="16">
        <f>Stat.!AR49</f>
        <v>0</v>
      </c>
      <c r="L26" s="26">
        <f>Stat.!BF49</f>
        <v>0</v>
      </c>
      <c r="M26" s="16">
        <f>Stat.!BT49</f>
        <v>0</v>
      </c>
      <c r="N26" s="33"/>
      <c r="O26" s="16">
        <f t="shared" si="0"/>
        <v>331</v>
      </c>
      <c r="P26" s="26">
        <f t="shared" si="1"/>
        <v>24</v>
      </c>
      <c r="Q26" s="16">
        <f t="shared" si="2"/>
        <v>0</v>
      </c>
      <c r="R26" s="26">
        <f t="shared" si="3"/>
        <v>0</v>
      </c>
      <c r="S26" s="34">
        <f t="shared" si="4"/>
        <v>0</v>
      </c>
      <c r="T26" s="16">
        <f t="shared" si="5"/>
        <v>0</v>
      </c>
      <c r="U26" s="526">
        <f>Stat.!BU12+Stat.!BU49</f>
        <v>0</v>
      </c>
      <c r="V26" s="531" t="str">
        <f>IF(Stat.!BU22="","",Stat.!BU22)</f>
        <v/>
      </c>
      <c r="W26" s="534" t="str">
        <f>IF(Stat.!BU45="","",Stat.!BU45)</f>
        <v/>
      </c>
      <c r="X26" s="6" t="str">
        <f t="shared" si="33"/>
        <v>Havlík Martin</v>
      </c>
      <c r="Y26" s="6">
        <f t="shared" si="7"/>
        <v>0</v>
      </c>
      <c r="Z26" s="96">
        <f t="shared" si="8"/>
        <v>0</v>
      </c>
      <c r="AA26" s="97">
        <f t="shared" si="9"/>
        <v>0</v>
      </c>
      <c r="AB26" s="29">
        <f t="shared" si="10"/>
        <v>0</v>
      </c>
      <c r="AC26" s="457">
        <f t="shared" si="11"/>
        <v>0</v>
      </c>
      <c r="AE26" s="29" t="str">
        <f t="shared" si="12"/>
        <v>Havlík Martin</v>
      </c>
      <c r="AF26" s="29">
        <f t="shared" si="13"/>
        <v>331</v>
      </c>
      <c r="AG26" s="29">
        <f t="shared" si="14"/>
        <v>10</v>
      </c>
      <c r="AH26" s="29">
        <f t="shared" si="15"/>
        <v>341</v>
      </c>
      <c r="AJ26" s="29" t="str">
        <f t="shared" si="23"/>
        <v>Havlík Martin</v>
      </c>
      <c r="AK26" s="29">
        <f t="shared" si="24"/>
        <v>0</v>
      </c>
      <c r="AL26" s="29">
        <f t="shared" si="25"/>
        <v>0</v>
      </c>
      <c r="AM26" s="29">
        <f t="shared" si="26"/>
        <v>0</v>
      </c>
      <c r="AO26" s="29" t="str">
        <f t="shared" si="27"/>
        <v>Havlík Martin</v>
      </c>
      <c r="AP26" s="29">
        <f t="shared" si="34"/>
        <v>0</v>
      </c>
      <c r="AQ26" s="29">
        <f>AP26-AR26</f>
        <v>0</v>
      </c>
      <c r="AR26" s="29">
        <f>Z26</f>
        <v>0</v>
      </c>
      <c r="AS26" s="86">
        <f t="shared" si="29"/>
        <v>0</v>
      </c>
      <c r="AT26" s="86">
        <f t="shared" si="30"/>
        <v>0</v>
      </c>
      <c r="AU26" s="86">
        <v>0</v>
      </c>
    </row>
    <row r="27" spans="1:47" x14ac:dyDescent="0.2">
      <c r="A27" s="77">
        <v>21</v>
      </c>
      <c r="B27" s="300" t="str">
        <f>Stat.!B4</f>
        <v>Havlík Roman</v>
      </c>
      <c r="C27" s="35">
        <f>Stat.!P4</f>
        <v>180</v>
      </c>
      <c r="D27" s="35">
        <f>Stat.!AD4</f>
        <v>0</v>
      </c>
      <c r="E27" s="35">
        <f>Stat.!AR4</f>
        <v>0</v>
      </c>
      <c r="F27" s="35">
        <f>Stat.!BF4</f>
        <v>0</v>
      </c>
      <c r="G27" s="16">
        <f>Stat.!BT4</f>
        <v>0</v>
      </c>
      <c r="H27" s="34"/>
      <c r="I27" s="16">
        <f>Stat.!P41</f>
        <v>90</v>
      </c>
      <c r="J27" s="26">
        <f>Stat.!AD41</f>
        <v>0</v>
      </c>
      <c r="K27" s="16">
        <f>Stat.!AR41</f>
        <v>0</v>
      </c>
      <c r="L27" s="26">
        <f>Stat.!BF41</f>
        <v>0</v>
      </c>
      <c r="M27" s="16">
        <f>Stat.!BT41</f>
        <v>0</v>
      </c>
      <c r="N27" s="34"/>
      <c r="O27" s="16">
        <f t="shared" si="0"/>
        <v>270</v>
      </c>
      <c r="P27" s="26">
        <f t="shared" si="1"/>
        <v>0</v>
      </c>
      <c r="Q27" s="16">
        <f t="shared" si="2"/>
        <v>0</v>
      </c>
      <c r="R27" s="26">
        <f t="shared" si="3"/>
        <v>0</v>
      </c>
      <c r="S27" s="34">
        <f t="shared" si="4"/>
        <v>0</v>
      </c>
      <c r="T27" s="16">
        <f t="shared" si="5"/>
        <v>0</v>
      </c>
      <c r="U27" s="526">
        <f>Stat.!BU4+Stat.!BU41</f>
        <v>0</v>
      </c>
      <c r="V27" s="531" t="str">
        <f>IF(Stat.!BU7="","",Stat.!BU7)</f>
        <v/>
      </c>
      <c r="W27" s="534" t="str">
        <f>IF(Stat.!BU51="","",Stat.!BU51)</f>
        <v/>
      </c>
      <c r="X27" s="6" t="str">
        <f t="shared" si="6"/>
        <v>Havlík Roman</v>
      </c>
      <c r="Y27" s="6">
        <f t="shared" ref="Y27:Y39" si="36">S27-U27</f>
        <v>0</v>
      </c>
      <c r="Z27" s="96">
        <f t="shared" ref="Z27:Z39" si="37">U27</f>
        <v>0</v>
      </c>
      <c r="AA27" s="97">
        <f t="shared" ref="AA27:AA39" si="38">S27</f>
        <v>0</v>
      </c>
      <c r="AB27" s="29">
        <f t="shared" ref="AB27:AB39" si="39">IF(V27="",G27,G27-V27)</f>
        <v>0</v>
      </c>
      <c r="AC27" s="457">
        <f t="shared" ref="AC27:AC39" si="40">IF(W27="",M27,M27-W27)</f>
        <v>0</v>
      </c>
      <c r="AE27" s="29" t="str">
        <f t="shared" si="12"/>
        <v>Havlík Roman</v>
      </c>
      <c r="AF27" s="29">
        <f t="shared" si="13"/>
        <v>90</v>
      </c>
      <c r="AG27" s="29">
        <f t="shared" si="14"/>
        <v>0</v>
      </c>
      <c r="AH27" s="29">
        <f t="shared" si="15"/>
        <v>90</v>
      </c>
      <c r="AJ27" s="29" t="str">
        <f t="shared" si="23"/>
        <v>Havlík Roman</v>
      </c>
      <c r="AK27" s="29">
        <f t="shared" si="24"/>
        <v>0</v>
      </c>
      <c r="AL27" s="29">
        <f t="shared" si="25"/>
        <v>0</v>
      </c>
      <c r="AM27" s="29">
        <f t="shared" si="26"/>
        <v>0</v>
      </c>
      <c r="AO27" s="29" t="str">
        <f t="shared" si="27"/>
        <v>Havlík Roman</v>
      </c>
      <c r="AP27" s="29">
        <f t="shared" ref="AP27:AP34" si="41">M27</f>
        <v>0</v>
      </c>
      <c r="AQ27" s="29">
        <f t="shared" ref="AQ27:AQ34" si="42">AP27-AR27</f>
        <v>0</v>
      </c>
      <c r="AR27" s="29">
        <f t="shared" ref="AR27:AR34" si="43">Z27</f>
        <v>0</v>
      </c>
      <c r="AS27" s="86">
        <f t="shared" si="29"/>
        <v>0</v>
      </c>
      <c r="AT27" s="86">
        <f t="shared" si="30"/>
        <v>0</v>
      </c>
      <c r="AU27" s="86">
        <v>0</v>
      </c>
    </row>
    <row r="28" spans="1:47" x14ac:dyDescent="0.2">
      <c r="A28" s="77">
        <v>22</v>
      </c>
      <c r="B28" s="300" t="str">
        <f>Stat.!B15</f>
        <v>Kelbler Marek</v>
      </c>
      <c r="C28" s="35">
        <f>Stat.!P15</f>
        <v>0</v>
      </c>
      <c r="D28" s="35">
        <f>Stat.!AD15</f>
        <v>0</v>
      </c>
      <c r="E28" s="35">
        <f>Stat.!AR15</f>
        <v>0</v>
      </c>
      <c r="F28" s="35">
        <f>Stat.!BF15</f>
        <v>0</v>
      </c>
      <c r="G28" s="16">
        <f>Stat.!BT15</f>
        <v>0</v>
      </c>
      <c r="H28" s="34"/>
      <c r="I28" s="16">
        <f>Stat.!P52</f>
        <v>180</v>
      </c>
      <c r="J28" s="26">
        <f>Stat.!AD52</f>
        <v>0</v>
      </c>
      <c r="K28" s="16">
        <f>Stat.!AR52</f>
        <v>0</v>
      </c>
      <c r="L28" s="26">
        <f>Stat.!BF52</f>
        <v>0</v>
      </c>
      <c r="M28" s="16">
        <f>Stat.!BT52</f>
        <v>0</v>
      </c>
      <c r="N28" s="34"/>
      <c r="O28" s="16">
        <f t="shared" si="0"/>
        <v>180</v>
      </c>
      <c r="P28" s="26">
        <f t="shared" si="1"/>
        <v>0</v>
      </c>
      <c r="Q28" s="16">
        <f t="shared" si="2"/>
        <v>0</v>
      </c>
      <c r="R28" s="26">
        <f t="shared" si="3"/>
        <v>0</v>
      </c>
      <c r="S28" s="34">
        <f t="shared" si="4"/>
        <v>0</v>
      </c>
      <c r="T28" s="16">
        <f t="shared" si="5"/>
        <v>0</v>
      </c>
      <c r="U28" s="526">
        <f>Stat.!BU15+Stat.!BU52</f>
        <v>0</v>
      </c>
      <c r="V28" s="531" t="str">
        <f>IF(Stat.!BU19="","",Stat.!BU19)</f>
        <v/>
      </c>
      <c r="W28" s="534" t="str">
        <f>IF(Stat.!BU56="","",Stat.!BU56)</f>
        <v/>
      </c>
      <c r="X28" s="6" t="str">
        <f t="shared" si="6"/>
        <v>Kelbler Marek</v>
      </c>
      <c r="Y28" s="6">
        <f t="shared" si="36"/>
        <v>0</v>
      </c>
      <c r="Z28" s="96">
        <f t="shared" si="37"/>
        <v>0</v>
      </c>
      <c r="AA28" s="97">
        <f t="shared" si="38"/>
        <v>0</v>
      </c>
      <c r="AB28" s="29">
        <f t="shared" si="39"/>
        <v>0</v>
      </c>
      <c r="AC28" s="457">
        <f t="shared" si="40"/>
        <v>0</v>
      </c>
      <c r="AE28" s="29" t="str">
        <f t="shared" si="12"/>
        <v>Kelbler Marek</v>
      </c>
      <c r="AF28" s="29">
        <f t="shared" si="13"/>
        <v>180</v>
      </c>
      <c r="AG28" s="29">
        <f t="shared" si="14"/>
        <v>0</v>
      </c>
      <c r="AH28" s="29">
        <f t="shared" si="15"/>
        <v>180</v>
      </c>
      <c r="AJ28" s="29" t="str">
        <f t="shared" si="23"/>
        <v>Kelbler Marek</v>
      </c>
      <c r="AK28" s="29">
        <f t="shared" si="24"/>
        <v>0</v>
      </c>
      <c r="AL28" s="29">
        <f t="shared" si="25"/>
        <v>0</v>
      </c>
      <c r="AM28" s="29">
        <f t="shared" si="26"/>
        <v>0</v>
      </c>
      <c r="AO28" s="29" t="str">
        <f t="shared" si="27"/>
        <v>Kelbler Marek</v>
      </c>
      <c r="AP28" s="29">
        <f t="shared" si="41"/>
        <v>0</v>
      </c>
      <c r="AQ28" s="29">
        <f t="shared" si="42"/>
        <v>0</v>
      </c>
      <c r="AR28" s="29">
        <f t="shared" si="43"/>
        <v>0</v>
      </c>
      <c r="AS28" s="86">
        <f t="shared" si="29"/>
        <v>0</v>
      </c>
      <c r="AT28" s="86">
        <f t="shared" si="30"/>
        <v>0</v>
      </c>
      <c r="AU28" s="86">
        <v>0</v>
      </c>
    </row>
    <row r="29" spans="1:47" x14ac:dyDescent="0.2">
      <c r="A29" s="77">
        <v>23</v>
      </c>
      <c r="B29" s="300" t="str">
        <f>Stat.!B13</f>
        <v>Jahoda Martin</v>
      </c>
      <c r="C29" s="35">
        <f>Stat.!P13</f>
        <v>0</v>
      </c>
      <c r="D29" s="35">
        <f>Stat.!AD13</f>
        <v>0</v>
      </c>
      <c r="E29" s="35">
        <f>Stat.!AR13</f>
        <v>0</v>
      </c>
      <c r="F29" s="35">
        <f>Stat.!BF13</f>
        <v>0</v>
      </c>
      <c r="G29" s="16">
        <f>Stat.!BT13</f>
        <v>0</v>
      </c>
      <c r="H29" s="34"/>
      <c r="I29" s="16">
        <f>Stat.!P50</f>
        <v>0</v>
      </c>
      <c r="J29" s="26">
        <f>Stat.!AD50</f>
        <v>11</v>
      </c>
      <c r="K29" s="16">
        <f>Stat.!AR50</f>
        <v>0</v>
      </c>
      <c r="L29" s="26">
        <f>Stat.!BF50</f>
        <v>0</v>
      </c>
      <c r="M29" s="16">
        <f>Stat.!BT50</f>
        <v>0</v>
      </c>
      <c r="N29" s="34"/>
      <c r="O29" s="16">
        <f t="shared" si="0"/>
        <v>0</v>
      </c>
      <c r="P29" s="26">
        <f t="shared" si="1"/>
        <v>11</v>
      </c>
      <c r="Q29" s="16">
        <f t="shared" si="2"/>
        <v>0</v>
      </c>
      <c r="R29" s="26">
        <f t="shared" si="3"/>
        <v>0</v>
      </c>
      <c r="S29" s="34">
        <f t="shared" si="4"/>
        <v>0</v>
      </c>
      <c r="T29" s="16">
        <f t="shared" si="5"/>
        <v>0</v>
      </c>
      <c r="U29" s="526">
        <f>Stat.!BU13+Stat.!BU50</f>
        <v>0</v>
      </c>
      <c r="V29" s="531" t="str">
        <f>IF(Stat.!BU24="","",Stat.!BU24)</f>
        <v/>
      </c>
      <c r="W29" s="534" t="str">
        <f>IF(Stat.!BU61="","",Stat.!BU61)</f>
        <v/>
      </c>
      <c r="X29" s="6" t="str">
        <f t="shared" si="6"/>
        <v>Jahoda Martin</v>
      </c>
      <c r="Y29" s="6">
        <f t="shared" si="36"/>
        <v>0</v>
      </c>
      <c r="Z29" s="96">
        <f t="shared" si="37"/>
        <v>0</v>
      </c>
      <c r="AA29" s="97">
        <f t="shared" si="38"/>
        <v>0</v>
      </c>
      <c r="AB29" s="29">
        <f t="shared" si="39"/>
        <v>0</v>
      </c>
      <c r="AC29" s="457">
        <f t="shared" si="40"/>
        <v>0</v>
      </c>
      <c r="AE29" s="29" t="str">
        <f t="shared" si="12"/>
        <v>Jahoda Martin</v>
      </c>
      <c r="AF29" s="29">
        <f t="shared" si="13"/>
        <v>0</v>
      </c>
      <c r="AG29" s="29">
        <f t="shared" si="14"/>
        <v>11</v>
      </c>
      <c r="AH29" s="29">
        <f t="shared" si="15"/>
        <v>11</v>
      </c>
      <c r="AJ29" s="29" t="str">
        <f t="shared" si="23"/>
        <v>Jahoda Martin</v>
      </c>
      <c r="AK29" s="29">
        <f t="shared" si="24"/>
        <v>0</v>
      </c>
      <c r="AL29" s="29">
        <f t="shared" si="25"/>
        <v>0</v>
      </c>
      <c r="AM29" s="29">
        <f t="shared" si="26"/>
        <v>0</v>
      </c>
      <c r="AO29" s="29" t="str">
        <f t="shared" si="27"/>
        <v>Jahoda Martin</v>
      </c>
      <c r="AP29" s="29">
        <f t="shared" si="41"/>
        <v>0</v>
      </c>
      <c r="AQ29" s="29">
        <f t="shared" si="42"/>
        <v>0</v>
      </c>
      <c r="AR29" s="29">
        <f t="shared" si="43"/>
        <v>0</v>
      </c>
      <c r="AS29" s="86">
        <f t="shared" si="29"/>
        <v>0</v>
      </c>
      <c r="AT29" s="86">
        <f t="shared" si="30"/>
        <v>0</v>
      </c>
      <c r="AU29" s="86">
        <v>0</v>
      </c>
    </row>
    <row r="30" spans="1:47" x14ac:dyDescent="0.2">
      <c r="A30" s="77">
        <v>24</v>
      </c>
      <c r="B30" s="300" t="str">
        <f>Stat.!B17</f>
        <v>Zejda Vojtěch</v>
      </c>
      <c r="C30" s="35">
        <f>Stat.!P17</f>
        <v>1016</v>
      </c>
      <c r="D30" s="35">
        <f>Stat.!AD17</f>
        <v>0</v>
      </c>
      <c r="E30" s="35">
        <f>Stat.!AR17</f>
        <v>0</v>
      </c>
      <c r="F30" s="35">
        <f>Stat.!BF17</f>
        <v>0</v>
      </c>
      <c r="G30" s="16">
        <f>Stat.!BT17</f>
        <v>0</v>
      </c>
      <c r="H30" s="34"/>
      <c r="I30" s="16">
        <f>Stat.!P54</f>
        <v>180</v>
      </c>
      <c r="J30" s="26">
        <f>Stat.!AD54</f>
        <v>0</v>
      </c>
      <c r="K30" s="16">
        <f>Stat.!AR54</f>
        <v>0</v>
      </c>
      <c r="L30" s="26">
        <f>Stat.!BF54</f>
        <v>0</v>
      </c>
      <c r="M30" s="16">
        <f>Stat.!BT54</f>
        <v>0</v>
      </c>
      <c r="N30" s="34"/>
      <c r="O30" s="16">
        <f t="shared" si="0"/>
        <v>1196</v>
      </c>
      <c r="P30" s="26">
        <f t="shared" si="1"/>
        <v>0</v>
      </c>
      <c r="Q30" s="16">
        <f t="shared" si="2"/>
        <v>0</v>
      </c>
      <c r="R30" s="26">
        <f t="shared" si="3"/>
        <v>0</v>
      </c>
      <c r="S30" s="34">
        <f t="shared" si="4"/>
        <v>0</v>
      </c>
      <c r="T30" s="16">
        <f t="shared" si="5"/>
        <v>0</v>
      </c>
      <c r="U30" s="526">
        <f>Stat.!BU17+Stat.!BU54</f>
        <v>0</v>
      </c>
      <c r="V30" s="531" t="str">
        <f>IF(Stat.!BU25="","",Stat.!BU25)</f>
        <v/>
      </c>
      <c r="W30" s="534" t="str">
        <f>IF(Stat.!BU62="","",Stat.!BU62)</f>
        <v/>
      </c>
      <c r="X30" s="6" t="str">
        <f t="shared" si="6"/>
        <v>Zejda Vojtěch</v>
      </c>
      <c r="Y30" s="6">
        <f t="shared" si="36"/>
        <v>0</v>
      </c>
      <c r="Z30" s="96">
        <f t="shared" si="37"/>
        <v>0</v>
      </c>
      <c r="AA30" s="97">
        <f t="shared" si="38"/>
        <v>0</v>
      </c>
      <c r="AB30" s="29">
        <f t="shared" si="39"/>
        <v>0</v>
      </c>
      <c r="AC30" s="457">
        <f t="shared" si="40"/>
        <v>0</v>
      </c>
      <c r="AE30" s="29" t="str">
        <f t="shared" si="12"/>
        <v>Zejda Vojtěch</v>
      </c>
      <c r="AF30" s="29">
        <f t="shared" si="13"/>
        <v>180</v>
      </c>
      <c r="AG30" s="29">
        <f t="shared" si="14"/>
        <v>0</v>
      </c>
      <c r="AH30" s="29">
        <f t="shared" si="15"/>
        <v>180</v>
      </c>
      <c r="AJ30" s="29" t="str">
        <f t="shared" si="23"/>
        <v>Zejda Vojtěch</v>
      </c>
      <c r="AK30" s="29">
        <f t="shared" si="24"/>
        <v>0</v>
      </c>
      <c r="AL30" s="29">
        <f t="shared" si="25"/>
        <v>0</v>
      </c>
      <c r="AM30" s="29">
        <f t="shared" si="26"/>
        <v>0</v>
      </c>
      <c r="AO30" s="29" t="str">
        <f t="shared" si="27"/>
        <v>Zejda Vojtěch</v>
      </c>
      <c r="AP30" s="29">
        <f t="shared" si="41"/>
        <v>0</v>
      </c>
      <c r="AQ30" s="29">
        <f t="shared" si="42"/>
        <v>0</v>
      </c>
      <c r="AR30" s="29">
        <f t="shared" si="43"/>
        <v>0</v>
      </c>
      <c r="AS30" s="86">
        <f t="shared" si="29"/>
        <v>0</v>
      </c>
      <c r="AT30" s="86">
        <f t="shared" si="30"/>
        <v>0</v>
      </c>
      <c r="AU30" s="86">
        <v>0</v>
      </c>
    </row>
    <row r="31" spans="1:47" x14ac:dyDescent="0.2">
      <c r="A31" s="77">
        <v>25</v>
      </c>
      <c r="B31" s="300" t="str">
        <f>Stat.!B24</f>
        <v>Chvátal Patrik</v>
      </c>
      <c r="C31" s="35">
        <f>Stat.!P24</f>
        <v>90</v>
      </c>
      <c r="D31" s="35">
        <f>Stat.!AD24</f>
        <v>0</v>
      </c>
      <c r="E31" s="35">
        <f>Stat.!AR24</f>
        <v>0</v>
      </c>
      <c r="F31" s="35">
        <f>Stat.!BF24</f>
        <v>0</v>
      </c>
      <c r="G31" s="16">
        <f>Stat.!BT24</f>
        <v>0</v>
      </c>
      <c r="H31" s="34"/>
      <c r="I31" s="16">
        <f>Stat.!P61</f>
        <v>0</v>
      </c>
      <c r="J31" s="26">
        <f>Stat.!AD61</f>
        <v>61</v>
      </c>
      <c r="K31" s="16">
        <f>Stat.!AR61</f>
        <v>0</v>
      </c>
      <c r="L31" s="26">
        <f>Stat.!BF61</f>
        <v>0</v>
      </c>
      <c r="M31" s="16">
        <f>Stat.!BT61</f>
        <v>0</v>
      </c>
      <c r="N31" s="34"/>
      <c r="O31" s="16">
        <f t="shared" si="0"/>
        <v>90</v>
      </c>
      <c r="P31" s="26">
        <f t="shared" si="1"/>
        <v>61</v>
      </c>
      <c r="Q31" s="16">
        <f t="shared" si="2"/>
        <v>0</v>
      </c>
      <c r="R31" s="26">
        <f t="shared" si="3"/>
        <v>0</v>
      </c>
      <c r="S31" s="34">
        <f t="shared" si="4"/>
        <v>0</v>
      </c>
      <c r="T31" s="16">
        <f t="shared" si="5"/>
        <v>0</v>
      </c>
      <c r="U31" s="526">
        <f>Stat.!BU24+Stat.!BU61</f>
        <v>0</v>
      </c>
      <c r="V31" s="531" t="str">
        <f>IF(Stat.!BU26="","",Stat.!BU26)</f>
        <v/>
      </c>
      <c r="W31" s="534" t="str">
        <f>IF(Stat.!BU63="","",Stat.!BU63)</f>
        <v/>
      </c>
      <c r="X31" s="6" t="str">
        <f t="shared" si="6"/>
        <v>Chvátal Patrik</v>
      </c>
      <c r="Y31" s="6">
        <f t="shared" si="36"/>
        <v>0</v>
      </c>
      <c r="Z31" s="96">
        <f t="shared" si="37"/>
        <v>0</v>
      </c>
      <c r="AA31" s="97">
        <f t="shared" si="38"/>
        <v>0</v>
      </c>
      <c r="AB31" s="29">
        <f t="shared" si="39"/>
        <v>0</v>
      </c>
      <c r="AC31" s="457">
        <f t="shared" si="40"/>
        <v>0</v>
      </c>
      <c r="AE31" s="29" t="str">
        <f t="shared" si="12"/>
        <v>Chvátal Patrik</v>
      </c>
      <c r="AF31" s="29">
        <f t="shared" si="13"/>
        <v>0</v>
      </c>
      <c r="AG31" s="29">
        <f t="shared" si="14"/>
        <v>61</v>
      </c>
      <c r="AH31" s="29">
        <f t="shared" si="15"/>
        <v>61</v>
      </c>
      <c r="AJ31" s="29" t="str">
        <f t="shared" si="23"/>
        <v>Chvátal Patrik</v>
      </c>
      <c r="AK31" s="29">
        <f t="shared" si="24"/>
        <v>0</v>
      </c>
      <c r="AL31" s="29">
        <f t="shared" si="25"/>
        <v>0</v>
      </c>
      <c r="AM31" s="29">
        <f t="shared" si="26"/>
        <v>0</v>
      </c>
      <c r="AO31" s="29" t="str">
        <f t="shared" si="27"/>
        <v>Chvátal Patrik</v>
      </c>
      <c r="AP31" s="29">
        <f t="shared" si="41"/>
        <v>0</v>
      </c>
      <c r="AQ31" s="29">
        <f t="shared" si="42"/>
        <v>0</v>
      </c>
      <c r="AR31" s="29">
        <f t="shared" si="43"/>
        <v>0</v>
      </c>
      <c r="AS31" s="86">
        <f t="shared" si="29"/>
        <v>0</v>
      </c>
      <c r="AT31" s="86">
        <f t="shared" si="30"/>
        <v>0</v>
      </c>
      <c r="AU31" s="86">
        <v>0</v>
      </c>
    </row>
    <row r="32" spans="1:47" x14ac:dyDescent="0.2">
      <c r="A32" s="77">
        <v>26</v>
      </c>
      <c r="B32" s="300" t="str">
        <f>Stat.!B25</f>
        <v>Koupil Petr</v>
      </c>
      <c r="C32" s="35">
        <f>Stat.!P25</f>
        <v>810</v>
      </c>
      <c r="D32" s="35">
        <f>Stat.!AD25</f>
        <v>0</v>
      </c>
      <c r="E32" s="35">
        <f>Stat.!AR25</f>
        <v>0</v>
      </c>
      <c r="F32" s="35">
        <f>Stat.!BF25</f>
        <v>0</v>
      </c>
      <c r="G32" s="16">
        <f>Stat.!BT25</f>
        <v>0</v>
      </c>
      <c r="H32" s="34"/>
      <c r="I32" s="16">
        <f>Stat.!P62</f>
        <v>900</v>
      </c>
      <c r="J32" s="26">
        <f>Stat.!AD62</f>
        <v>0</v>
      </c>
      <c r="K32" s="16">
        <f>Stat.!AR62</f>
        <v>0</v>
      </c>
      <c r="L32" s="26">
        <f>Stat.!BF62</f>
        <v>0</v>
      </c>
      <c r="M32" s="16">
        <f>Stat.!BT62</f>
        <v>0</v>
      </c>
      <c r="N32" s="34"/>
      <c r="O32" s="16">
        <f t="shared" si="0"/>
        <v>1710</v>
      </c>
      <c r="P32" s="26">
        <f t="shared" si="1"/>
        <v>0</v>
      </c>
      <c r="Q32" s="16">
        <f t="shared" si="2"/>
        <v>0</v>
      </c>
      <c r="R32" s="26">
        <f t="shared" si="3"/>
        <v>0</v>
      </c>
      <c r="S32" s="34">
        <f t="shared" si="4"/>
        <v>0</v>
      </c>
      <c r="T32" s="16">
        <f t="shared" si="5"/>
        <v>0</v>
      </c>
      <c r="U32" s="526">
        <f>Stat.!BU25+Stat.!BU62</f>
        <v>0</v>
      </c>
      <c r="V32" s="531" t="str">
        <f>IF(Stat.!BU28="","",Stat.!BU28)</f>
        <v/>
      </c>
      <c r="W32" s="534" t="str">
        <f>IF(Stat.!BU65="","",Stat.!BU65)</f>
        <v/>
      </c>
      <c r="X32" s="6" t="str">
        <f t="shared" si="6"/>
        <v>Koupil Petr</v>
      </c>
      <c r="Y32" s="6">
        <f t="shared" si="36"/>
        <v>0</v>
      </c>
      <c r="Z32" s="96">
        <f t="shared" si="37"/>
        <v>0</v>
      </c>
      <c r="AA32" s="97">
        <f t="shared" si="38"/>
        <v>0</v>
      </c>
      <c r="AB32" s="29">
        <f t="shared" si="39"/>
        <v>0</v>
      </c>
      <c r="AC32" s="457">
        <f t="shared" si="40"/>
        <v>0</v>
      </c>
      <c r="AE32" s="29" t="str">
        <f t="shared" si="12"/>
        <v>Koupil Petr</v>
      </c>
      <c r="AF32" s="29">
        <f t="shared" si="13"/>
        <v>900</v>
      </c>
      <c r="AG32" s="29">
        <f t="shared" si="14"/>
        <v>0</v>
      </c>
      <c r="AH32" s="29">
        <f t="shared" si="15"/>
        <v>900</v>
      </c>
      <c r="AJ32" s="29" t="str">
        <f t="shared" si="23"/>
        <v>Koupil Petr</v>
      </c>
      <c r="AK32" s="29">
        <f t="shared" si="24"/>
        <v>0</v>
      </c>
      <c r="AL32" s="29">
        <f t="shared" si="25"/>
        <v>0</v>
      </c>
      <c r="AM32" s="29">
        <f t="shared" si="26"/>
        <v>0</v>
      </c>
      <c r="AO32" s="29" t="str">
        <f t="shared" si="27"/>
        <v>Koupil Petr</v>
      </c>
      <c r="AP32" s="29">
        <f t="shared" si="41"/>
        <v>0</v>
      </c>
      <c r="AQ32" s="29">
        <f t="shared" si="42"/>
        <v>0</v>
      </c>
      <c r="AR32" s="29">
        <f t="shared" si="43"/>
        <v>0</v>
      </c>
      <c r="AS32" s="86">
        <f t="shared" si="29"/>
        <v>0</v>
      </c>
      <c r="AT32" s="86">
        <f t="shared" si="30"/>
        <v>0</v>
      </c>
      <c r="AU32" s="86">
        <v>0</v>
      </c>
    </row>
    <row r="33" spans="1:47" x14ac:dyDescent="0.2">
      <c r="A33" s="77">
        <v>27</v>
      </c>
      <c r="B33" s="300" t="str">
        <f>Stat.!B28</f>
        <v>Plachý Karel</v>
      </c>
      <c r="C33" s="35">
        <f>Stat.!P28</f>
        <v>0</v>
      </c>
      <c r="D33" s="35">
        <f>Stat.!AD28</f>
        <v>5</v>
      </c>
      <c r="E33" s="35">
        <f>Stat.!AR28</f>
        <v>0</v>
      </c>
      <c r="F33" s="35">
        <f>Stat.!BF28</f>
        <v>0</v>
      </c>
      <c r="G33" s="16">
        <f>Stat.!BT28</f>
        <v>0</v>
      </c>
      <c r="H33" s="34"/>
      <c r="I33" s="16">
        <f>Stat.!P65</f>
        <v>0</v>
      </c>
      <c r="J33" s="26">
        <f>Stat.!AD65</f>
        <v>0</v>
      </c>
      <c r="K33" s="16">
        <f>Stat.!AR65</f>
        <v>0</v>
      </c>
      <c r="L33" s="26">
        <f>Stat.!BF65</f>
        <v>0</v>
      </c>
      <c r="M33" s="16">
        <f>Stat.!BT65</f>
        <v>0</v>
      </c>
      <c r="N33" s="34"/>
      <c r="O33" s="16">
        <f t="shared" si="0"/>
        <v>0</v>
      </c>
      <c r="P33" s="26">
        <f t="shared" si="1"/>
        <v>5</v>
      </c>
      <c r="Q33" s="16">
        <f t="shared" si="2"/>
        <v>0</v>
      </c>
      <c r="R33" s="26">
        <f t="shared" si="3"/>
        <v>0</v>
      </c>
      <c r="S33" s="34">
        <f t="shared" si="4"/>
        <v>0</v>
      </c>
      <c r="T33" s="16">
        <f t="shared" si="5"/>
        <v>0</v>
      </c>
      <c r="U33" s="526">
        <f>Stat.!BU28+Stat.!BU65</f>
        <v>0</v>
      </c>
      <c r="V33" s="531" t="str">
        <f>IF(Stat.!BU29="","",Stat.!BU29)</f>
        <v/>
      </c>
      <c r="W33" s="534" t="str">
        <f>IF(Stat.!BU66="","",Stat.!BU66)</f>
        <v/>
      </c>
      <c r="X33" s="6" t="str">
        <f t="shared" si="6"/>
        <v>Plachý Karel</v>
      </c>
      <c r="Y33" s="6">
        <f t="shared" si="36"/>
        <v>0</v>
      </c>
      <c r="Z33" s="96">
        <f t="shared" si="37"/>
        <v>0</v>
      </c>
      <c r="AA33" s="97">
        <f t="shared" si="38"/>
        <v>0</v>
      </c>
      <c r="AB33" s="29">
        <f t="shared" si="39"/>
        <v>0</v>
      </c>
      <c r="AC33" s="457">
        <f t="shared" si="40"/>
        <v>0</v>
      </c>
      <c r="AE33" s="29" t="str">
        <f t="shared" si="12"/>
        <v>Plachý Karel</v>
      </c>
      <c r="AF33" s="29">
        <f t="shared" si="13"/>
        <v>0</v>
      </c>
      <c r="AG33" s="29">
        <f t="shared" si="14"/>
        <v>0</v>
      </c>
      <c r="AH33" s="29">
        <f t="shared" si="15"/>
        <v>0</v>
      </c>
      <c r="AJ33" s="29" t="str">
        <f t="shared" si="23"/>
        <v>Plachý Karel</v>
      </c>
      <c r="AK33" s="29">
        <f t="shared" si="24"/>
        <v>0</v>
      </c>
      <c r="AL33" s="29">
        <f t="shared" si="25"/>
        <v>0</v>
      </c>
      <c r="AM33" s="29">
        <f t="shared" si="26"/>
        <v>0</v>
      </c>
      <c r="AO33" s="29" t="str">
        <f t="shared" si="27"/>
        <v>Plachý Karel</v>
      </c>
      <c r="AP33" s="29">
        <f t="shared" si="41"/>
        <v>0</v>
      </c>
      <c r="AQ33" s="29">
        <f t="shared" si="42"/>
        <v>0</v>
      </c>
      <c r="AR33" s="29">
        <f t="shared" si="43"/>
        <v>0</v>
      </c>
      <c r="AS33" s="86">
        <f t="shared" si="29"/>
        <v>0</v>
      </c>
      <c r="AT33" s="86">
        <f t="shared" si="30"/>
        <v>0</v>
      </c>
      <c r="AU33" s="86">
        <v>0</v>
      </c>
    </row>
    <row r="34" spans="1:47" x14ac:dyDescent="0.2">
      <c r="A34" s="77">
        <v>28</v>
      </c>
      <c r="B34" s="300" t="str">
        <f>Stat.!B29</f>
        <v>Nehyba Filip</v>
      </c>
      <c r="C34" s="35">
        <f>Stat.!P29</f>
        <v>0</v>
      </c>
      <c r="D34" s="35">
        <f>Stat.!AD29</f>
        <v>0</v>
      </c>
      <c r="E34" s="35">
        <f>Stat.!AR29</f>
        <v>0</v>
      </c>
      <c r="F34" s="35">
        <f>Stat.!BF29</f>
        <v>0</v>
      </c>
      <c r="G34" s="16">
        <f>Stat.!BT29</f>
        <v>0</v>
      </c>
      <c r="H34" s="34"/>
      <c r="I34" s="16">
        <f>Stat.!P66</f>
        <v>180</v>
      </c>
      <c r="J34" s="26">
        <f>Stat.!AD66</f>
        <v>0</v>
      </c>
      <c r="K34" s="16">
        <f>Stat.!AR66</f>
        <v>1</v>
      </c>
      <c r="L34" s="26">
        <f>Stat.!BF66</f>
        <v>0</v>
      </c>
      <c r="M34" s="16">
        <f>Stat.!BT66</f>
        <v>0</v>
      </c>
      <c r="N34" s="34"/>
      <c r="O34" s="16">
        <f t="shared" si="0"/>
        <v>180</v>
      </c>
      <c r="P34" s="26">
        <f t="shared" si="1"/>
        <v>0</v>
      </c>
      <c r="Q34" s="16">
        <f t="shared" si="2"/>
        <v>1</v>
      </c>
      <c r="R34" s="26">
        <f t="shared" si="3"/>
        <v>0</v>
      </c>
      <c r="S34" s="34">
        <f t="shared" si="4"/>
        <v>0</v>
      </c>
      <c r="T34" s="16">
        <f t="shared" si="5"/>
        <v>1</v>
      </c>
      <c r="U34" s="526">
        <f>Stat.!BU29+Stat.!BU66</f>
        <v>0</v>
      </c>
      <c r="V34" s="531" t="str">
        <f>IF(Stat.!BU30="","",Stat.!BU30)</f>
        <v/>
      </c>
      <c r="W34" s="534" t="str">
        <f>IF(Stat.!BU67="","",Stat.!BU67)</f>
        <v/>
      </c>
      <c r="X34" s="6" t="str">
        <f t="shared" ref="X34:X39" si="44">B34</f>
        <v>Nehyba Filip</v>
      </c>
      <c r="Y34" s="6">
        <f t="shared" si="36"/>
        <v>0</v>
      </c>
      <c r="Z34" s="96">
        <f t="shared" si="37"/>
        <v>0</v>
      </c>
      <c r="AA34" s="97">
        <f t="shared" si="38"/>
        <v>0</v>
      </c>
      <c r="AB34" s="29">
        <f t="shared" si="39"/>
        <v>0</v>
      </c>
      <c r="AC34" s="457">
        <f t="shared" si="40"/>
        <v>0</v>
      </c>
      <c r="AE34" s="29" t="str">
        <f t="shared" si="12"/>
        <v>Nehyba Filip</v>
      </c>
      <c r="AF34" s="29">
        <f t="shared" si="13"/>
        <v>180</v>
      </c>
      <c r="AG34" s="29">
        <f t="shared" si="14"/>
        <v>0</v>
      </c>
      <c r="AH34" s="29">
        <f t="shared" si="15"/>
        <v>180</v>
      </c>
      <c r="AJ34" s="29" t="str">
        <f t="shared" si="23"/>
        <v>Nehyba Filip</v>
      </c>
      <c r="AK34" s="29">
        <f t="shared" si="24"/>
        <v>1</v>
      </c>
      <c r="AL34" s="29">
        <f t="shared" si="25"/>
        <v>0</v>
      </c>
      <c r="AM34" s="29">
        <f t="shared" si="26"/>
        <v>1</v>
      </c>
      <c r="AO34" s="29" t="str">
        <f t="shared" si="27"/>
        <v>Nehyba Filip</v>
      </c>
      <c r="AP34" s="29">
        <f t="shared" si="41"/>
        <v>0</v>
      </c>
      <c r="AQ34" s="29">
        <f t="shared" si="42"/>
        <v>0</v>
      </c>
      <c r="AR34" s="29">
        <f t="shared" si="43"/>
        <v>0</v>
      </c>
      <c r="AS34" s="86">
        <f t="shared" si="29"/>
        <v>0</v>
      </c>
      <c r="AT34" s="86">
        <f t="shared" si="30"/>
        <v>0</v>
      </c>
      <c r="AU34" s="86">
        <v>0</v>
      </c>
    </row>
    <row r="35" spans="1:47" x14ac:dyDescent="0.2">
      <c r="A35" s="77">
        <v>29</v>
      </c>
      <c r="B35" s="300" t="str">
        <f>Stat.!B30</f>
        <v>Nedoma Václav</v>
      </c>
      <c r="C35" s="35">
        <f>Stat.!P30</f>
        <v>0</v>
      </c>
      <c r="D35" s="35">
        <f>Stat.!AD30</f>
        <v>0</v>
      </c>
      <c r="E35" s="35">
        <f>Stat.!AR30</f>
        <v>0</v>
      </c>
      <c r="F35" s="35">
        <f>Stat.!BF30</f>
        <v>0</v>
      </c>
      <c r="G35" s="16">
        <f>Stat.!BT30</f>
        <v>0</v>
      </c>
      <c r="H35" s="34"/>
      <c r="I35" s="16">
        <f>Stat.!P67</f>
        <v>45</v>
      </c>
      <c r="J35" s="26">
        <f>Stat.!AD67</f>
        <v>0</v>
      </c>
      <c r="K35" s="16">
        <f>Stat.!AR67</f>
        <v>0</v>
      </c>
      <c r="L35" s="26">
        <f>Stat.!BF67</f>
        <v>0</v>
      </c>
      <c r="M35" s="16">
        <f>Stat.!BT67</f>
        <v>0</v>
      </c>
      <c r="N35" s="34"/>
      <c r="O35" s="16">
        <f t="shared" si="0"/>
        <v>45</v>
      </c>
      <c r="P35" s="26">
        <f t="shared" si="1"/>
        <v>0</v>
      </c>
      <c r="Q35" s="16">
        <f t="shared" si="2"/>
        <v>0</v>
      </c>
      <c r="R35" s="26">
        <f t="shared" si="3"/>
        <v>0</v>
      </c>
      <c r="S35" s="34">
        <f t="shared" si="4"/>
        <v>0</v>
      </c>
      <c r="T35" s="16">
        <f t="shared" si="5"/>
        <v>0</v>
      </c>
      <c r="U35" s="526">
        <f>Stat.!BU30+Stat.!BU67</f>
        <v>0</v>
      </c>
      <c r="V35" s="531" t="str">
        <f>IF(Stat.!BU31="","",Stat.!BU31)</f>
        <v/>
      </c>
      <c r="W35" s="534" t="str">
        <f>IF(Stat.!BU68="","",Stat.!BU68)</f>
        <v/>
      </c>
      <c r="X35" s="6" t="str">
        <f t="shared" si="44"/>
        <v>Nedoma Václav</v>
      </c>
      <c r="Y35" s="6">
        <f t="shared" si="36"/>
        <v>0</v>
      </c>
      <c r="Z35" s="96">
        <f t="shared" si="37"/>
        <v>0</v>
      </c>
      <c r="AA35" s="97">
        <f t="shared" si="38"/>
        <v>0</v>
      </c>
      <c r="AB35" s="29">
        <f t="shared" si="39"/>
        <v>0</v>
      </c>
      <c r="AC35" s="457">
        <f t="shared" si="40"/>
        <v>0</v>
      </c>
      <c r="AE35" s="29" t="str">
        <f t="shared" si="12"/>
        <v>Nedoma Václav</v>
      </c>
      <c r="AF35" s="29">
        <f t="shared" si="13"/>
        <v>45</v>
      </c>
      <c r="AG35" s="29">
        <f t="shared" si="14"/>
        <v>0</v>
      </c>
      <c r="AH35" s="29">
        <f t="shared" si="15"/>
        <v>45</v>
      </c>
      <c r="AJ35" s="29" t="str">
        <f t="shared" si="23"/>
        <v>Nedoma Václav</v>
      </c>
      <c r="AK35" s="29">
        <f t="shared" si="24"/>
        <v>0</v>
      </c>
      <c r="AL35" s="29">
        <f t="shared" si="25"/>
        <v>0</v>
      </c>
      <c r="AM35" s="29">
        <f t="shared" si="26"/>
        <v>0</v>
      </c>
      <c r="AO35" s="29" t="str">
        <f t="shared" si="27"/>
        <v>Nedoma Václav</v>
      </c>
      <c r="AP35" s="29">
        <f>M35</f>
        <v>0</v>
      </c>
      <c r="AQ35" s="29">
        <f>AP35-AR35</f>
        <v>0</v>
      </c>
      <c r="AR35" s="29">
        <f>Z35</f>
        <v>0</v>
      </c>
      <c r="AS35" s="86">
        <f t="shared" si="29"/>
        <v>0</v>
      </c>
      <c r="AT35" s="86">
        <f t="shared" si="30"/>
        <v>0</v>
      </c>
      <c r="AU35" s="86">
        <v>0</v>
      </c>
    </row>
    <row r="36" spans="1:47" x14ac:dyDescent="0.2">
      <c r="A36" s="77">
        <v>30</v>
      </c>
      <c r="B36" s="300" t="str">
        <f>Stat.!B31</f>
        <v>Tříletý Radim</v>
      </c>
      <c r="C36" s="35">
        <f>Stat.!P31</f>
        <v>90</v>
      </c>
      <c r="D36" s="35">
        <f>Stat.!AD31</f>
        <v>120</v>
      </c>
      <c r="E36" s="35">
        <f>Stat.!AR31</f>
        <v>0</v>
      </c>
      <c r="F36" s="35">
        <f>Stat.!BF31</f>
        <v>0</v>
      </c>
      <c r="G36" s="16">
        <f>Stat.!BT31</f>
        <v>0</v>
      </c>
      <c r="H36" s="34"/>
      <c r="I36" s="16">
        <f>Stat.!P68</f>
        <v>270</v>
      </c>
      <c r="J36" s="26">
        <f>Stat.!AD68</f>
        <v>0</v>
      </c>
      <c r="K36" s="16">
        <f>Stat.!AR68</f>
        <v>0</v>
      </c>
      <c r="L36" s="26">
        <f>Stat.!BF68</f>
        <v>0</v>
      </c>
      <c r="M36" s="16">
        <f>Stat.!BT68</f>
        <v>0</v>
      </c>
      <c r="N36" s="33"/>
      <c r="O36" s="16">
        <f t="shared" si="0"/>
        <v>360</v>
      </c>
      <c r="P36" s="26">
        <f t="shared" si="1"/>
        <v>120</v>
      </c>
      <c r="Q36" s="16">
        <f t="shared" si="2"/>
        <v>0</v>
      </c>
      <c r="R36" s="26">
        <f t="shared" si="3"/>
        <v>0</v>
      </c>
      <c r="S36" s="34">
        <f t="shared" si="4"/>
        <v>0</v>
      </c>
      <c r="T36" s="16">
        <f t="shared" si="5"/>
        <v>0</v>
      </c>
      <c r="U36" s="526">
        <f>Stat.!BU31+Stat.!BU68</f>
        <v>0</v>
      </c>
      <c r="V36" s="531" t="str">
        <f>IF(Stat.!BU32="","",Stat.!BU32)</f>
        <v/>
      </c>
      <c r="W36" s="534" t="str">
        <f>IF(Stat.!BU69="","",Stat.!BU69)</f>
        <v/>
      </c>
      <c r="X36" s="6" t="str">
        <f t="shared" si="44"/>
        <v>Tříletý Radim</v>
      </c>
      <c r="Y36" s="6">
        <f t="shared" si="36"/>
        <v>0</v>
      </c>
      <c r="Z36" s="96">
        <f t="shared" si="37"/>
        <v>0</v>
      </c>
      <c r="AA36" s="97">
        <f t="shared" si="38"/>
        <v>0</v>
      </c>
      <c r="AB36" s="29">
        <f t="shared" si="39"/>
        <v>0</v>
      </c>
      <c r="AC36" s="457">
        <f t="shared" si="40"/>
        <v>0</v>
      </c>
      <c r="AE36" s="29" t="str">
        <f t="shared" si="12"/>
        <v>Tříletý Radim</v>
      </c>
      <c r="AF36" s="29">
        <f t="shared" si="13"/>
        <v>270</v>
      </c>
      <c r="AG36" s="29">
        <f t="shared" si="14"/>
        <v>0</v>
      </c>
      <c r="AH36" s="29">
        <f t="shared" si="15"/>
        <v>270</v>
      </c>
      <c r="AJ36" s="29" t="str">
        <f t="shared" si="23"/>
        <v>Tříletý Radim</v>
      </c>
      <c r="AK36" s="29">
        <f t="shared" si="24"/>
        <v>0</v>
      </c>
      <c r="AL36" s="29">
        <f t="shared" si="25"/>
        <v>0</v>
      </c>
      <c r="AM36" s="29">
        <f t="shared" si="26"/>
        <v>0</v>
      </c>
      <c r="AO36" s="29" t="str">
        <f t="shared" si="27"/>
        <v>Tříletý Radim</v>
      </c>
      <c r="AP36" s="29">
        <f>M36</f>
        <v>0</v>
      </c>
      <c r="AQ36" s="29">
        <f>AP36-AR36</f>
        <v>0</v>
      </c>
      <c r="AR36" s="29">
        <f>Z36</f>
        <v>0</v>
      </c>
      <c r="AS36" s="86">
        <f t="shared" si="29"/>
        <v>0</v>
      </c>
      <c r="AT36" s="86">
        <f t="shared" si="30"/>
        <v>0</v>
      </c>
      <c r="AU36" s="86">
        <v>0</v>
      </c>
    </row>
    <row r="37" spans="1:47" x14ac:dyDescent="0.2">
      <c r="A37" s="77">
        <v>31</v>
      </c>
      <c r="B37" s="300" t="str">
        <f>Stat.!B32</f>
        <v>Zejda Tomáš</v>
      </c>
      <c r="C37" s="35">
        <f>Stat.!P32</f>
        <v>90</v>
      </c>
      <c r="D37" s="35">
        <f>Stat.!AD32</f>
        <v>199</v>
      </c>
      <c r="E37" s="35">
        <f>Stat.!AR32</f>
        <v>0</v>
      </c>
      <c r="F37" s="35">
        <f>Stat.!BF32</f>
        <v>0</v>
      </c>
      <c r="G37" s="16">
        <f>Stat.!BT32</f>
        <v>0</v>
      </c>
      <c r="H37" s="34"/>
      <c r="I37" s="16">
        <f>Stat.!P69</f>
        <v>503</v>
      </c>
      <c r="J37" s="26">
        <f>Stat.!AD69</f>
        <v>175</v>
      </c>
      <c r="K37" s="16">
        <f>Stat.!AR69</f>
        <v>1</v>
      </c>
      <c r="L37" s="26">
        <f>Stat.!BF69</f>
        <v>2</v>
      </c>
      <c r="M37" s="16">
        <f>Stat.!BT69</f>
        <v>0</v>
      </c>
      <c r="N37" s="34"/>
      <c r="O37" s="16">
        <f t="shared" si="0"/>
        <v>593</v>
      </c>
      <c r="P37" s="26">
        <f t="shared" si="1"/>
        <v>374</v>
      </c>
      <c r="Q37" s="16">
        <f t="shared" si="2"/>
        <v>1</v>
      </c>
      <c r="R37" s="26">
        <f t="shared" si="3"/>
        <v>2</v>
      </c>
      <c r="S37" s="34">
        <f t="shared" si="4"/>
        <v>0</v>
      </c>
      <c r="T37" s="16">
        <f t="shared" si="5"/>
        <v>3</v>
      </c>
      <c r="U37" s="526">
        <f>Stat.!BU32+Stat.!BU69</f>
        <v>0</v>
      </c>
      <c r="V37" s="531" t="str">
        <f>IF(Stat.!BU33="","",Stat.!BU33)</f>
        <v/>
      </c>
      <c r="W37" s="534" t="str">
        <f>IF(Stat.!BU70="","",Stat.!BU70)</f>
        <v/>
      </c>
      <c r="X37" s="6" t="str">
        <f t="shared" si="44"/>
        <v>Zejda Tomáš</v>
      </c>
      <c r="Y37" s="6">
        <f t="shared" si="36"/>
        <v>0</v>
      </c>
      <c r="Z37" s="96">
        <f t="shared" si="37"/>
        <v>0</v>
      </c>
      <c r="AA37" s="97">
        <f t="shared" si="38"/>
        <v>0</v>
      </c>
      <c r="AB37" s="29">
        <f t="shared" si="39"/>
        <v>0</v>
      </c>
      <c r="AC37" s="457">
        <f t="shared" si="40"/>
        <v>0</v>
      </c>
      <c r="AE37" s="29" t="str">
        <f t="shared" si="12"/>
        <v>Zejda Tomáš</v>
      </c>
      <c r="AF37" s="29">
        <f t="shared" si="13"/>
        <v>503</v>
      </c>
      <c r="AG37" s="29">
        <f t="shared" si="14"/>
        <v>175</v>
      </c>
      <c r="AH37" s="29">
        <f t="shared" si="15"/>
        <v>678</v>
      </c>
      <c r="AJ37" s="29" t="str">
        <f t="shared" si="23"/>
        <v>Zejda Tomáš</v>
      </c>
      <c r="AK37" s="29">
        <f t="shared" si="24"/>
        <v>1</v>
      </c>
      <c r="AL37" s="29">
        <f t="shared" si="25"/>
        <v>2</v>
      </c>
      <c r="AM37" s="29">
        <f t="shared" si="26"/>
        <v>3</v>
      </c>
      <c r="AO37" s="29" t="str">
        <f t="shared" si="27"/>
        <v>Zejda Tomáš</v>
      </c>
      <c r="AP37" s="29">
        <f>M37</f>
        <v>0</v>
      </c>
      <c r="AQ37" s="29">
        <f>AP37-AR37</f>
        <v>0</v>
      </c>
      <c r="AR37" s="29">
        <f>Z37</f>
        <v>0</v>
      </c>
      <c r="AS37" s="86">
        <f t="shared" si="29"/>
        <v>0</v>
      </c>
      <c r="AT37" s="86">
        <f t="shared" si="30"/>
        <v>0</v>
      </c>
      <c r="AU37" s="86">
        <v>0</v>
      </c>
    </row>
    <row r="38" spans="1:47" x14ac:dyDescent="0.2">
      <c r="A38" s="79">
        <v>32</v>
      </c>
      <c r="B38" s="300" t="str">
        <f>Stat.!B33</f>
        <v>Pospíchal Tomáš</v>
      </c>
      <c r="C38" s="35">
        <f>Stat.!P33</f>
        <v>0</v>
      </c>
      <c r="D38" s="35">
        <f>Stat.!AD33</f>
        <v>0</v>
      </c>
      <c r="E38" s="35">
        <f>Stat.!AR33</f>
        <v>0</v>
      </c>
      <c r="F38" s="35">
        <f>Stat.!BF33</f>
        <v>0</v>
      </c>
      <c r="G38" s="16">
        <f>Stat.!BT33</f>
        <v>0</v>
      </c>
      <c r="H38" s="34"/>
      <c r="I38" s="16">
        <f>Stat.!P70</f>
        <v>45</v>
      </c>
      <c r="J38" s="26">
        <f>Stat.!AD70</f>
        <v>0</v>
      </c>
      <c r="K38" s="16">
        <f>Stat.!AR70</f>
        <v>0</v>
      </c>
      <c r="L38" s="26">
        <f>Stat.!BF70</f>
        <v>0</v>
      </c>
      <c r="M38" s="16">
        <f>Stat.!BT70</f>
        <v>0</v>
      </c>
      <c r="N38" s="34"/>
      <c r="O38" s="16">
        <f t="shared" si="0"/>
        <v>45</v>
      </c>
      <c r="P38" s="26">
        <f t="shared" si="1"/>
        <v>0</v>
      </c>
      <c r="Q38" s="16">
        <f t="shared" si="2"/>
        <v>0</v>
      </c>
      <c r="R38" s="26">
        <f t="shared" si="3"/>
        <v>0</v>
      </c>
      <c r="S38" s="34">
        <f t="shared" si="4"/>
        <v>0</v>
      </c>
      <c r="T38" s="16">
        <f t="shared" si="5"/>
        <v>0</v>
      </c>
      <c r="U38" s="526">
        <f>Stat.!BU33+Stat.!BU70</f>
        <v>0</v>
      </c>
      <c r="V38" s="531" t="str">
        <f>IF(Stat.!BU34="","",Stat.!BU34)</f>
        <v/>
      </c>
      <c r="W38" s="534" t="str">
        <f>IF(Stat.!BU71="","",Stat.!BU71)</f>
        <v/>
      </c>
      <c r="X38" s="6" t="str">
        <f t="shared" si="44"/>
        <v>Pospíchal Tomáš</v>
      </c>
      <c r="Y38" s="6">
        <f t="shared" si="36"/>
        <v>0</v>
      </c>
      <c r="Z38" s="96">
        <f t="shared" si="37"/>
        <v>0</v>
      </c>
      <c r="AA38" s="97">
        <f t="shared" si="38"/>
        <v>0</v>
      </c>
      <c r="AB38" s="29">
        <f t="shared" si="39"/>
        <v>0</v>
      </c>
      <c r="AC38" s="457">
        <f t="shared" si="40"/>
        <v>0</v>
      </c>
      <c r="AE38" s="29" t="str">
        <f t="shared" si="12"/>
        <v>Pospíchal Tomáš</v>
      </c>
      <c r="AF38" s="29">
        <f t="shared" si="13"/>
        <v>45</v>
      </c>
      <c r="AG38" s="29">
        <f t="shared" si="14"/>
        <v>0</v>
      </c>
      <c r="AH38" s="29">
        <f t="shared" si="15"/>
        <v>45</v>
      </c>
      <c r="AJ38" s="29" t="str">
        <f t="shared" si="23"/>
        <v>Pospíchal Tomáš</v>
      </c>
      <c r="AK38" s="29">
        <f t="shared" si="24"/>
        <v>0</v>
      </c>
      <c r="AL38" s="29">
        <f t="shared" si="25"/>
        <v>0</v>
      </c>
      <c r="AM38" s="29">
        <f t="shared" si="26"/>
        <v>0</v>
      </c>
      <c r="AO38" s="29" t="str">
        <f t="shared" si="27"/>
        <v>Pospíchal Tomáš</v>
      </c>
      <c r="AP38" s="29">
        <f>M38</f>
        <v>0</v>
      </c>
      <c r="AQ38" s="29">
        <f>AP38-AR38</f>
        <v>0</v>
      </c>
      <c r="AR38" s="29">
        <f>Z38</f>
        <v>0</v>
      </c>
      <c r="AS38" s="86">
        <f t="shared" si="29"/>
        <v>0</v>
      </c>
      <c r="AT38" s="86">
        <f t="shared" si="30"/>
        <v>0</v>
      </c>
      <c r="AU38" s="86">
        <v>0</v>
      </c>
    </row>
    <row r="39" spans="1:47" x14ac:dyDescent="0.2">
      <c r="A39" s="80">
        <v>33</v>
      </c>
      <c r="B39" s="301" t="str">
        <f>Stat.!B36</f>
        <v>Krejčí Miroslav</v>
      </c>
      <c r="C39" s="35">
        <f>Stat.!P36</f>
        <v>90</v>
      </c>
      <c r="D39" s="35">
        <f>Stat.!AD36</f>
        <v>0</v>
      </c>
      <c r="E39" s="35">
        <f>Stat.!AR36</f>
        <v>0</v>
      </c>
      <c r="F39" s="35">
        <f>Stat.!BF36</f>
        <v>1</v>
      </c>
      <c r="G39" s="16">
        <f>Stat.!BT36</f>
        <v>0</v>
      </c>
      <c r="H39" s="34"/>
      <c r="I39" s="16">
        <f>Stat.!P73</f>
        <v>180</v>
      </c>
      <c r="J39" s="26">
        <f>Stat.!AD73</f>
        <v>0</v>
      </c>
      <c r="K39" s="16">
        <f>Stat.!AR73</f>
        <v>0</v>
      </c>
      <c r="L39" s="26">
        <f>Stat.!BF73</f>
        <v>0</v>
      </c>
      <c r="M39" s="16">
        <f>Stat.!BT73</f>
        <v>0</v>
      </c>
      <c r="N39" s="34"/>
      <c r="O39" s="16">
        <f t="shared" si="0"/>
        <v>270</v>
      </c>
      <c r="P39" s="26">
        <f t="shared" si="1"/>
        <v>0</v>
      </c>
      <c r="Q39" s="16">
        <f t="shared" si="2"/>
        <v>0</v>
      </c>
      <c r="R39" s="26">
        <f t="shared" si="3"/>
        <v>1</v>
      </c>
      <c r="S39" s="34">
        <f t="shared" si="4"/>
        <v>0</v>
      </c>
      <c r="T39" s="16">
        <f t="shared" si="5"/>
        <v>1</v>
      </c>
      <c r="U39" s="526">
        <f>Stat.!BU36+Stat.!BU73</f>
        <v>0</v>
      </c>
      <c r="V39" s="531" t="str">
        <f>IF(Stat.!BU36="","",Stat.!BU36)</f>
        <v/>
      </c>
      <c r="W39" s="534" t="str">
        <f>IF(Stat.!BU73="","",Stat.!BU73)</f>
        <v/>
      </c>
      <c r="X39" s="6" t="str">
        <f t="shared" si="44"/>
        <v>Krejčí Miroslav</v>
      </c>
      <c r="Y39" s="6">
        <f t="shared" si="36"/>
        <v>0</v>
      </c>
      <c r="Z39" s="96">
        <f t="shared" si="37"/>
        <v>0</v>
      </c>
      <c r="AA39" s="97">
        <f t="shared" si="38"/>
        <v>0</v>
      </c>
      <c r="AB39" s="29">
        <f t="shared" si="39"/>
        <v>0</v>
      </c>
      <c r="AC39" s="457">
        <f t="shared" si="40"/>
        <v>0</v>
      </c>
      <c r="AE39" s="29" t="str">
        <f t="shared" ref="AE39" si="45">B39</f>
        <v>Krejčí Miroslav</v>
      </c>
      <c r="AF39" s="29">
        <f t="shared" ref="AF39" si="46">I39</f>
        <v>180</v>
      </c>
      <c r="AG39" s="29">
        <f t="shared" ref="AG39" si="47">J39</f>
        <v>0</v>
      </c>
      <c r="AH39" s="29">
        <f t="shared" ref="AH39" si="48">SUM(AF39:AG39)</f>
        <v>180</v>
      </c>
      <c r="AJ39" s="29" t="str">
        <f t="shared" si="23"/>
        <v>Krejčí Miroslav</v>
      </c>
      <c r="AK39" s="29">
        <f t="shared" si="24"/>
        <v>0</v>
      </c>
      <c r="AL39" s="29">
        <f t="shared" si="25"/>
        <v>0</v>
      </c>
      <c r="AM39" s="29">
        <f t="shared" si="26"/>
        <v>0</v>
      </c>
      <c r="AO39" s="29" t="str">
        <f t="shared" si="27"/>
        <v>Krejčí Miroslav</v>
      </c>
      <c r="AP39" s="29">
        <f>M39</f>
        <v>0</v>
      </c>
      <c r="AQ39" s="29">
        <f>AP39-AR39</f>
        <v>0</v>
      </c>
      <c r="AR39" s="29">
        <f>Z39</f>
        <v>0</v>
      </c>
      <c r="AS39" s="86">
        <f t="shared" si="29"/>
        <v>0</v>
      </c>
      <c r="AT39" s="86">
        <f t="shared" si="30"/>
        <v>0</v>
      </c>
      <c r="AU39" s="86">
        <v>0</v>
      </c>
    </row>
    <row r="40" spans="1:47" x14ac:dyDescent="0.2">
      <c r="A40" s="66"/>
      <c r="B40" s="62" t="s">
        <v>23</v>
      </c>
      <c r="C40" s="67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49">SUM(F7:F39)</f>
        <v>36</v>
      </c>
      <c r="G40" s="63">
        <f t="shared" si="49"/>
        <v>13</v>
      </c>
      <c r="H40" s="63">
        <f t="shared" si="49"/>
        <v>0</v>
      </c>
      <c r="I40" s="63">
        <f t="shared" si="49"/>
        <v>12167</v>
      </c>
      <c r="J40" s="63">
        <f t="shared" si="49"/>
        <v>703</v>
      </c>
      <c r="K40" s="63">
        <f t="shared" si="49"/>
        <v>24</v>
      </c>
      <c r="L40" s="63">
        <f t="shared" si="49"/>
        <v>22</v>
      </c>
      <c r="M40" s="108">
        <f t="shared" si="49"/>
        <v>4</v>
      </c>
      <c r="N40" s="63"/>
      <c r="O40" s="63">
        <f t="shared" ref="O40" si="50">C40+I40</f>
        <v>24106</v>
      </c>
      <c r="P40" s="63">
        <f t="shared" ref="P40" si="51">D40+J40</f>
        <v>1544</v>
      </c>
      <c r="Q40" s="63">
        <f t="shared" ref="Q40" si="52">E40+K40</f>
        <v>68</v>
      </c>
      <c r="R40" s="63">
        <f t="shared" ref="R40" si="53">F40+L40</f>
        <v>58</v>
      </c>
      <c r="S40" s="63">
        <f t="shared" ref="S40" si="54">G40+M40</f>
        <v>17</v>
      </c>
      <c r="T40" s="63">
        <f t="shared" ref="T40" si="55">Q40+R40</f>
        <v>126</v>
      </c>
      <c r="U40" s="527">
        <f>SUM(U7:U39)</f>
        <v>0</v>
      </c>
      <c r="V40" s="532">
        <f>SUM(V7:V39)</f>
        <v>0</v>
      </c>
      <c r="W40" s="535">
        <f>SUM(W7:W39)</f>
        <v>0</v>
      </c>
      <c r="Y40" s="97">
        <f>SUM(Y7:Y39)</f>
        <v>17</v>
      </c>
      <c r="Z40" s="96">
        <f>SUM(Z7:Z39)</f>
        <v>0</v>
      </c>
      <c r="AA40" s="97">
        <f>SUM(AA7:AA39)</f>
        <v>17</v>
      </c>
      <c r="AB40" s="29">
        <f>SUM(AB7:AB39)</f>
        <v>13</v>
      </c>
      <c r="AC40" s="457">
        <f>SUM(AC7:AC39)</f>
        <v>4</v>
      </c>
    </row>
    <row r="41" spans="1:47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69"/>
      <c r="U41" s="528"/>
    </row>
  </sheetData>
  <sortState ref="B7:U39">
    <sortCondition descending="1" ref="S7:S39"/>
  </sortState>
  <mergeCells count="6">
    <mergeCell ref="E4:F4"/>
    <mergeCell ref="K4:L4"/>
    <mergeCell ref="Q4:R4"/>
    <mergeCell ref="C6:G6"/>
    <mergeCell ref="I6:M6"/>
    <mergeCell ref="O6:U6"/>
  </mergeCells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7"/>
  </sheetPr>
  <dimension ref="A4:Z41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2.855468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4" width="9.140625" style="6"/>
    <col min="25" max="26" width="3.5703125" style="6" customWidth="1"/>
  </cols>
  <sheetData>
    <row r="4" spans="1:26" s="41" customFormat="1" x14ac:dyDescent="0.2">
      <c r="B4" s="41" t="str">
        <f>TAB!B4</f>
        <v>2017/2018</v>
      </c>
      <c r="C4" s="4" t="s">
        <v>14</v>
      </c>
      <c r="D4" s="103"/>
      <c r="E4" s="951" t="s">
        <v>0</v>
      </c>
      <c r="F4" s="952"/>
      <c r="G4" s="58" t="s">
        <v>13</v>
      </c>
      <c r="H4" s="104"/>
      <c r="I4" s="4" t="s">
        <v>14</v>
      </c>
      <c r="J4" s="103"/>
      <c r="K4" s="951" t="s">
        <v>0</v>
      </c>
      <c r="L4" s="952"/>
      <c r="M4" s="58" t="s">
        <v>13</v>
      </c>
      <c r="N4" s="104"/>
      <c r="O4" s="4" t="s">
        <v>14</v>
      </c>
      <c r="P4" s="103"/>
      <c r="Q4" s="964" t="s">
        <v>0</v>
      </c>
      <c r="R4" s="965"/>
      <c r="S4" s="104" t="s">
        <v>13</v>
      </c>
      <c r="T4" s="41" t="s">
        <v>1</v>
      </c>
      <c r="U4" s="105"/>
      <c r="V4" s="97"/>
      <c r="W4" s="97"/>
      <c r="X4" s="97"/>
      <c r="Y4" s="97"/>
      <c r="Z4" s="97"/>
    </row>
    <row r="5" spans="1:26" ht="39" customHeight="1" thickBot="1" x14ac:dyDescent="0.25">
      <c r="A5" s="81"/>
      <c r="B5" s="3" t="s">
        <v>2</v>
      </c>
      <c r="C5" s="18" t="s">
        <v>3</v>
      </c>
      <c r="D5" s="22" t="s">
        <v>4</v>
      </c>
      <c r="E5" s="18" t="s">
        <v>15</v>
      </c>
      <c r="F5" s="23" t="s">
        <v>9</v>
      </c>
      <c r="G5" s="18" t="s">
        <v>10</v>
      </c>
      <c r="H5" s="19"/>
      <c r="I5" s="18" t="s">
        <v>3</v>
      </c>
      <c r="J5" s="22" t="s">
        <v>4</v>
      </c>
      <c r="K5" s="18" t="s">
        <v>15</v>
      </c>
      <c r="L5" s="23" t="s">
        <v>9</v>
      </c>
      <c r="M5" s="18" t="s">
        <v>10</v>
      </c>
      <c r="N5" s="19"/>
      <c r="O5" s="18" t="s">
        <v>3</v>
      </c>
      <c r="P5" s="22" t="s">
        <v>4</v>
      </c>
      <c r="Q5" s="112" t="s">
        <v>15</v>
      </c>
      <c r="R5" s="111" t="s">
        <v>9</v>
      </c>
      <c r="S5" s="19" t="s">
        <v>10</v>
      </c>
      <c r="T5" s="112" t="s">
        <v>8</v>
      </c>
      <c r="U5" s="37" t="s">
        <v>25</v>
      </c>
      <c r="V5" s="169" t="s">
        <v>80</v>
      </c>
      <c r="W5" s="169" t="s">
        <v>82</v>
      </c>
      <c r="Y5" s="169" t="s">
        <v>82</v>
      </c>
      <c r="Z5" s="169" t="s">
        <v>80</v>
      </c>
    </row>
    <row r="6" spans="1:26" ht="13.5" thickTop="1" x14ac:dyDescent="0.2">
      <c r="A6" s="72"/>
      <c r="B6" s="4"/>
      <c r="C6" s="958" t="str">
        <f>TAB!C6</f>
        <v>Podzim 2017</v>
      </c>
      <c r="D6" s="958"/>
      <c r="E6" s="958"/>
      <c r="F6" s="958"/>
      <c r="G6" s="959"/>
      <c r="H6" s="5"/>
      <c r="I6" s="963" t="str">
        <f>TAB!I6</f>
        <v>Jaro 2018</v>
      </c>
      <c r="J6" s="958"/>
      <c r="K6" s="958"/>
      <c r="L6" s="958"/>
      <c r="M6" s="959"/>
      <c r="N6" s="5"/>
      <c r="O6" s="963" t="str">
        <f>TAB!O6</f>
        <v>2017/2018</v>
      </c>
      <c r="P6" s="958"/>
      <c r="Q6" s="958"/>
      <c r="R6" s="958"/>
      <c r="S6" s="958"/>
      <c r="T6" s="958"/>
      <c r="U6" s="959"/>
    </row>
    <row r="7" spans="1:26" x14ac:dyDescent="0.2">
      <c r="A7" s="78">
        <v>1</v>
      </c>
      <c r="B7" s="15" t="str">
        <f>Stat.!B14</f>
        <v>Kapinus Radek</v>
      </c>
      <c r="C7" s="35">
        <f>Stat.!P14</f>
        <v>311</v>
      </c>
      <c r="D7" s="35">
        <f>Stat.!AD14</f>
        <v>0</v>
      </c>
      <c r="E7" s="35">
        <f>Stat.!AR14</f>
        <v>2</v>
      </c>
      <c r="F7" s="35">
        <f>Stat.!BF14</f>
        <v>0</v>
      </c>
      <c r="G7" s="16">
        <f>Stat.!BT14</f>
        <v>1</v>
      </c>
      <c r="H7" s="265" t="str">
        <f t="shared" ref="H7:H39" si="0">B7</f>
        <v>Kapinus Radek</v>
      </c>
      <c r="I7" s="16">
        <f>Stat.!P51</f>
        <v>618</v>
      </c>
      <c r="J7" s="26">
        <f>Stat.!AD51</f>
        <v>0</v>
      </c>
      <c r="K7" s="16">
        <f>Stat.!AR51</f>
        <v>0</v>
      </c>
      <c r="L7" s="26">
        <f>Stat.!BF51</f>
        <v>1</v>
      </c>
      <c r="M7" s="16">
        <f>Stat.!BT51</f>
        <v>0</v>
      </c>
      <c r="N7" s="34"/>
      <c r="O7" s="16">
        <f t="shared" ref="O7:O40" si="1">C7+I7</f>
        <v>929</v>
      </c>
      <c r="P7" s="26">
        <f t="shared" ref="P7:P40" si="2">D7+J7</f>
        <v>0</v>
      </c>
      <c r="Q7" s="107">
        <f t="shared" ref="Q7:Q40" si="3">E7+K7</f>
        <v>2</v>
      </c>
      <c r="R7" s="110">
        <f t="shared" ref="R7:R40" si="4">F7+L7</f>
        <v>1</v>
      </c>
      <c r="S7" s="32">
        <f t="shared" ref="S7:S40" si="5">G7+M7</f>
        <v>1</v>
      </c>
      <c r="T7" s="107">
        <f t="shared" ref="T7:T40" si="6">Q7+R7</f>
        <v>3</v>
      </c>
      <c r="U7" s="38"/>
      <c r="V7" s="6">
        <f t="shared" ref="V7:V39" si="7">SUM(K7:L7)</f>
        <v>1</v>
      </c>
      <c r="W7" s="6">
        <f t="shared" ref="W7:W39" si="8">SUM(E7:F7)</f>
        <v>2</v>
      </c>
      <c r="X7" s="6" t="str">
        <f t="shared" ref="X7:X39" si="9">B7</f>
        <v>Kapinus Radek</v>
      </c>
      <c r="Y7" s="6">
        <f t="shared" ref="Y7:Y39" si="10">SUM(E7:F7)</f>
        <v>2</v>
      </c>
      <c r="Z7" s="6">
        <f t="shared" ref="Z7:Z39" si="11">SUM(K7:L7)</f>
        <v>1</v>
      </c>
    </row>
    <row r="8" spans="1:26" x14ac:dyDescent="0.2">
      <c r="A8" s="77">
        <v>2</v>
      </c>
      <c r="B8" s="15" t="str">
        <f>Stat.!B10</f>
        <v>Habr Stanislav</v>
      </c>
      <c r="C8" s="35">
        <f>Stat.!P10</f>
        <v>61</v>
      </c>
      <c r="D8" s="35">
        <f>Stat.!AD10</f>
        <v>22</v>
      </c>
      <c r="E8" s="35">
        <f>Stat.!AR10</f>
        <v>0</v>
      </c>
      <c r="F8" s="35">
        <f>Stat.!BF10</f>
        <v>1</v>
      </c>
      <c r="G8" s="16">
        <f>Stat.!BT10</f>
        <v>1</v>
      </c>
      <c r="H8" s="265" t="str">
        <f t="shared" si="0"/>
        <v>Habr Stanislav</v>
      </c>
      <c r="I8" s="16">
        <f>Stat.!P47</f>
        <v>450</v>
      </c>
      <c r="J8" s="26">
        <f>Stat.!AD47</f>
        <v>0</v>
      </c>
      <c r="K8" s="16">
        <f>Stat.!AR47</f>
        <v>1</v>
      </c>
      <c r="L8" s="26">
        <f>Stat.!BF47</f>
        <v>0</v>
      </c>
      <c r="M8" s="16">
        <f>Stat.!BT47</f>
        <v>0</v>
      </c>
      <c r="N8" s="34"/>
      <c r="O8" s="16">
        <f t="shared" si="1"/>
        <v>511</v>
      </c>
      <c r="P8" s="26">
        <f t="shared" si="2"/>
        <v>22</v>
      </c>
      <c r="Q8" s="107">
        <f t="shared" si="3"/>
        <v>1</v>
      </c>
      <c r="R8" s="110">
        <f t="shared" si="4"/>
        <v>1</v>
      </c>
      <c r="S8" s="34">
        <f t="shared" si="5"/>
        <v>1</v>
      </c>
      <c r="T8" s="107">
        <f t="shared" si="6"/>
        <v>2</v>
      </c>
      <c r="U8" s="38"/>
      <c r="V8" s="6">
        <f t="shared" si="7"/>
        <v>1</v>
      </c>
      <c r="W8" s="6">
        <f t="shared" si="8"/>
        <v>1</v>
      </c>
      <c r="X8" s="6" t="str">
        <f t="shared" si="9"/>
        <v>Habr Stanislav</v>
      </c>
      <c r="Y8" s="6">
        <f t="shared" si="10"/>
        <v>1</v>
      </c>
      <c r="Z8" s="6">
        <f t="shared" si="11"/>
        <v>1</v>
      </c>
    </row>
    <row r="9" spans="1:26" x14ac:dyDescent="0.2">
      <c r="A9" s="77">
        <v>3</v>
      </c>
      <c r="B9" s="15" t="str">
        <f>Stat.!B11</f>
        <v>Habr Vojta</v>
      </c>
      <c r="C9" s="35">
        <f>Stat.!P11</f>
        <v>963</v>
      </c>
      <c r="D9" s="35">
        <f>Stat.!AD11</f>
        <v>0</v>
      </c>
      <c r="E9" s="35">
        <f>Stat.!AR11</f>
        <v>7</v>
      </c>
      <c r="F9" s="35">
        <f>Stat.!BF11</f>
        <v>5</v>
      </c>
      <c r="G9" s="16">
        <f>Stat.!BT11</f>
        <v>1</v>
      </c>
      <c r="H9" s="265" t="str">
        <f t="shared" si="0"/>
        <v>Habr Vojta</v>
      </c>
      <c r="I9" s="16">
        <f>Stat.!P48</f>
        <v>990</v>
      </c>
      <c r="J9" s="26">
        <f>Stat.!AD48</f>
        <v>0</v>
      </c>
      <c r="K9" s="16">
        <f>Stat.!AR48</f>
        <v>6</v>
      </c>
      <c r="L9" s="26">
        <f>Stat.!BF48</f>
        <v>4</v>
      </c>
      <c r="M9" s="16">
        <f>Stat.!BT48</f>
        <v>2</v>
      </c>
      <c r="N9" s="34"/>
      <c r="O9" s="16">
        <f t="shared" si="1"/>
        <v>1953</v>
      </c>
      <c r="P9" s="26">
        <f t="shared" si="2"/>
        <v>0</v>
      </c>
      <c r="Q9" s="107">
        <f t="shared" si="3"/>
        <v>13</v>
      </c>
      <c r="R9" s="110">
        <f t="shared" si="4"/>
        <v>9</v>
      </c>
      <c r="S9" s="34">
        <f t="shared" si="5"/>
        <v>3</v>
      </c>
      <c r="T9" s="107">
        <f t="shared" si="6"/>
        <v>22</v>
      </c>
      <c r="U9" s="38"/>
      <c r="V9" s="6">
        <f t="shared" si="7"/>
        <v>10</v>
      </c>
      <c r="W9" s="6">
        <f t="shared" si="8"/>
        <v>12</v>
      </c>
      <c r="X9" s="6" t="str">
        <f t="shared" si="9"/>
        <v>Habr Vojta</v>
      </c>
      <c r="Y9" s="6">
        <f t="shared" si="10"/>
        <v>12</v>
      </c>
      <c r="Z9" s="6">
        <f t="shared" si="11"/>
        <v>10</v>
      </c>
    </row>
    <row r="10" spans="1:26" x14ac:dyDescent="0.2">
      <c r="A10" s="77">
        <v>4</v>
      </c>
      <c r="B10" s="15" t="str">
        <f>Stat.!B15</f>
        <v>Kelbler Marek</v>
      </c>
      <c r="C10" s="35">
        <f>Stat.!P15</f>
        <v>0</v>
      </c>
      <c r="D10" s="35">
        <f>Stat.!AD15</f>
        <v>0</v>
      </c>
      <c r="E10" s="35">
        <f>Stat.!AR15</f>
        <v>0</v>
      </c>
      <c r="F10" s="35">
        <f>Stat.!BF15</f>
        <v>0</v>
      </c>
      <c r="G10" s="16">
        <f>Stat.!BT15</f>
        <v>0</v>
      </c>
      <c r="H10" s="265" t="str">
        <f t="shared" si="0"/>
        <v>Kelbler Marek</v>
      </c>
      <c r="I10" s="16">
        <f>Stat.!P52</f>
        <v>180</v>
      </c>
      <c r="J10" s="26">
        <f>Stat.!AD52</f>
        <v>0</v>
      </c>
      <c r="K10" s="16">
        <f>Stat.!AR52</f>
        <v>0</v>
      </c>
      <c r="L10" s="26">
        <f>Stat.!BF52</f>
        <v>0</v>
      </c>
      <c r="M10" s="16">
        <f>Stat.!BT52</f>
        <v>0</v>
      </c>
      <c r="N10" s="34"/>
      <c r="O10" s="16">
        <f t="shared" si="1"/>
        <v>180</v>
      </c>
      <c r="P10" s="26">
        <f t="shared" si="2"/>
        <v>0</v>
      </c>
      <c r="Q10" s="107">
        <f t="shared" si="3"/>
        <v>0</v>
      </c>
      <c r="R10" s="110">
        <f t="shared" si="4"/>
        <v>0</v>
      </c>
      <c r="S10" s="34">
        <f t="shared" si="5"/>
        <v>0</v>
      </c>
      <c r="T10" s="107">
        <f t="shared" si="6"/>
        <v>0</v>
      </c>
      <c r="U10" s="38"/>
      <c r="V10" s="6">
        <f t="shared" si="7"/>
        <v>0</v>
      </c>
      <c r="W10" s="6">
        <f t="shared" si="8"/>
        <v>0</v>
      </c>
      <c r="X10" s="6" t="str">
        <f t="shared" si="9"/>
        <v>Kelbler Marek</v>
      </c>
      <c r="Y10" s="6">
        <f t="shared" si="10"/>
        <v>0</v>
      </c>
      <c r="Z10" s="6">
        <f t="shared" si="11"/>
        <v>0</v>
      </c>
    </row>
    <row r="11" spans="1:26" x14ac:dyDescent="0.2">
      <c r="A11" s="77">
        <v>5</v>
      </c>
      <c r="B11" s="15" t="str">
        <f>Stat.!B8</f>
        <v>Chvátal Tomáš</v>
      </c>
      <c r="C11" s="35">
        <f>Stat.!P8</f>
        <v>985</v>
      </c>
      <c r="D11" s="35">
        <f>Stat.!AD8</f>
        <v>0</v>
      </c>
      <c r="E11" s="35">
        <f>Stat.!AR8</f>
        <v>5</v>
      </c>
      <c r="F11" s="35">
        <f>Stat.!BF8</f>
        <v>0</v>
      </c>
      <c r="G11" s="16">
        <f>Stat.!BT8</f>
        <v>0</v>
      </c>
      <c r="H11" s="265" t="str">
        <f t="shared" si="0"/>
        <v>Chvátal Tomáš</v>
      </c>
      <c r="I11" s="16">
        <f>Stat.!P45</f>
        <v>706</v>
      </c>
      <c r="J11" s="26">
        <f>Stat.!AD45</f>
        <v>0</v>
      </c>
      <c r="K11" s="16">
        <f>Stat.!AR45</f>
        <v>0</v>
      </c>
      <c r="L11" s="26">
        <f>Stat.!BF45</f>
        <v>2</v>
      </c>
      <c r="M11" s="16">
        <f>Stat.!BT45</f>
        <v>0</v>
      </c>
      <c r="N11" s="31"/>
      <c r="O11" s="16">
        <f t="shared" si="1"/>
        <v>1691</v>
      </c>
      <c r="P11" s="26">
        <f t="shared" si="2"/>
        <v>0</v>
      </c>
      <c r="Q11" s="107">
        <f t="shared" si="3"/>
        <v>5</v>
      </c>
      <c r="R11" s="110">
        <f t="shared" si="4"/>
        <v>2</v>
      </c>
      <c r="S11" s="34">
        <f t="shared" si="5"/>
        <v>0</v>
      </c>
      <c r="T11" s="107">
        <f t="shared" si="6"/>
        <v>7</v>
      </c>
      <c r="U11" s="38"/>
      <c r="V11" s="6">
        <f t="shared" si="7"/>
        <v>2</v>
      </c>
      <c r="W11" s="6">
        <f t="shared" si="8"/>
        <v>5</v>
      </c>
      <c r="X11" s="6" t="str">
        <f t="shared" si="9"/>
        <v>Chvátal Tomáš</v>
      </c>
      <c r="Y11" s="6">
        <f t="shared" si="10"/>
        <v>5</v>
      </c>
      <c r="Z11" s="6">
        <f t="shared" si="11"/>
        <v>2</v>
      </c>
    </row>
    <row r="12" spans="1:26" x14ac:dyDescent="0.2">
      <c r="A12" s="77">
        <v>6</v>
      </c>
      <c r="B12" s="15" t="str">
        <f>Stat.!B21</f>
        <v>Švarc Petr</v>
      </c>
      <c r="C12" s="35">
        <f>Stat.!P21</f>
        <v>1170</v>
      </c>
      <c r="D12" s="35">
        <f>Stat.!AD21</f>
        <v>0</v>
      </c>
      <c r="E12" s="35">
        <f>Stat.!AR21</f>
        <v>5</v>
      </c>
      <c r="F12" s="35">
        <f>Stat.!BF21</f>
        <v>4</v>
      </c>
      <c r="G12" s="16">
        <f>Stat.!BT21</f>
        <v>1</v>
      </c>
      <c r="H12" s="265" t="str">
        <f t="shared" si="0"/>
        <v>Švarc Petr</v>
      </c>
      <c r="I12" s="16">
        <f>Stat.!P58</f>
        <v>1170</v>
      </c>
      <c r="J12" s="26">
        <f>Stat.!AD58</f>
        <v>0</v>
      </c>
      <c r="K12" s="16">
        <f>Stat.!AR58</f>
        <v>2</v>
      </c>
      <c r="L12" s="26">
        <f>Stat.!BF58</f>
        <v>4</v>
      </c>
      <c r="M12" s="16">
        <f>Stat.!BT58</f>
        <v>1</v>
      </c>
      <c r="N12" s="34"/>
      <c r="O12" s="16">
        <f t="shared" si="1"/>
        <v>2340</v>
      </c>
      <c r="P12" s="26">
        <f t="shared" si="2"/>
        <v>0</v>
      </c>
      <c r="Q12" s="107">
        <f t="shared" si="3"/>
        <v>7</v>
      </c>
      <c r="R12" s="110">
        <f t="shared" si="4"/>
        <v>8</v>
      </c>
      <c r="S12" s="34">
        <f t="shared" si="5"/>
        <v>2</v>
      </c>
      <c r="T12" s="107">
        <f t="shared" si="6"/>
        <v>15</v>
      </c>
      <c r="U12" s="38"/>
      <c r="V12" s="6">
        <f t="shared" si="7"/>
        <v>6</v>
      </c>
      <c r="W12" s="6">
        <f t="shared" si="8"/>
        <v>9</v>
      </c>
      <c r="X12" s="6" t="str">
        <f t="shared" si="9"/>
        <v>Švarc Petr</v>
      </c>
      <c r="Y12" s="6">
        <f t="shared" si="10"/>
        <v>9</v>
      </c>
      <c r="Z12" s="6">
        <f t="shared" si="11"/>
        <v>6</v>
      </c>
    </row>
    <row r="13" spans="1:26" x14ac:dyDescent="0.2">
      <c r="A13" s="77">
        <v>7</v>
      </c>
      <c r="B13" s="15" t="str">
        <f>Stat.!B12</f>
        <v>Havlík Martin</v>
      </c>
      <c r="C13" s="35">
        <f>Stat.!P12</f>
        <v>0</v>
      </c>
      <c r="D13" s="35">
        <f>Stat.!AD12</f>
        <v>14</v>
      </c>
      <c r="E13" s="35">
        <f>Stat.!AR12</f>
        <v>0</v>
      </c>
      <c r="F13" s="35">
        <f>Stat.!BF12</f>
        <v>0</v>
      </c>
      <c r="G13" s="16">
        <f>Stat.!BT12</f>
        <v>0</v>
      </c>
      <c r="H13" s="265" t="str">
        <f t="shared" si="0"/>
        <v>Havlík Martin</v>
      </c>
      <c r="I13" s="16">
        <f>Stat.!P49</f>
        <v>331</v>
      </c>
      <c r="J13" s="26">
        <f>Stat.!AD49</f>
        <v>10</v>
      </c>
      <c r="K13" s="16">
        <f>Stat.!AR49</f>
        <v>0</v>
      </c>
      <c r="L13" s="26">
        <f>Stat.!BF49</f>
        <v>0</v>
      </c>
      <c r="M13" s="16">
        <f>Stat.!BT49</f>
        <v>0</v>
      </c>
      <c r="N13" s="34"/>
      <c r="O13" s="16">
        <f t="shared" si="1"/>
        <v>331</v>
      </c>
      <c r="P13" s="26">
        <f t="shared" si="2"/>
        <v>24</v>
      </c>
      <c r="Q13" s="107">
        <f t="shared" si="3"/>
        <v>0</v>
      </c>
      <c r="R13" s="110">
        <f t="shared" si="4"/>
        <v>0</v>
      </c>
      <c r="S13" s="34">
        <f t="shared" si="5"/>
        <v>0</v>
      </c>
      <c r="T13" s="107">
        <f t="shared" si="6"/>
        <v>0</v>
      </c>
      <c r="U13" s="38"/>
      <c r="V13" s="6">
        <f t="shared" si="7"/>
        <v>0</v>
      </c>
      <c r="W13" s="6">
        <f t="shared" si="8"/>
        <v>0</v>
      </c>
      <c r="X13" s="6" t="str">
        <f t="shared" si="9"/>
        <v>Havlík Martin</v>
      </c>
      <c r="Y13" s="6">
        <f t="shared" si="10"/>
        <v>0</v>
      </c>
      <c r="Z13" s="6">
        <f t="shared" si="11"/>
        <v>0</v>
      </c>
    </row>
    <row r="14" spans="1:26" x14ac:dyDescent="0.2">
      <c r="A14" s="77">
        <v>8</v>
      </c>
      <c r="B14" s="15" t="str">
        <f>Stat.!B6</f>
        <v>Bastl Vojta</v>
      </c>
      <c r="C14" s="35">
        <f>Stat.!P6</f>
        <v>720</v>
      </c>
      <c r="D14" s="35">
        <f>Stat.!AD6</f>
        <v>25</v>
      </c>
      <c r="E14" s="35">
        <f>Stat.!AR6</f>
        <v>3</v>
      </c>
      <c r="F14" s="35">
        <f>Stat.!BF6</f>
        <v>6</v>
      </c>
      <c r="G14" s="16">
        <f>Stat.!BT6</f>
        <v>2</v>
      </c>
      <c r="H14" s="265" t="str">
        <f t="shared" si="0"/>
        <v>Bastl Vojta</v>
      </c>
      <c r="I14" s="16">
        <f>Stat.!P43</f>
        <v>180</v>
      </c>
      <c r="J14" s="26">
        <f>Stat.!AD43</f>
        <v>120</v>
      </c>
      <c r="K14" s="16">
        <f>Stat.!AR43</f>
        <v>0</v>
      </c>
      <c r="L14" s="26">
        <f>Stat.!BF43</f>
        <v>0</v>
      </c>
      <c r="M14" s="16">
        <f>Stat.!BT43</f>
        <v>0</v>
      </c>
      <c r="N14" s="34"/>
      <c r="O14" s="16">
        <f t="shared" si="1"/>
        <v>900</v>
      </c>
      <c r="P14" s="26">
        <f t="shared" si="2"/>
        <v>145</v>
      </c>
      <c r="Q14" s="107">
        <f t="shared" si="3"/>
        <v>3</v>
      </c>
      <c r="R14" s="110">
        <f t="shared" si="4"/>
        <v>6</v>
      </c>
      <c r="S14" s="34">
        <f t="shared" si="5"/>
        <v>2</v>
      </c>
      <c r="T14" s="107">
        <f t="shared" si="6"/>
        <v>9</v>
      </c>
      <c r="U14" s="39"/>
      <c r="V14" s="6">
        <f t="shared" si="7"/>
        <v>0</v>
      </c>
      <c r="W14" s="6">
        <f t="shared" si="8"/>
        <v>9</v>
      </c>
      <c r="X14" s="6" t="str">
        <f t="shared" si="9"/>
        <v>Bastl Vojta</v>
      </c>
      <c r="Y14" s="6">
        <f t="shared" si="10"/>
        <v>9</v>
      </c>
      <c r="Z14" s="6">
        <f t="shared" si="11"/>
        <v>0</v>
      </c>
    </row>
    <row r="15" spans="1:26" x14ac:dyDescent="0.2">
      <c r="A15" s="77">
        <v>9</v>
      </c>
      <c r="B15" s="15" t="str">
        <f>Stat.!B27</f>
        <v>Šťastný Martin</v>
      </c>
      <c r="C15" s="35">
        <f>Stat.!P27</f>
        <v>815</v>
      </c>
      <c r="D15" s="35">
        <f>Stat.!AD27</f>
        <v>45</v>
      </c>
      <c r="E15" s="35">
        <f>Stat.!AR27</f>
        <v>11</v>
      </c>
      <c r="F15" s="35">
        <f>Stat.!BF27</f>
        <v>4</v>
      </c>
      <c r="G15" s="16">
        <f>Stat.!BT27</f>
        <v>1</v>
      </c>
      <c r="H15" s="265" t="str">
        <f t="shared" si="0"/>
        <v>Šťastný Martin</v>
      </c>
      <c r="I15" s="16">
        <f>Stat.!P64</f>
        <v>658</v>
      </c>
      <c r="J15" s="26">
        <f>Stat.!AD64</f>
        <v>0</v>
      </c>
      <c r="K15" s="16">
        <f>Stat.!AR64</f>
        <v>3</v>
      </c>
      <c r="L15" s="26">
        <f>Stat.!BF64</f>
        <v>2</v>
      </c>
      <c r="M15" s="16">
        <f>Stat.!BT64</f>
        <v>0</v>
      </c>
      <c r="N15" s="34"/>
      <c r="O15" s="16">
        <f t="shared" si="1"/>
        <v>1473</v>
      </c>
      <c r="P15" s="26">
        <f t="shared" si="2"/>
        <v>45</v>
      </c>
      <c r="Q15" s="107">
        <f t="shared" si="3"/>
        <v>14</v>
      </c>
      <c r="R15" s="110">
        <f t="shared" si="4"/>
        <v>6</v>
      </c>
      <c r="S15" s="34">
        <f t="shared" si="5"/>
        <v>1</v>
      </c>
      <c r="T15" s="107">
        <f t="shared" si="6"/>
        <v>20</v>
      </c>
      <c r="U15" s="38"/>
      <c r="V15" s="6">
        <f t="shared" si="7"/>
        <v>5</v>
      </c>
      <c r="W15" s="6">
        <f t="shared" si="8"/>
        <v>15</v>
      </c>
      <c r="X15" s="6" t="str">
        <f t="shared" si="9"/>
        <v>Šťastný Martin</v>
      </c>
      <c r="Y15" s="6">
        <f t="shared" si="10"/>
        <v>15</v>
      </c>
      <c r="Z15" s="6">
        <f t="shared" si="11"/>
        <v>5</v>
      </c>
    </row>
    <row r="16" spans="1:26" x14ac:dyDescent="0.2">
      <c r="A16" s="77">
        <v>10</v>
      </c>
      <c r="B16" s="15" t="str">
        <f>Stat.!B9</f>
        <v>Habr Jiří</v>
      </c>
      <c r="C16" s="35">
        <f>Stat.!P9</f>
        <v>0</v>
      </c>
      <c r="D16" s="35">
        <f>Stat.!AD9</f>
        <v>0</v>
      </c>
      <c r="E16" s="35">
        <f>Stat.!AR9</f>
        <v>0</v>
      </c>
      <c r="F16" s="35">
        <f>Stat.!BF9</f>
        <v>0</v>
      </c>
      <c r="G16" s="16">
        <f>Stat.!BT9</f>
        <v>0</v>
      </c>
      <c r="H16" s="265" t="str">
        <f t="shared" si="0"/>
        <v>Habr Jiří</v>
      </c>
      <c r="I16" s="16">
        <f>Stat.!P46</f>
        <v>0</v>
      </c>
      <c r="J16" s="26">
        <f>Stat.!AD46</f>
        <v>0</v>
      </c>
      <c r="K16" s="16">
        <f>Stat.!AR46</f>
        <v>0</v>
      </c>
      <c r="L16" s="26">
        <f>Stat.!BF46</f>
        <v>0</v>
      </c>
      <c r="M16" s="16">
        <f>Stat.!BT46</f>
        <v>0</v>
      </c>
      <c r="N16" s="34"/>
      <c r="O16" s="16">
        <f t="shared" si="1"/>
        <v>0</v>
      </c>
      <c r="P16" s="26">
        <f t="shared" si="2"/>
        <v>0</v>
      </c>
      <c r="Q16" s="107">
        <f t="shared" si="3"/>
        <v>0</v>
      </c>
      <c r="R16" s="110">
        <f t="shared" si="4"/>
        <v>0</v>
      </c>
      <c r="S16" s="34">
        <f t="shared" si="5"/>
        <v>0</v>
      </c>
      <c r="T16" s="107">
        <f t="shared" si="6"/>
        <v>0</v>
      </c>
      <c r="U16" s="38"/>
      <c r="V16" s="6">
        <f t="shared" si="7"/>
        <v>0</v>
      </c>
      <c r="W16" s="6">
        <f t="shared" si="8"/>
        <v>0</v>
      </c>
      <c r="X16" s="6" t="str">
        <f t="shared" si="9"/>
        <v>Habr Jiří</v>
      </c>
      <c r="Y16" s="6">
        <f t="shared" si="10"/>
        <v>0</v>
      </c>
      <c r="Z16" s="6">
        <f t="shared" si="11"/>
        <v>0</v>
      </c>
    </row>
    <row r="17" spans="1:26" x14ac:dyDescent="0.2">
      <c r="A17" s="77">
        <v>11</v>
      </c>
      <c r="B17" s="15" t="str">
        <f>Stat.!B13</f>
        <v>Jahoda Martin</v>
      </c>
      <c r="C17" s="35">
        <f>Stat.!P13</f>
        <v>0</v>
      </c>
      <c r="D17" s="35">
        <f>Stat.!AD13</f>
        <v>0</v>
      </c>
      <c r="E17" s="35">
        <f>Stat.!AR13</f>
        <v>0</v>
      </c>
      <c r="F17" s="35">
        <f>Stat.!BF13</f>
        <v>0</v>
      </c>
      <c r="G17" s="16">
        <f>Stat.!BT13</f>
        <v>0</v>
      </c>
      <c r="H17" s="265" t="str">
        <f t="shared" si="0"/>
        <v>Jahoda Martin</v>
      </c>
      <c r="I17" s="16">
        <f>Stat.!P50</f>
        <v>0</v>
      </c>
      <c r="J17" s="26">
        <f>Stat.!AD50</f>
        <v>11</v>
      </c>
      <c r="K17" s="16">
        <f>Stat.!AR50</f>
        <v>0</v>
      </c>
      <c r="L17" s="26">
        <f>Stat.!BF50</f>
        <v>0</v>
      </c>
      <c r="M17" s="16">
        <f>Stat.!BT50</f>
        <v>0</v>
      </c>
      <c r="N17" s="34"/>
      <c r="O17" s="16">
        <f t="shared" si="1"/>
        <v>0</v>
      </c>
      <c r="P17" s="26">
        <f t="shared" si="2"/>
        <v>11</v>
      </c>
      <c r="Q17" s="107">
        <f t="shared" si="3"/>
        <v>0</v>
      </c>
      <c r="R17" s="110">
        <f t="shared" si="4"/>
        <v>0</v>
      </c>
      <c r="S17" s="34">
        <f t="shared" si="5"/>
        <v>0</v>
      </c>
      <c r="T17" s="107">
        <f t="shared" si="6"/>
        <v>0</v>
      </c>
      <c r="U17" s="38"/>
      <c r="V17" s="6">
        <f t="shared" si="7"/>
        <v>0</v>
      </c>
      <c r="W17" s="6">
        <f t="shared" si="8"/>
        <v>0</v>
      </c>
      <c r="X17" s="6" t="str">
        <f t="shared" si="9"/>
        <v>Jahoda Martin</v>
      </c>
      <c r="Y17" s="6">
        <f t="shared" si="10"/>
        <v>0</v>
      </c>
      <c r="Z17" s="6">
        <f t="shared" si="11"/>
        <v>0</v>
      </c>
    </row>
    <row r="18" spans="1:26" x14ac:dyDescent="0.2">
      <c r="A18" s="77">
        <v>12</v>
      </c>
      <c r="B18" s="15" t="str">
        <f>Stat.!B16</f>
        <v>Kelbler Petr</v>
      </c>
      <c r="C18" s="35">
        <f>Stat.!P16</f>
        <v>1001</v>
      </c>
      <c r="D18" s="35">
        <f>Stat.!AD16</f>
        <v>0</v>
      </c>
      <c r="E18" s="35">
        <f>Stat.!AR16</f>
        <v>4</v>
      </c>
      <c r="F18" s="35">
        <f>Stat.!BF16</f>
        <v>4</v>
      </c>
      <c r="G18" s="16">
        <f>Stat.!BT16</f>
        <v>0</v>
      </c>
      <c r="H18" s="265" t="str">
        <f t="shared" si="0"/>
        <v>Kelbler Petr</v>
      </c>
      <c r="I18" s="16">
        <f>Stat.!P53</f>
        <v>900</v>
      </c>
      <c r="J18" s="26">
        <f>Stat.!AD53</f>
        <v>28</v>
      </c>
      <c r="K18" s="16">
        <f>Stat.!AR53</f>
        <v>2</v>
      </c>
      <c r="L18" s="26">
        <f>Stat.!BF53</f>
        <v>2</v>
      </c>
      <c r="M18" s="16">
        <f>Stat.!BT53</f>
        <v>0</v>
      </c>
      <c r="N18" s="34"/>
      <c r="O18" s="16">
        <f t="shared" si="1"/>
        <v>1901</v>
      </c>
      <c r="P18" s="26">
        <f t="shared" si="2"/>
        <v>28</v>
      </c>
      <c r="Q18" s="107">
        <f t="shared" si="3"/>
        <v>6</v>
      </c>
      <c r="R18" s="110">
        <f t="shared" si="4"/>
        <v>6</v>
      </c>
      <c r="S18" s="34">
        <f t="shared" si="5"/>
        <v>0</v>
      </c>
      <c r="T18" s="107">
        <f t="shared" si="6"/>
        <v>12</v>
      </c>
      <c r="U18" s="38"/>
      <c r="V18" s="6">
        <f t="shared" si="7"/>
        <v>4</v>
      </c>
      <c r="W18" s="6">
        <f t="shared" si="8"/>
        <v>8</v>
      </c>
      <c r="X18" s="6" t="str">
        <f t="shared" si="9"/>
        <v>Kelbler Petr</v>
      </c>
      <c r="Y18" s="6">
        <f t="shared" si="10"/>
        <v>8</v>
      </c>
      <c r="Z18" s="6">
        <f t="shared" si="11"/>
        <v>4</v>
      </c>
    </row>
    <row r="19" spans="1:26" x14ac:dyDescent="0.2">
      <c r="A19" s="77">
        <v>13</v>
      </c>
      <c r="B19" s="15" t="str">
        <f>Stat.!B33</f>
        <v>Pospíchal Tomáš</v>
      </c>
      <c r="C19" s="35">
        <f>Stat.!P33</f>
        <v>0</v>
      </c>
      <c r="D19" s="35">
        <f>Stat.!AD33</f>
        <v>0</v>
      </c>
      <c r="E19" s="35">
        <f>Stat.!AR33</f>
        <v>0</v>
      </c>
      <c r="F19" s="35">
        <f>Stat.!BF33</f>
        <v>0</v>
      </c>
      <c r="G19" s="16">
        <f>Stat.!BT33</f>
        <v>0</v>
      </c>
      <c r="H19" s="265" t="str">
        <f t="shared" si="0"/>
        <v>Pospíchal Tomáš</v>
      </c>
      <c r="I19" s="16">
        <f>Stat.!P70</f>
        <v>45</v>
      </c>
      <c r="J19" s="26">
        <f>Stat.!AD70</f>
        <v>0</v>
      </c>
      <c r="K19" s="16">
        <f>Stat.!AR70</f>
        <v>0</v>
      </c>
      <c r="L19" s="26">
        <f>Stat.!BF70</f>
        <v>0</v>
      </c>
      <c r="M19" s="16">
        <f>Stat.!BT70</f>
        <v>0</v>
      </c>
      <c r="N19" s="34"/>
      <c r="O19" s="16">
        <f t="shared" si="1"/>
        <v>45</v>
      </c>
      <c r="P19" s="26">
        <f t="shared" si="2"/>
        <v>0</v>
      </c>
      <c r="Q19" s="107">
        <f t="shared" si="3"/>
        <v>0</v>
      </c>
      <c r="R19" s="110">
        <f t="shared" si="4"/>
        <v>0</v>
      </c>
      <c r="S19" s="34">
        <f t="shared" si="5"/>
        <v>0</v>
      </c>
      <c r="T19" s="107">
        <f t="shared" si="6"/>
        <v>0</v>
      </c>
      <c r="U19" s="38"/>
      <c r="V19" s="6">
        <f t="shared" si="7"/>
        <v>0</v>
      </c>
      <c r="W19" s="6">
        <f t="shared" si="8"/>
        <v>0</v>
      </c>
      <c r="X19" s="6" t="str">
        <f t="shared" si="9"/>
        <v>Pospíchal Tomáš</v>
      </c>
      <c r="Y19" s="6">
        <f t="shared" si="10"/>
        <v>0</v>
      </c>
      <c r="Z19" s="6">
        <f t="shared" si="11"/>
        <v>0</v>
      </c>
    </row>
    <row r="20" spans="1:26" x14ac:dyDescent="0.2">
      <c r="A20" s="77">
        <v>14</v>
      </c>
      <c r="B20" s="15" t="str">
        <f>Stat.!B19</f>
        <v>Novák Vojta</v>
      </c>
      <c r="C20" s="35">
        <f>Stat.!P19</f>
        <v>291</v>
      </c>
      <c r="D20" s="35">
        <f>Stat.!AD19</f>
        <v>80</v>
      </c>
      <c r="E20" s="35">
        <f>Stat.!AR19</f>
        <v>2</v>
      </c>
      <c r="F20" s="35">
        <f>Stat.!BF19</f>
        <v>1</v>
      </c>
      <c r="G20" s="16">
        <f>Stat.!BT19</f>
        <v>0</v>
      </c>
      <c r="H20" s="265" t="str">
        <f t="shared" si="0"/>
        <v>Novák Vojta</v>
      </c>
      <c r="I20" s="16">
        <f>Stat.!P56</f>
        <v>645</v>
      </c>
      <c r="J20" s="26">
        <f>Stat.!AD56</f>
        <v>76</v>
      </c>
      <c r="K20" s="16">
        <f>Stat.!AR56</f>
        <v>4</v>
      </c>
      <c r="L20" s="26">
        <f>Stat.!BF56</f>
        <v>1</v>
      </c>
      <c r="M20" s="16">
        <f>Stat.!BT56</f>
        <v>0</v>
      </c>
      <c r="N20" s="34"/>
      <c r="O20" s="16">
        <f t="shared" si="1"/>
        <v>936</v>
      </c>
      <c r="P20" s="26">
        <f t="shared" si="2"/>
        <v>156</v>
      </c>
      <c r="Q20" s="107">
        <f t="shared" si="3"/>
        <v>6</v>
      </c>
      <c r="R20" s="110">
        <f t="shared" si="4"/>
        <v>2</v>
      </c>
      <c r="S20" s="34">
        <f t="shared" si="5"/>
        <v>0</v>
      </c>
      <c r="T20" s="107">
        <f t="shared" si="6"/>
        <v>8</v>
      </c>
      <c r="U20" s="38"/>
      <c r="V20" s="6">
        <f t="shared" si="7"/>
        <v>5</v>
      </c>
      <c r="W20" s="6">
        <f t="shared" si="8"/>
        <v>3</v>
      </c>
      <c r="X20" s="6" t="str">
        <f t="shared" si="9"/>
        <v>Novák Vojta</v>
      </c>
      <c r="Y20" s="6">
        <f t="shared" si="10"/>
        <v>3</v>
      </c>
      <c r="Z20" s="6">
        <f t="shared" si="11"/>
        <v>5</v>
      </c>
    </row>
    <row r="21" spans="1:26" x14ac:dyDescent="0.2">
      <c r="A21" s="77">
        <v>15</v>
      </c>
      <c r="B21" s="15" t="str">
        <f>Stat.!B18</f>
        <v>Novák Bohumír</v>
      </c>
      <c r="C21" s="35">
        <f>Stat.!P18</f>
        <v>649</v>
      </c>
      <c r="D21" s="35">
        <f>Stat.!AD18</f>
        <v>0</v>
      </c>
      <c r="E21" s="35">
        <f>Stat.!AR18</f>
        <v>0</v>
      </c>
      <c r="F21" s="35">
        <f>Stat.!BF18</f>
        <v>2</v>
      </c>
      <c r="G21" s="16">
        <f>Stat.!BT18</f>
        <v>1</v>
      </c>
      <c r="H21" s="265" t="str">
        <f t="shared" si="0"/>
        <v>Novák Bohumír</v>
      </c>
      <c r="I21" s="16">
        <f>Stat.!P55</f>
        <v>180</v>
      </c>
      <c r="J21" s="26">
        <f>Stat.!AD55</f>
        <v>0</v>
      </c>
      <c r="K21" s="16">
        <f>Stat.!AR55</f>
        <v>0</v>
      </c>
      <c r="L21" s="26">
        <f>Stat.!BF55</f>
        <v>0</v>
      </c>
      <c r="M21" s="16">
        <f>Stat.!BT55</f>
        <v>1</v>
      </c>
      <c r="N21" s="34"/>
      <c r="O21" s="16">
        <f t="shared" si="1"/>
        <v>829</v>
      </c>
      <c r="P21" s="26">
        <f t="shared" si="2"/>
        <v>0</v>
      </c>
      <c r="Q21" s="107">
        <f t="shared" si="3"/>
        <v>0</v>
      </c>
      <c r="R21" s="110">
        <f t="shared" si="4"/>
        <v>2</v>
      </c>
      <c r="S21" s="34">
        <f t="shared" si="5"/>
        <v>2</v>
      </c>
      <c r="T21" s="107">
        <f t="shared" si="6"/>
        <v>2</v>
      </c>
      <c r="U21" s="38"/>
      <c r="V21" s="6">
        <f t="shared" si="7"/>
        <v>0</v>
      </c>
      <c r="W21" s="6">
        <f t="shared" si="8"/>
        <v>2</v>
      </c>
      <c r="X21" s="6" t="str">
        <f t="shared" si="9"/>
        <v>Novák Bohumír</v>
      </c>
      <c r="Y21" s="6">
        <f t="shared" si="10"/>
        <v>2</v>
      </c>
      <c r="Z21" s="6">
        <f t="shared" si="11"/>
        <v>0</v>
      </c>
    </row>
    <row r="22" spans="1:26" x14ac:dyDescent="0.2">
      <c r="A22" s="77">
        <v>16</v>
      </c>
      <c r="B22" s="15" t="str">
        <f>Stat.!B24</f>
        <v>Chvátal Patrik</v>
      </c>
      <c r="C22" s="35">
        <f>Stat.!P24</f>
        <v>90</v>
      </c>
      <c r="D22" s="35">
        <f>Stat.!AD24</f>
        <v>0</v>
      </c>
      <c r="E22" s="35">
        <f>Stat.!AR24</f>
        <v>0</v>
      </c>
      <c r="F22" s="35">
        <f>Stat.!BF24</f>
        <v>0</v>
      </c>
      <c r="G22" s="16">
        <f>Stat.!BT24</f>
        <v>0</v>
      </c>
      <c r="H22" s="265" t="str">
        <f t="shared" si="0"/>
        <v>Chvátal Patrik</v>
      </c>
      <c r="I22" s="16">
        <f>Stat.!P61</f>
        <v>0</v>
      </c>
      <c r="J22" s="26">
        <f>Stat.!AD61</f>
        <v>61</v>
      </c>
      <c r="K22" s="16">
        <f>Stat.!AR61</f>
        <v>0</v>
      </c>
      <c r="L22" s="26">
        <f>Stat.!BF61</f>
        <v>0</v>
      </c>
      <c r="M22" s="16">
        <f>Stat.!BT61</f>
        <v>0</v>
      </c>
      <c r="N22" s="34"/>
      <c r="O22" s="16">
        <f t="shared" si="1"/>
        <v>90</v>
      </c>
      <c r="P22" s="26">
        <f t="shared" si="2"/>
        <v>61</v>
      </c>
      <c r="Q22" s="107">
        <f t="shared" si="3"/>
        <v>0</v>
      </c>
      <c r="R22" s="110">
        <f t="shared" si="4"/>
        <v>0</v>
      </c>
      <c r="S22" s="34">
        <f t="shared" si="5"/>
        <v>0</v>
      </c>
      <c r="T22" s="107">
        <f t="shared" si="6"/>
        <v>0</v>
      </c>
      <c r="U22" s="38"/>
      <c r="V22" s="6">
        <f t="shared" si="7"/>
        <v>0</v>
      </c>
      <c r="W22" s="6">
        <f t="shared" si="8"/>
        <v>0</v>
      </c>
      <c r="X22" s="6" t="str">
        <f t="shared" si="9"/>
        <v>Chvátal Patrik</v>
      </c>
      <c r="Y22" s="6">
        <f t="shared" si="10"/>
        <v>0</v>
      </c>
      <c r="Z22" s="6">
        <f t="shared" si="11"/>
        <v>0</v>
      </c>
    </row>
    <row r="23" spans="1:26" x14ac:dyDescent="0.2">
      <c r="A23" s="77">
        <v>17</v>
      </c>
      <c r="B23" s="15" t="str">
        <f>Stat.!B31</f>
        <v>Tříletý Radim</v>
      </c>
      <c r="C23" s="35">
        <f>Stat.!P31</f>
        <v>90</v>
      </c>
      <c r="D23" s="35">
        <f>Stat.!AD31</f>
        <v>120</v>
      </c>
      <c r="E23" s="35">
        <f>Stat.!AR31</f>
        <v>0</v>
      </c>
      <c r="F23" s="35">
        <f>Stat.!BF31</f>
        <v>0</v>
      </c>
      <c r="G23" s="16">
        <f>Stat.!BT31</f>
        <v>0</v>
      </c>
      <c r="H23" s="265" t="str">
        <f t="shared" si="0"/>
        <v>Tříletý Radim</v>
      </c>
      <c r="I23" s="16">
        <f>Stat.!P68</f>
        <v>270</v>
      </c>
      <c r="J23" s="26">
        <f>Stat.!AD68</f>
        <v>0</v>
      </c>
      <c r="K23" s="16">
        <f>Stat.!AR68</f>
        <v>0</v>
      </c>
      <c r="L23" s="26">
        <f>Stat.!BF68</f>
        <v>0</v>
      </c>
      <c r="M23" s="16">
        <f>Stat.!BT68</f>
        <v>0</v>
      </c>
      <c r="N23" s="34"/>
      <c r="O23" s="16">
        <f t="shared" si="1"/>
        <v>360</v>
      </c>
      <c r="P23" s="26">
        <f t="shared" si="2"/>
        <v>120</v>
      </c>
      <c r="Q23" s="107">
        <f t="shared" si="3"/>
        <v>0</v>
      </c>
      <c r="R23" s="110">
        <f t="shared" si="4"/>
        <v>0</v>
      </c>
      <c r="S23" s="34">
        <f t="shared" si="5"/>
        <v>0</v>
      </c>
      <c r="T23" s="107">
        <f t="shared" si="6"/>
        <v>0</v>
      </c>
      <c r="U23" s="38"/>
      <c r="V23" s="6">
        <f t="shared" si="7"/>
        <v>0</v>
      </c>
      <c r="W23" s="6">
        <f t="shared" si="8"/>
        <v>0</v>
      </c>
      <c r="X23" s="6" t="str">
        <f t="shared" si="9"/>
        <v>Tříletý Radim</v>
      </c>
      <c r="Y23" s="6">
        <f t="shared" si="10"/>
        <v>0</v>
      </c>
      <c r="Z23" s="6">
        <f t="shared" si="11"/>
        <v>0</v>
      </c>
    </row>
    <row r="24" spans="1:26" x14ac:dyDescent="0.2">
      <c r="A24" s="77">
        <v>18</v>
      </c>
      <c r="B24" s="15" t="str">
        <f>Stat.!B7</f>
        <v>Kelbler David</v>
      </c>
      <c r="C24" s="35">
        <f>Stat.!P7</f>
        <v>0</v>
      </c>
      <c r="D24" s="35">
        <f>Stat.!AD7</f>
        <v>0</v>
      </c>
      <c r="E24" s="35">
        <f>Stat.!AR7</f>
        <v>0</v>
      </c>
      <c r="F24" s="35">
        <f>Stat.!BF7</f>
        <v>0</v>
      </c>
      <c r="G24" s="16">
        <f>Stat.!BT7</f>
        <v>0</v>
      </c>
      <c r="H24" s="265" t="str">
        <f t="shared" si="0"/>
        <v>Kelbler David</v>
      </c>
      <c r="I24" s="16">
        <f>Stat.!P44</f>
        <v>125</v>
      </c>
      <c r="J24" s="26">
        <f>Stat.!AD44</f>
        <v>68</v>
      </c>
      <c r="K24" s="16">
        <f>Stat.!AR44</f>
        <v>1</v>
      </c>
      <c r="L24" s="26">
        <f>Stat.!BF44</f>
        <v>0</v>
      </c>
      <c r="M24" s="16">
        <f>Stat.!BT44</f>
        <v>0</v>
      </c>
      <c r="N24" s="34"/>
      <c r="O24" s="16">
        <f t="shared" si="1"/>
        <v>125</v>
      </c>
      <c r="P24" s="26">
        <f t="shared" si="2"/>
        <v>68</v>
      </c>
      <c r="Q24" s="107">
        <f t="shared" si="3"/>
        <v>1</v>
      </c>
      <c r="R24" s="110">
        <f t="shared" si="4"/>
        <v>0</v>
      </c>
      <c r="S24" s="34">
        <f t="shared" si="5"/>
        <v>0</v>
      </c>
      <c r="T24" s="107">
        <f t="shared" si="6"/>
        <v>1</v>
      </c>
      <c r="U24" s="38"/>
      <c r="V24" s="6">
        <f t="shared" si="7"/>
        <v>1</v>
      </c>
      <c r="W24" s="6">
        <f t="shared" si="8"/>
        <v>0</v>
      </c>
      <c r="X24" s="6" t="str">
        <f t="shared" si="9"/>
        <v>Kelbler David</v>
      </c>
      <c r="Y24" s="6">
        <f t="shared" si="10"/>
        <v>0</v>
      </c>
      <c r="Z24" s="6">
        <f t="shared" si="11"/>
        <v>1</v>
      </c>
    </row>
    <row r="25" spans="1:26" x14ac:dyDescent="0.2">
      <c r="A25" s="77">
        <v>19</v>
      </c>
      <c r="B25" s="15" t="str">
        <f>Stat.!B5</f>
        <v>Bastl Pavel</v>
      </c>
      <c r="C25" s="35">
        <f>Stat.!P5</f>
        <v>132</v>
      </c>
      <c r="D25" s="35">
        <f>Stat.!AD5</f>
        <v>0</v>
      </c>
      <c r="E25" s="35">
        <f>Stat.!AR5</f>
        <v>0</v>
      </c>
      <c r="F25" s="35">
        <f>Stat.!BF5</f>
        <v>0</v>
      </c>
      <c r="G25" s="16">
        <f>Stat.!BT5</f>
        <v>0</v>
      </c>
      <c r="H25" s="265" t="str">
        <f t="shared" si="0"/>
        <v>Bastl Pavel</v>
      </c>
      <c r="I25" s="16">
        <f>Stat.!P42</f>
        <v>900</v>
      </c>
      <c r="J25" s="26">
        <f>Stat.!AD42</f>
        <v>0</v>
      </c>
      <c r="K25" s="16">
        <f>Stat.!AR42</f>
        <v>1</v>
      </c>
      <c r="L25" s="26">
        <f>Stat.!BF42</f>
        <v>1</v>
      </c>
      <c r="M25" s="16">
        <f>Stat.!BT42</f>
        <v>0</v>
      </c>
      <c r="N25" s="33"/>
      <c r="O25" s="16">
        <f t="shared" si="1"/>
        <v>1032</v>
      </c>
      <c r="P25" s="26">
        <f t="shared" si="2"/>
        <v>0</v>
      </c>
      <c r="Q25" s="107">
        <f t="shared" si="3"/>
        <v>1</v>
      </c>
      <c r="R25" s="110">
        <f t="shared" si="4"/>
        <v>1</v>
      </c>
      <c r="S25" s="34">
        <f t="shared" si="5"/>
        <v>0</v>
      </c>
      <c r="T25" s="107">
        <f t="shared" si="6"/>
        <v>2</v>
      </c>
      <c r="U25" s="38"/>
      <c r="V25" s="6">
        <f t="shared" si="7"/>
        <v>2</v>
      </c>
      <c r="W25" s="6">
        <f t="shared" si="8"/>
        <v>0</v>
      </c>
      <c r="X25" s="6" t="str">
        <f t="shared" si="9"/>
        <v>Bastl Pavel</v>
      </c>
      <c r="Y25" s="6">
        <f t="shared" si="10"/>
        <v>0</v>
      </c>
      <c r="Z25" s="6">
        <f t="shared" si="11"/>
        <v>2</v>
      </c>
    </row>
    <row r="26" spans="1:26" x14ac:dyDescent="0.2">
      <c r="A26" s="77">
        <v>20</v>
      </c>
      <c r="B26" s="15" t="str">
        <f>Stat.!B26</f>
        <v>Dolák Jan</v>
      </c>
      <c r="C26" s="35">
        <f>Stat.!P26</f>
        <v>472</v>
      </c>
      <c r="D26" s="35">
        <f>Stat.!AD26</f>
        <v>137</v>
      </c>
      <c r="E26" s="35">
        <f>Stat.!AR26</f>
        <v>1</v>
      </c>
      <c r="F26" s="35">
        <f>Stat.!BF26</f>
        <v>2</v>
      </c>
      <c r="G26" s="16">
        <f>Stat.!BT26</f>
        <v>1</v>
      </c>
      <c r="H26" s="265" t="str">
        <f t="shared" si="0"/>
        <v>Dolák Jan</v>
      </c>
      <c r="I26" s="16">
        <f>Stat.!P63</f>
        <v>377</v>
      </c>
      <c r="J26" s="26">
        <f>Stat.!AD63</f>
        <v>82</v>
      </c>
      <c r="K26" s="16">
        <f>Stat.!AR63</f>
        <v>1</v>
      </c>
      <c r="L26" s="26">
        <f>Stat.!BF63</f>
        <v>0</v>
      </c>
      <c r="M26" s="16">
        <f>Stat.!BT63</f>
        <v>0</v>
      </c>
      <c r="N26" s="34"/>
      <c r="O26" s="16">
        <f t="shared" si="1"/>
        <v>849</v>
      </c>
      <c r="P26" s="26">
        <f t="shared" si="2"/>
        <v>219</v>
      </c>
      <c r="Q26" s="107">
        <f t="shared" si="3"/>
        <v>2</v>
      </c>
      <c r="R26" s="110">
        <f t="shared" si="4"/>
        <v>2</v>
      </c>
      <c r="S26" s="34">
        <f t="shared" si="5"/>
        <v>1</v>
      </c>
      <c r="T26" s="107">
        <f t="shared" si="6"/>
        <v>4</v>
      </c>
      <c r="U26" s="38"/>
      <c r="V26" s="6">
        <f t="shared" si="7"/>
        <v>1</v>
      </c>
      <c r="W26" s="6">
        <f t="shared" si="8"/>
        <v>3</v>
      </c>
      <c r="X26" s="6" t="str">
        <f t="shared" si="9"/>
        <v>Dolák Jan</v>
      </c>
      <c r="Y26" s="6">
        <f t="shared" si="10"/>
        <v>3</v>
      </c>
      <c r="Z26" s="6">
        <f t="shared" si="11"/>
        <v>1</v>
      </c>
    </row>
    <row r="27" spans="1:26" x14ac:dyDescent="0.2">
      <c r="A27" s="77">
        <v>21</v>
      </c>
      <c r="B27" s="15" t="str">
        <f>Stat.!B20</f>
        <v>Pokorný Václav</v>
      </c>
      <c r="C27" s="35">
        <f>Stat.!P20</f>
        <v>519</v>
      </c>
      <c r="D27" s="35">
        <f>Stat.!AD20</f>
        <v>50</v>
      </c>
      <c r="E27" s="35">
        <f>Stat.!AR20</f>
        <v>3</v>
      </c>
      <c r="F27" s="35">
        <f>Stat.!BF20</f>
        <v>5</v>
      </c>
      <c r="G27" s="16">
        <f>Stat.!BT20</f>
        <v>1</v>
      </c>
      <c r="H27" s="265" t="str">
        <f t="shared" si="0"/>
        <v>Pokorný Václav</v>
      </c>
      <c r="I27" s="16">
        <f>Stat.!P57</f>
        <v>807</v>
      </c>
      <c r="J27" s="26">
        <f>Stat.!AD57</f>
        <v>0</v>
      </c>
      <c r="K27" s="16">
        <f>Stat.!AR57</f>
        <v>0</v>
      </c>
      <c r="L27" s="26">
        <f>Stat.!BF57</f>
        <v>3</v>
      </c>
      <c r="M27" s="16">
        <f>Stat.!BT57</f>
        <v>0</v>
      </c>
      <c r="N27" s="34"/>
      <c r="O27" s="16">
        <f t="shared" si="1"/>
        <v>1326</v>
      </c>
      <c r="P27" s="26">
        <f t="shared" si="2"/>
        <v>50</v>
      </c>
      <c r="Q27" s="107">
        <f t="shared" si="3"/>
        <v>3</v>
      </c>
      <c r="R27" s="110">
        <f t="shared" si="4"/>
        <v>8</v>
      </c>
      <c r="S27" s="34">
        <f t="shared" si="5"/>
        <v>1</v>
      </c>
      <c r="T27" s="107">
        <f t="shared" si="6"/>
        <v>11</v>
      </c>
      <c r="U27" s="38"/>
      <c r="V27" s="6">
        <f t="shared" si="7"/>
        <v>3</v>
      </c>
      <c r="W27" s="6">
        <f t="shared" si="8"/>
        <v>8</v>
      </c>
      <c r="X27" s="6" t="str">
        <f t="shared" si="9"/>
        <v>Pokorný Václav</v>
      </c>
      <c r="Y27" s="6">
        <f t="shared" si="10"/>
        <v>8</v>
      </c>
      <c r="Z27" s="6">
        <f t="shared" si="11"/>
        <v>3</v>
      </c>
    </row>
    <row r="28" spans="1:26" x14ac:dyDescent="0.2">
      <c r="A28" s="77">
        <v>22</v>
      </c>
      <c r="B28" s="15" t="str">
        <f>Stat.!B17</f>
        <v>Zejda Vojtěch</v>
      </c>
      <c r="C28" s="35">
        <f>Stat.!P17</f>
        <v>1016</v>
      </c>
      <c r="D28" s="35">
        <f>Stat.!AD17</f>
        <v>0</v>
      </c>
      <c r="E28" s="35">
        <f>Stat.!AR17</f>
        <v>0</v>
      </c>
      <c r="F28" s="35">
        <f>Stat.!BF17</f>
        <v>0</v>
      </c>
      <c r="G28" s="16">
        <f>Stat.!BT17</f>
        <v>0</v>
      </c>
      <c r="H28" s="265" t="str">
        <f t="shared" si="0"/>
        <v>Zejda Vojtěch</v>
      </c>
      <c r="I28" s="16">
        <f>Stat.!P54</f>
        <v>180</v>
      </c>
      <c r="J28" s="26">
        <f>Stat.!AD54</f>
        <v>0</v>
      </c>
      <c r="K28" s="16">
        <f>Stat.!AR54</f>
        <v>0</v>
      </c>
      <c r="L28" s="26">
        <f>Stat.!BF54</f>
        <v>0</v>
      </c>
      <c r="M28" s="16">
        <f>Stat.!BT54</f>
        <v>0</v>
      </c>
      <c r="N28" s="34"/>
      <c r="O28" s="16">
        <f t="shared" si="1"/>
        <v>1196</v>
      </c>
      <c r="P28" s="26">
        <f t="shared" si="2"/>
        <v>0</v>
      </c>
      <c r="Q28" s="107">
        <f t="shared" si="3"/>
        <v>0</v>
      </c>
      <c r="R28" s="110">
        <f t="shared" si="4"/>
        <v>0</v>
      </c>
      <c r="S28" s="34">
        <f t="shared" si="5"/>
        <v>0</v>
      </c>
      <c r="T28" s="107">
        <f t="shared" si="6"/>
        <v>0</v>
      </c>
      <c r="U28" s="38"/>
      <c r="V28" s="6">
        <f t="shared" si="7"/>
        <v>0</v>
      </c>
      <c r="W28" s="6">
        <f t="shared" si="8"/>
        <v>0</v>
      </c>
      <c r="X28" s="6" t="str">
        <f t="shared" si="9"/>
        <v>Zejda Vojtěch</v>
      </c>
      <c r="Y28" s="6">
        <f t="shared" si="10"/>
        <v>0</v>
      </c>
      <c r="Z28" s="6">
        <f t="shared" si="11"/>
        <v>0</v>
      </c>
    </row>
    <row r="29" spans="1:26" x14ac:dyDescent="0.2">
      <c r="A29" s="77">
        <v>23</v>
      </c>
      <c r="B29" s="15" t="str">
        <f>Stat.!B4</f>
        <v>Havlík Roman</v>
      </c>
      <c r="C29" s="35">
        <f>Stat.!P4</f>
        <v>180</v>
      </c>
      <c r="D29" s="35">
        <f>Stat.!AD4</f>
        <v>0</v>
      </c>
      <c r="E29" s="35">
        <f>Stat.!AR4</f>
        <v>0</v>
      </c>
      <c r="F29" s="35">
        <f>Stat.!BF4</f>
        <v>0</v>
      </c>
      <c r="G29" s="16">
        <f>Stat.!BT4</f>
        <v>0</v>
      </c>
      <c r="H29" s="265" t="str">
        <f t="shared" si="0"/>
        <v>Havlík Roman</v>
      </c>
      <c r="I29" s="16">
        <f>Stat.!P41</f>
        <v>90</v>
      </c>
      <c r="J29" s="26">
        <f>Stat.!AD41</f>
        <v>0</v>
      </c>
      <c r="K29" s="16">
        <f>Stat.!AR41</f>
        <v>0</v>
      </c>
      <c r="L29" s="26">
        <f>Stat.!BF41</f>
        <v>0</v>
      </c>
      <c r="M29" s="16">
        <f>Stat.!BT41</f>
        <v>0</v>
      </c>
      <c r="N29" s="34"/>
      <c r="O29" s="16">
        <f t="shared" si="1"/>
        <v>270</v>
      </c>
      <c r="P29" s="26">
        <f t="shared" si="2"/>
        <v>0</v>
      </c>
      <c r="Q29" s="107">
        <f t="shared" si="3"/>
        <v>0</v>
      </c>
      <c r="R29" s="110">
        <f t="shared" si="4"/>
        <v>0</v>
      </c>
      <c r="S29" s="34">
        <f t="shared" si="5"/>
        <v>0</v>
      </c>
      <c r="T29" s="107">
        <f t="shared" si="6"/>
        <v>0</v>
      </c>
      <c r="U29" s="38"/>
      <c r="V29" s="6">
        <f t="shared" si="7"/>
        <v>0</v>
      </c>
      <c r="W29" s="6">
        <f t="shared" si="8"/>
        <v>0</v>
      </c>
      <c r="X29" s="6" t="str">
        <f t="shared" si="9"/>
        <v>Havlík Roman</v>
      </c>
      <c r="Y29" s="6">
        <f t="shared" si="10"/>
        <v>0</v>
      </c>
      <c r="Z29" s="6">
        <f t="shared" si="11"/>
        <v>0</v>
      </c>
    </row>
    <row r="30" spans="1:26" x14ac:dyDescent="0.2">
      <c r="A30" s="77">
        <v>24</v>
      </c>
      <c r="B30" s="15" t="str">
        <f>Stat.!B22</f>
        <v>Urbánek Pavel</v>
      </c>
      <c r="C30" s="35">
        <f>Stat.!P22</f>
        <v>424</v>
      </c>
      <c r="D30" s="35">
        <f>Stat.!AD22</f>
        <v>135</v>
      </c>
      <c r="E30" s="35">
        <f>Stat.!AR22</f>
        <v>1</v>
      </c>
      <c r="F30" s="35">
        <f>Stat.!BF22</f>
        <v>1</v>
      </c>
      <c r="G30" s="16">
        <f>Stat.!BT22</f>
        <v>1</v>
      </c>
      <c r="H30" s="265" t="str">
        <f t="shared" si="0"/>
        <v>Urbánek Pavel</v>
      </c>
      <c r="I30" s="16">
        <f>Stat.!P59</f>
        <v>315</v>
      </c>
      <c r="J30" s="26">
        <f>Stat.!AD59</f>
        <v>0</v>
      </c>
      <c r="K30" s="16">
        <f>Stat.!AR59</f>
        <v>1</v>
      </c>
      <c r="L30" s="26">
        <f>Stat.!BF59</f>
        <v>0</v>
      </c>
      <c r="M30" s="16">
        <f>Stat.!BT59</f>
        <v>0</v>
      </c>
      <c r="N30" s="34"/>
      <c r="O30" s="16">
        <f t="shared" si="1"/>
        <v>739</v>
      </c>
      <c r="P30" s="26">
        <f t="shared" si="2"/>
        <v>135</v>
      </c>
      <c r="Q30" s="107">
        <f t="shared" si="3"/>
        <v>2</v>
      </c>
      <c r="R30" s="110">
        <f t="shared" si="4"/>
        <v>1</v>
      </c>
      <c r="S30" s="34">
        <f t="shared" si="5"/>
        <v>1</v>
      </c>
      <c r="T30" s="107">
        <f t="shared" si="6"/>
        <v>3</v>
      </c>
      <c r="U30" s="38"/>
      <c r="V30" s="6">
        <f t="shared" si="7"/>
        <v>1</v>
      </c>
      <c r="W30" s="6">
        <f t="shared" si="8"/>
        <v>2</v>
      </c>
      <c r="X30" s="6" t="str">
        <f t="shared" si="9"/>
        <v>Urbánek Pavel</v>
      </c>
      <c r="Y30" s="6">
        <f t="shared" si="10"/>
        <v>2</v>
      </c>
      <c r="Z30" s="6">
        <f t="shared" si="11"/>
        <v>1</v>
      </c>
    </row>
    <row r="31" spans="1:26" x14ac:dyDescent="0.2">
      <c r="A31" s="77">
        <v>25</v>
      </c>
      <c r="B31" s="15" t="str">
        <f>Stat.!B23</f>
        <v>Šmahel Michal</v>
      </c>
      <c r="C31" s="35">
        <f>Stat.!P23</f>
        <v>0</v>
      </c>
      <c r="D31" s="35">
        <f>Stat.!AD23</f>
        <v>9</v>
      </c>
      <c r="E31" s="35">
        <f>Stat.!AR23</f>
        <v>0</v>
      </c>
      <c r="F31" s="35">
        <f>Stat.!BF23</f>
        <v>0</v>
      </c>
      <c r="G31" s="16">
        <f>Stat.!BT23</f>
        <v>0</v>
      </c>
      <c r="H31" s="265" t="str">
        <f t="shared" si="0"/>
        <v>Šmahel Michal</v>
      </c>
      <c r="I31" s="16">
        <f>Stat.!P60</f>
        <v>0</v>
      </c>
      <c r="J31" s="26">
        <f>Stat.!AD60</f>
        <v>72</v>
      </c>
      <c r="K31" s="16">
        <f>Stat.!AR60</f>
        <v>0</v>
      </c>
      <c r="L31" s="26">
        <f>Stat.!BF60</f>
        <v>0</v>
      </c>
      <c r="M31" s="16">
        <f>Stat.!BT60</f>
        <v>0</v>
      </c>
      <c r="N31" s="34"/>
      <c r="O31" s="16">
        <f t="shared" si="1"/>
        <v>0</v>
      </c>
      <c r="P31" s="26">
        <f t="shared" si="2"/>
        <v>81</v>
      </c>
      <c r="Q31" s="107">
        <f t="shared" si="3"/>
        <v>0</v>
      </c>
      <c r="R31" s="110">
        <f t="shared" si="4"/>
        <v>0</v>
      </c>
      <c r="S31" s="34">
        <f t="shared" si="5"/>
        <v>0</v>
      </c>
      <c r="T31" s="107">
        <f t="shared" si="6"/>
        <v>0</v>
      </c>
      <c r="U31" s="38"/>
      <c r="V31" s="6">
        <f t="shared" si="7"/>
        <v>0</v>
      </c>
      <c r="W31" s="6">
        <f t="shared" si="8"/>
        <v>0</v>
      </c>
      <c r="X31" s="6" t="str">
        <f t="shared" si="9"/>
        <v>Šmahel Michal</v>
      </c>
      <c r="Y31" s="6">
        <f t="shared" si="10"/>
        <v>0</v>
      </c>
      <c r="Z31" s="6">
        <f t="shared" si="11"/>
        <v>0</v>
      </c>
    </row>
    <row r="32" spans="1:26" x14ac:dyDescent="0.2">
      <c r="A32" s="77">
        <v>26</v>
      </c>
      <c r="B32" s="15" t="str">
        <f>Stat.!B25</f>
        <v>Koupil Petr</v>
      </c>
      <c r="C32" s="35">
        <f>Stat.!P25</f>
        <v>810</v>
      </c>
      <c r="D32" s="35">
        <f>Stat.!AD25</f>
        <v>0</v>
      </c>
      <c r="E32" s="35">
        <f>Stat.!AR25</f>
        <v>0</v>
      </c>
      <c r="F32" s="35">
        <f>Stat.!BF25</f>
        <v>0</v>
      </c>
      <c r="G32" s="16">
        <f>Stat.!BT25</f>
        <v>0</v>
      </c>
      <c r="H32" s="265" t="str">
        <f t="shared" si="0"/>
        <v>Koupil Petr</v>
      </c>
      <c r="I32" s="16">
        <f>Stat.!P62</f>
        <v>900</v>
      </c>
      <c r="J32" s="26">
        <f>Stat.!AD62</f>
        <v>0</v>
      </c>
      <c r="K32" s="16">
        <f>Stat.!AR62</f>
        <v>0</v>
      </c>
      <c r="L32" s="26">
        <f>Stat.!BF62</f>
        <v>0</v>
      </c>
      <c r="M32" s="16">
        <f>Stat.!BT62</f>
        <v>0</v>
      </c>
      <c r="N32" s="33"/>
      <c r="O32" s="16">
        <f t="shared" si="1"/>
        <v>1710</v>
      </c>
      <c r="P32" s="26">
        <f t="shared" si="2"/>
        <v>0</v>
      </c>
      <c r="Q32" s="107">
        <f t="shared" si="3"/>
        <v>0</v>
      </c>
      <c r="R32" s="110">
        <f t="shared" si="4"/>
        <v>0</v>
      </c>
      <c r="S32" s="34">
        <f t="shared" si="5"/>
        <v>0</v>
      </c>
      <c r="T32" s="107">
        <f t="shared" si="6"/>
        <v>0</v>
      </c>
      <c r="U32" s="38"/>
      <c r="V32" s="6">
        <f t="shared" si="7"/>
        <v>0</v>
      </c>
      <c r="W32" s="6">
        <f t="shared" si="8"/>
        <v>0</v>
      </c>
      <c r="X32" s="6" t="str">
        <f t="shared" si="9"/>
        <v>Koupil Petr</v>
      </c>
      <c r="Y32" s="6">
        <f t="shared" si="10"/>
        <v>0</v>
      </c>
      <c r="Z32" s="6">
        <f t="shared" si="11"/>
        <v>0</v>
      </c>
    </row>
    <row r="33" spans="1:26" x14ac:dyDescent="0.2">
      <c r="A33" s="77">
        <v>27</v>
      </c>
      <c r="B33" s="15" t="str">
        <f>Stat.!B28</f>
        <v>Plachý Karel</v>
      </c>
      <c r="C33" s="35">
        <f>Stat.!P28</f>
        <v>0</v>
      </c>
      <c r="D33" s="35">
        <f>Stat.!AD28</f>
        <v>5</v>
      </c>
      <c r="E33" s="35">
        <f>Stat.!AR28</f>
        <v>0</v>
      </c>
      <c r="F33" s="35">
        <f>Stat.!BF28</f>
        <v>0</v>
      </c>
      <c r="G33" s="16">
        <f>Stat.!BT28</f>
        <v>0</v>
      </c>
      <c r="H33" s="265" t="str">
        <f t="shared" si="0"/>
        <v>Plachý Karel</v>
      </c>
      <c r="I33" s="16">
        <f>Stat.!P65</f>
        <v>0</v>
      </c>
      <c r="J33" s="26">
        <f>Stat.!AD65</f>
        <v>0</v>
      </c>
      <c r="K33" s="16">
        <f>Stat.!AR65</f>
        <v>0</v>
      </c>
      <c r="L33" s="26">
        <f>Stat.!BF65</f>
        <v>0</v>
      </c>
      <c r="M33" s="16">
        <f>Stat.!BT65</f>
        <v>0</v>
      </c>
      <c r="N33" s="34"/>
      <c r="O33" s="16">
        <f t="shared" si="1"/>
        <v>0</v>
      </c>
      <c r="P33" s="26">
        <f t="shared" si="2"/>
        <v>5</v>
      </c>
      <c r="Q33" s="107">
        <f t="shared" si="3"/>
        <v>0</v>
      </c>
      <c r="R33" s="110">
        <f t="shared" si="4"/>
        <v>0</v>
      </c>
      <c r="S33" s="34">
        <f t="shared" si="5"/>
        <v>0</v>
      </c>
      <c r="T33" s="107">
        <f t="shared" si="6"/>
        <v>0</v>
      </c>
      <c r="U33" s="38"/>
      <c r="V33" s="6">
        <f t="shared" si="7"/>
        <v>0</v>
      </c>
      <c r="W33" s="6">
        <f t="shared" si="8"/>
        <v>0</v>
      </c>
      <c r="X33" s="6" t="str">
        <f t="shared" si="9"/>
        <v>Plachý Karel</v>
      </c>
      <c r="Y33" s="6">
        <f t="shared" si="10"/>
        <v>0</v>
      </c>
      <c r="Z33" s="6">
        <f t="shared" si="11"/>
        <v>0</v>
      </c>
    </row>
    <row r="34" spans="1:26" x14ac:dyDescent="0.2">
      <c r="A34" s="77">
        <v>28</v>
      </c>
      <c r="B34" s="15" t="str">
        <f>Stat.!B29</f>
        <v>Nehyba Filip</v>
      </c>
      <c r="C34" s="35">
        <f>Stat.!P29</f>
        <v>0</v>
      </c>
      <c r="D34" s="35">
        <f>Stat.!AD29</f>
        <v>0</v>
      </c>
      <c r="E34" s="35">
        <f>Stat.!AR29</f>
        <v>0</v>
      </c>
      <c r="F34" s="35">
        <f>Stat.!BF29</f>
        <v>0</v>
      </c>
      <c r="G34" s="16">
        <f>Stat.!BT29</f>
        <v>0</v>
      </c>
      <c r="H34" s="265" t="str">
        <f t="shared" si="0"/>
        <v>Nehyba Filip</v>
      </c>
      <c r="I34" s="16">
        <f>Stat.!P66</f>
        <v>180</v>
      </c>
      <c r="J34" s="26">
        <f>Stat.!AD66</f>
        <v>0</v>
      </c>
      <c r="K34" s="16">
        <f>Stat.!AR66</f>
        <v>1</v>
      </c>
      <c r="L34" s="26">
        <f>Stat.!BF66</f>
        <v>0</v>
      </c>
      <c r="M34" s="16">
        <f>Stat.!BT66</f>
        <v>0</v>
      </c>
      <c r="N34" s="34"/>
      <c r="O34" s="16">
        <f t="shared" si="1"/>
        <v>180</v>
      </c>
      <c r="P34" s="26">
        <f t="shared" si="2"/>
        <v>0</v>
      </c>
      <c r="Q34" s="107">
        <f t="shared" si="3"/>
        <v>1</v>
      </c>
      <c r="R34" s="110">
        <f t="shared" si="4"/>
        <v>0</v>
      </c>
      <c r="S34" s="34">
        <f t="shared" si="5"/>
        <v>0</v>
      </c>
      <c r="T34" s="107">
        <f t="shared" si="6"/>
        <v>1</v>
      </c>
      <c r="U34" s="38"/>
      <c r="V34" s="6">
        <f t="shared" si="7"/>
        <v>1</v>
      </c>
      <c r="W34" s="6">
        <f t="shared" si="8"/>
        <v>0</v>
      </c>
      <c r="X34" s="6" t="str">
        <f t="shared" si="9"/>
        <v>Nehyba Filip</v>
      </c>
      <c r="Y34" s="6">
        <f t="shared" si="10"/>
        <v>0</v>
      </c>
      <c r="Z34" s="6">
        <f t="shared" si="11"/>
        <v>1</v>
      </c>
    </row>
    <row r="35" spans="1:26" x14ac:dyDescent="0.2">
      <c r="A35" s="77">
        <v>29</v>
      </c>
      <c r="B35" s="15" t="str">
        <f>Stat.!B30</f>
        <v>Nedoma Václav</v>
      </c>
      <c r="C35" s="35">
        <f>Stat.!P30</f>
        <v>0</v>
      </c>
      <c r="D35" s="35">
        <f>Stat.!AD30</f>
        <v>0</v>
      </c>
      <c r="E35" s="35">
        <f>Stat.!AR30</f>
        <v>0</v>
      </c>
      <c r="F35" s="35">
        <f>Stat.!BF30</f>
        <v>0</v>
      </c>
      <c r="G35" s="16">
        <f>Stat.!BT30</f>
        <v>0</v>
      </c>
      <c r="H35" s="265" t="str">
        <f t="shared" si="0"/>
        <v>Nedoma Václav</v>
      </c>
      <c r="I35" s="16">
        <f>Stat.!P67</f>
        <v>45</v>
      </c>
      <c r="J35" s="26">
        <f>Stat.!AD67</f>
        <v>0</v>
      </c>
      <c r="K35" s="16">
        <f>Stat.!AR67</f>
        <v>0</v>
      </c>
      <c r="L35" s="26">
        <f>Stat.!BF67</f>
        <v>0</v>
      </c>
      <c r="M35" s="16">
        <f>Stat.!BT67</f>
        <v>0</v>
      </c>
      <c r="N35" s="34"/>
      <c r="O35" s="16">
        <f t="shared" si="1"/>
        <v>45</v>
      </c>
      <c r="P35" s="26">
        <f t="shared" si="2"/>
        <v>0</v>
      </c>
      <c r="Q35" s="107">
        <f t="shared" si="3"/>
        <v>0</v>
      </c>
      <c r="R35" s="110">
        <f t="shared" si="4"/>
        <v>0</v>
      </c>
      <c r="S35" s="34">
        <f t="shared" si="5"/>
        <v>0</v>
      </c>
      <c r="T35" s="107">
        <f t="shared" si="6"/>
        <v>0</v>
      </c>
      <c r="U35" s="38"/>
      <c r="V35" s="6">
        <f t="shared" si="7"/>
        <v>0</v>
      </c>
      <c r="W35" s="6">
        <f t="shared" si="8"/>
        <v>0</v>
      </c>
      <c r="X35" s="6" t="str">
        <f t="shared" si="9"/>
        <v>Nedoma Václav</v>
      </c>
      <c r="Y35" s="6">
        <f t="shared" si="10"/>
        <v>0</v>
      </c>
      <c r="Z35" s="6">
        <f t="shared" si="11"/>
        <v>0</v>
      </c>
    </row>
    <row r="36" spans="1:26" x14ac:dyDescent="0.2">
      <c r="A36" s="77">
        <v>30</v>
      </c>
      <c r="B36" s="15" t="str">
        <f>Stat.!B32</f>
        <v>Zejda Tomáš</v>
      </c>
      <c r="C36" s="35">
        <f>Stat.!P32</f>
        <v>90</v>
      </c>
      <c r="D36" s="35">
        <f>Stat.!AD32</f>
        <v>199</v>
      </c>
      <c r="E36" s="35">
        <f>Stat.!AR32</f>
        <v>0</v>
      </c>
      <c r="F36" s="35">
        <f>Stat.!BF32</f>
        <v>0</v>
      </c>
      <c r="G36" s="16">
        <f>Stat.!BT32</f>
        <v>0</v>
      </c>
      <c r="H36" s="265" t="str">
        <f t="shared" si="0"/>
        <v>Zejda Tomáš</v>
      </c>
      <c r="I36" s="16">
        <f>Stat.!P69</f>
        <v>503</v>
      </c>
      <c r="J36" s="26">
        <f>Stat.!AD69</f>
        <v>175</v>
      </c>
      <c r="K36" s="16">
        <f>Stat.!AR69</f>
        <v>1</v>
      </c>
      <c r="L36" s="26">
        <f>Stat.!BF69</f>
        <v>2</v>
      </c>
      <c r="M36" s="16">
        <f>Stat.!BT69</f>
        <v>0</v>
      </c>
      <c r="N36" s="34"/>
      <c r="O36" s="16">
        <f t="shared" si="1"/>
        <v>593</v>
      </c>
      <c r="P36" s="26">
        <f t="shared" si="2"/>
        <v>374</v>
      </c>
      <c r="Q36" s="107">
        <f t="shared" si="3"/>
        <v>1</v>
      </c>
      <c r="R36" s="110">
        <f t="shared" si="4"/>
        <v>2</v>
      </c>
      <c r="S36" s="34">
        <f t="shared" si="5"/>
        <v>0</v>
      </c>
      <c r="T36" s="107">
        <f t="shared" si="6"/>
        <v>3</v>
      </c>
      <c r="U36" s="38"/>
      <c r="V36" s="6">
        <f t="shared" si="7"/>
        <v>3</v>
      </c>
      <c r="W36" s="6">
        <f t="shared" si="8"/>
        <v>0</v>
      </c>
      <c r="X36" s="6" t="str">
        <f t="shared" si="9"/>
        <v>Zejda Tomáš</v>
      </c>
      <c r="Y36" s="6">
        <f t="shared" si="10"/>
        <v>0</v>
      </c>
      <c r="Z36" s="6">
        <f t="shared" si="11"/>
        <v>3</v>
      </c>
    </row>
    <row r="37" spans="1:26" x14ac:dyDescent="0.2">
      <c r="A37" s="77">
        <v>31</v>
      </c>
      <c r="B37" s="15" t="str">
        <f>Stat.!B34</f>
        <v>Aipldauer Rostislav</v>
      </c>
      <c r="C37" s="35">
        <f>Stat.!P34</f>
        <v>90</v>
      </c>
      <c r="D37" s="35">
        <f>Stat.!AD34</f>
        <v>0</v>
      </c>
      <c r="E37" s="35">
        <f>Stat.!AR34</f>
        <v>0</v>
      </c>
      <c r="F37" s="35">
        <f>Stat.!BF34</f>
        <v>0</v>
      </c>
      <c r="G37" s="16">
        <f>Stat.!BT34</f>
        <v>0</v>
      </c>
      <c r="H37" s="265" t="str">
        <f t="shared" si="0"/>
        <v>Aipldauer Rostislav</v>
      </c>
      <c r="I37" s="16">
        <f>Stat.!P71</f>
        <v>0</v>
      </c>
      <c r="J37" s="26">
        <f>Stat.!AD71</f>
        <v>0</v>
      </c>
      <c r="K37" s="16">
        <f>Stat.!AR71</f>
        <v>0</v>
      </c>
      <c r="L37" s="26">
        <f>Stat.!BF71</f>
        <v>0</v>
      </c>
      <c r="M37" s="16">
        <f>Stat.!BT71</f>
        <v>0</v>
      </c>
      <c r="N37" s="34"/>
      <c r="O37" s="16">
        <f t="shared" si="1"/>
        <v>90</v>
      </c>
      <c r="P37" s="26">
        <f t="shared" si="2"/>
        <v>0</v>
      </c>
      <c r="Q37" s="107">
        <f t="shared" si="3"/>
        <v>0</v>
      </c>
      <c r="R37" s="110">
        <f t="shared" si="4"/>
        <v>0</v>
      </c>
      <c r="S37" s="34">
        <f t="shared" si="5"/>
        <v>0</v>
      </c>
      <c r="T37" s="107">
        <f t="shared" si="6"/>
        <v>0</v>
      </c>
      <c r="U37" s="26"/>
      <c r="V37" s="6">
        <f t="shared" si="7"/>
        <v>0</v>
      </c>
      <c r="W37" s="6">
        <f t="shared" si="8"/>
        <v>0</v>
      </c>
      <c r="X37" s="6" t="str">
        <f t="shared" si="9"/>
        <v>Aipldauer Rostislav</v>
      </c>
      <c r="Y37" s="6">
        <f t="shared" si="10"/>
        <v>0</v>
      </c>
      <c r="Z37" s="6">
        <f t="shared" si="11"/>
        <v>0</v>
      </c>
    </row>
    <row r="38" spans="1:26" x14ac:dyDescent="0.2">
      <c r="A38" s="79">
        <v>32</v>
      </c>
      <c r="B38" s="15" t="str">
        <f>Stat.!B35</f>
        <v>Černý Jiří</v>
      </c>
      <c r="C38" s="35">
        <f>Stat.!P35</f>
        <v>970</v>
      </c>
      <c r="D38" s="35">
        <f>Stat.!AD35</f>
        <v>0</v>
      </c>
      <c r="E38" s="35">
        <f>Stat.!AR35</f>
        <v>0</v>
      </c>
      <c r="F38" s="35">
        <f>Stat.!BF35</f>
        <v>0</v>
      </c>
      <c r="G38" s="16">
        <f>Stat.!BT35</f>
        <v>2</v>
      </c>
      <c r="H38" s="265" t="str">
        <f t="shared" si="0"/>
        <v>Černý Jiří</v>
      </c>
      <c r="I38" s="16">
        <f>Stat.!P72</f>
        <v>242</v>
      </c>
      <c r="J38" s="26">
        <f>Stat.!AD72</f>
        <v>0</v>
      </c>
      <c r="K38" s="16">
        <f>Stat.!AR72</f>
        <v>0</v>
      </c>
      <c r="L38" s="26">
        <f>Stat.!BF72</f>
        <v>0</v>
      </c>
      <c r="M38" s="16">
        <f>Stat.!BT72</f>
        <v>0</v>
      </c>
      <c r="N38" s="34"/>
      <c r="O38" s="16">
        <f t="shared" si="1"/>
        <v>1212</v>
      </c>
      <c r="P38" s="26">
        <f t="shared" si="2"/>
        <v>0</v>
      </c>
      <c r="Q38" s="107">
        <f t="shared" si="3"/>
        <v>0</v>
      </c>
      <c r="R38" s="110">
        <f t="shared" si="4"/>
        <v>0</v>
      </c>
      <c r="S38" s="34">
        <f t="shared" si="5"/>
        <v>2</v>
      </c>
      <c r="T38" s="107">
        <f t="shared" si="6"/>
        <v>0</v>
      </c>
      <c r="U38" s="26"/>
      <c r="V38" s="6">
        <f t="shared" si="7"/>
        <v>0</v>
      </c>
      <c r="W38" s="6">
        <f t="shared" si="8"/>
        <v>0</v>
      </c>
      <c r="X38" s="6" t="str">
        <f t="shared" si="9"/>
        <v>Černý Jiří</v>
      </c>
      <c r="Y38" s="6">
        <f t="shared" si="10"/>
        <v>0</v>
      </c>
      <c r="Z38" s="6">
        <f t="shared" si="11"/>
        <v>0</v>
      </c>
    </row>
    <row r="39" spans="1:26" x14ac:dyDescent="0.2">
      <c r="A39" s="80">
        <v>33</v>
      </c>
      <c r="B39" s="15" t="str">
        <f>Stat.!B36</f>
        <v>Krejčí Miroslav</v>
      </c>
      <c r="C39" s="35">
        <f>Stat.!P36</f>
        <v>90</v>
      </c>
      <c r="D39" s="35">
        <f>Stat.!AD36</f>
        <v>0</v>
      </c>
      <c r="E39" s="35">
        <f>Stat.!AR36</f>
        <v>0</v>
      </c>
      <c r="F39" s="35">
        <f>Stat.!BF36</f>
        <v>1</v>
      </c>
      <c r="G39" s="16">
        <f>Stat.!BT36</f>
        <v>0</v>
      </c>
      <c r="H39" s="265" t="str">
        <f t="shared" si="0"/>
        <v>Krejčí Miroslav</v>
      </c>
      <c r="I39" s="16">
        <f>Stat.!P73</f>
        <v>180</v>
      </c>
      <c r="J39" s="26">
        <f>Stat.!AD73</f>
        <v>0</v>
      </c>
      <c r="K39" s="16">
        <f>Stat.!AR73</f>
        <v>0</v>
      </c>
      <c r="L39" s="26">
        <f>Stat.!BF73</f>
        <v>0</v>
      </c>
      <c r="M39" s="16">
        <f>Stat.!BT73</f>
        <v>0</v>
      </c>
      <c r="N39" s="34"/>
      <c r="O39" s="16">
        <f t="shared" si="1"/>
        <v>270</v>
      </c>
      <c r="P39" s="26">
        <f t="shared" si="2"/>
        <v>0</v>
      </c>
      <c r="Q39" s="107">
        <f t="shared" si="3"/>
        <v>0</v>
      </c>
      <c r="R39" s="110">
        <f t="shared" si="4"/>
        <v>1</v>
      </c>
      <c r="S39" s="34">
        <f t="shared" si="5"/>
        <v>0</v>
      </c>
      <c r="T39" s="107">
        <f t="shared" si="6"/>
        <v>1</v>
      </c>
      <c r="U39" s="26"/>
      <c r="V39" s="6">
        <f t="shared" si="7"/>
        <v>0</v>
      </c>
      <c r="W39" s="6">
        <f t="shared" si="8"/>
        <v>1</v>
      </c>
      <c r="X39" s="6" t="str">
        <f t="shared" si="9"/>
        <v>Krejčí Miroslav</v>
      </c>
      <c r="Y39" s="6">
        <f t="shared" si="10"/>
        <v>1</v>
      </c>
      <c r="Z39" s="6">
        <f t="shared" si="11"/>
        <v>0</v>
      </c>
    </row>
    <row r="40" spans="1:26" x14ac:dyDescent="0.2">
      <c r="A40" s="66"/>
      <c r="B40" s="66" t="s">
        <v>23</v>
      </c>
      <c r="C40" s="67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12">SUM(F7:F39)</f>
        <v>36</v>
      </c>
      <c r="G40" s="63">
        <f t="shared" si="12"/>
        <v>13</v>
      </c>
      <c r="H40" s="63">
        <f t="shared" si="12"/>
        <v>0</v>
      </c>
      <c r="I40" s="63">
        <f t="shared" si="12"/>
        <v>12167</v>
      </c>
      <c r="J40" s="63">
        <f t="shared" si="12"/>
        <v>703</v>
      </c>
      <c r="K40" s="63">
        <f t="shared" si="12"/>
        <v>24</v>
      </c>
      <c r="L40" s="63">
        <f t="shared" si="12"/>
        <v>22</v>
      </c>
      <c r="M40" s="63">
        <f t="shared" si="12"/>
        <v>4</v>
      </c>
      <c r="N40" s="63"/>
      <c r="O40" s="63">
        <f t="shared" si="1"/>
        <v>24106</v>
      </c>
      <c r="P40" s="63">
        <f t="shared" si="2"/>
        <v>1544</v>
      </c>
      <c r="Q40" s="108">
        <f t="shared" si="3"/>
        <v>68</v>
      </c>
      <c r="R40" s="108">
        <f t="shared" si="4"/>
        <v>58</v>
      </c>
      <c r="S40" s="63">
        <f t="shared" si="5"/>
        <v>17</v>
      </c>
      <c r="T40" s="108">
        <f t="shared" si="6"/>
        <v>126</v>
      </c>
      <c r="U40" s="63"/>
    </row>
    <row r="41" spans="1:26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109"/>
      <c r="U41" s="69"/>
    </row>
  </sheetData>
  <mergeCells count="6">
    <mergeCell ref="E4:F4"/>
    <mergeCell ref="K4:L4"/>
    <mergeCell ref="Q4:R4"/>
    <mergeCell ref="C6:G6"/>
    <mergeCell ref="I6:M6"/>
    <mergeCell ref="O6:U6"/>
  </mergeCells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7"/>
  </sheetPr>
  <dimension ref="A3:AF94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1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5.140625" style="6" customWidth="1"/>
    <col min="23" max="23" width="14.7109375" style="6" customWidth="1"/>
    <col min="24" max="24" width="8.140625" style="36" customWidth="1"/>
    <col min="25" max="25" width="9.140625" style="43"/>
    <col min="26" max="26" width="13.140625" style="44" customWidth="1"/>
    <col min="27" max="27" width="9.140625" style="45"/>
    <col min="28" max="28" width="6.140625" style="6" customWidth="1"/>
    <col min="29" max="29" width="13.140625" style="6" customWidth="1"/>
    <col min="30" max="32" width="9.140625" style="6"/>
  </cols>
  <sheetData>
    <row r="3" spans="1:27" x14ac:dyDescent="0.2">
      <c r="W3" s="6" t="s">
        <v>81</v>
      </c>
    </row>
    <row r="4" spans="1:27" x14ac:dyDescent="0.2">
      <c r="B4" s="7" t="str">
        <f>TAB!B4</f>
        <v>2017/2018</v>
      </c>
      <c r="C4" s="20" t="s">
        <v>14</v>
      </c>
      <c r="D4" s="21"/>
      <c r="E4" s="951" t="s">
        <v>0</v>
      </c>
      <c r="F4" s="952"/>
      <c r="G4" s="14" t="s">
        <v>13</v>
      </c>
      <c r="H4" s="13"/>
      <c r="I4" s="20" t="s">
        <v>14</v>
      </c>
      <c r="J4" s="21"/>
      <c r="K4" s="951" t="s">
        <v>0</v>
      </c>
      <c r="L4" s="952"/>
      <c r="M4" s="14" t="s">
        <v>13</v>
      </c>
      <c r="N4" s="13"/>
      <c r="O4" s="20" t="s">
        <v>14</v>
      </c>
      <c r="P4" s="21"/>
      <c r="Q4" s="966" t="s">
        <v>0</v>
      </c>
      <c r="R4" s="967"/>
      <c r="S4" s="25" t="s">
        <v>13</v>
      </c>
      <c r="T4" t="s">
        <v>1</v>
      </c>
      <c r="U4" s="9"/>
      <c r="Y4" s="43" t="s">
        <v>38</v>
      </c>
    </row>
    <row r="5" spans="1:27" ht="39" customHeight="1" thickBot="1" x14ac:dyDescent="0.25">
      <c r="A5" s="81"/>
      <c r="B5" s="3" t="s">
        <v>2</v>
      </c>
      <c r="C5" s="18" t="s">
        <v>145</v>
      </c>
      <c r="D5" s="22" t="s">
        <v>4</v>
      </c>
      <c r="E5" s="18" t="s">
        <v>15</v>
      </c>
      <c r="F5" s="23" t="s">
        <v>9</v>
      </c>
      <c r="G5" s="18" t="s">
        <v>10</v>
      </c>
      <c r="H5" s="19"/>
      <c r="I5" s="18" t="s">
        <v>145</v>
      </c>
      <c r="J5" s="22" t="s">
        <v>4</v>
      </c>
      <c r="K5" s="18" t="s">
        <v>15</v>
      </c>
      <c r="L5" s="23" t="s">
        <v>9</v>
      </c>
      <c r="M5" s="18" t="s">
        <v>10</v>
      </c>
      <c r="N5" s="19"/>
      <c r="O5" s="18" t="s">
        <v>3</v>
      </c>
      <c r="P5" s="22" t="s">
        <v>4</v>
      </c>
      <c r="Q5" s="18" t="s">
        <v>15</v>
      </c>
      <c r="R5" s="23" t="s">
        <v>9</v>
      </c>
      <c r="S5" s="19" t="s">
        <v>10</v>
      </c>
      <c r="T5" s="18" t="s">
        <v>8</v>
      </c>
      <c r="U5" s="37" t="s">
        <v>25</v>
      </c>
      <c r="V5" s="113" t="s">
        <v>18</v>
      </c>
      <c r="W5" s="28"/>
      <c r="X5" s="50" t="s">
        <v>34</v>
      </c>
      <c r="Y5" s="51" t="s">
        <v>27</v>
      </c>
      <c r="Z5" s="52" t="s">
        <v>33</v>
      </c>
    </row>
    <row r="6" spans="1:27" ht="13.5" thickTop="1" x14ac:dyDescent="0.2">
      <c r="A6" s="72"/>
      <c r="B6" s="4"/>
      <c r="C6" s="958" t="str">
        <f>TAB!C6</f>
        <v>Podzim 2017</v>
      </c>
      <c r="D6" s="958"/>
      <c r="E6" s="958"/>
      <c r="F6" s="958"/>
      <c r="G6" s="959"/>
      <c r="H6" s="5"/>
      <c r="I6" s="963" t="str">
        <f>TAB!I6</f>
        <v>Jaro 2018</v>
      </c>
      <c r="J6" s="958"/>
      <c r="K6" s="958"/>
      <c r="L6" s="958"/>
      <c r="M6" s="959"/>
      <c r="N6" s="5"/>
      <c r="O6" s="963" t="str">
        <f>TAB!O6</f>
        <v>2017/2018</v>
      </c>
      <c r="P6" s="958"/>
      <c r="Q6" s="958"/>
      <c r="R6" s="958"/>
      <c r="S6" s="958"/>
      <c r="T6" s="958"/>
      <c r="U6" s="959"/>
      <c r="V6" s="99"/>
      <c r="Y6" s="45"/>
      <c r="Z6" s="53"/>
    </row>
    <row r="7" spans="1:27" x14ac:dyDescent="0.2">
      <c r="A7" s="78">
        <v>1</v>
      </c>
      <c r="B7" s="15" t="str">
        <f>Stat.!B9</f>
        <v>Habr Jiří</v>
      </c>
      <c r="C7" s="35">
        <f>Stat.!P9</f>
        <v>0</v>
      </c>
      <c r="D7" s="35">
        <f>Stat.!AD9</f>
        <v>0</v>
      </c>
      <c r="E7" s="35">
        <f>Stat.!AR9</f>
        <v>0</v>
      </c>
      <c r="F7" s="35">
        <f>Stat.!BF9</f>
        <v>0</v>
      </c>
      <c r="G7" s="16">
        <f>Stat.!BT9</f>
        <v>0</v>
      </c>
      <c r="H7" s="265" t="str">
        <f t="shared" ref="H7:H39" si="0">B7</f>
        <v>Habr Jiří</v>
      </c>
      <c r="I7" s="16">
        <f>Stat.!P46</f>
        <v>0</v>
      </c>
      <c r="J7" s="26">
        <f>Stat.!AD46</f>
        <v>0</v>
      </c>
      <c r="K7" s="16">
        <f>Stat.!AR46</f>
        <v>0</v>
      </c>
      <c r="L7" s="26">
        <f>Stat.!BF46</f>
        <v>0</v>
      </c>
      <c r="M7" s="16">
        <f>Stat.!BT46</f>
        <v>0</v>
      </c>
      <c r="N7" s="34"/>
      <c r="O7" s="16">
        <f t="shared" ref="O7:O40" si="1">C7+I7</f>
        <v>0</v>
      </c>
      <c r="P7" s="26">
        <f t="shared" ref="P7:P40" si="2">D7+J7</f>
        <v>0</v>
      </c>
      <c r="Q7" s="16">
        <f t="shared" ref="Q7:Q40" si="3">E7+K7</f>
        <v>0</v>
      </c>
      <c r="R7" s="26">
        <f t="shared" ref="R7:R40" si="4">F7+L7</f>
        <v>0</v>
      </c>
      <c r="S7" s="32">
        <f t="shared" ref="S7:S40" si="5">G7+M7</f>
        <v>0</v>
      </c>
      <c r="T7" s="16">
        <f t="shared" ref="T7:T40" si="6">Q7+R7</f>
        <v>0</v>
      </c>
      <c r="U7" s="38"/>
      <c r="V7" s="99">
        <f t="shared" ref="V7:V39" si="7">I7+J7</f>
        <v>0</v>
      </c>
      <c r="W7" s="15" t="str">
        <f t="shared" ref="W7:W37" si="8">B7</f>
        <v>Habr Jiří</v>
      </c>
      <c r="X7" s="36" t="e">
        <f t="shared" ref="X7:X37" si="9">V7/K7</f>
        <v>#DIV/0!</v>
      </c>
      <c r="Y7" s="45" t="e">
        <f t="shared" ref="Y7:Y37" si="10">V7/L7</f>
        <v>#DIV/0!</v>
      </c>
      <c r="Z7" s="54" t="e">
        <f t="shared" ref="Z7:Z37" si="11">V7/(K7+L7)</f>
        <v>#DIV/0!</v>
      </c>
      <c r="AA7" s="43">
        <f t="shared" ref="AA7:AA38" si="12">K7+L7</f>
        <v>0</v>
      </c>
    </row>
    <row r="8" spans="1:27" x14ac:dyDescent="0.2">
      <c r="A8" s="77">
        <v>2</v>
      </c>
      <c r="B8" s="15" t="str">
        <f>Stat.!B4</f>
        <v>Havlík Roman</v>
      </c>
      <c r="C8" s="35">
        <f>Stat.!P4</f>
        <v>180</v>
      </c>
      <c r="D8" s="35">
        <f>Stat.!AD4</f>
        <v>0</v>
      </c>
      <c r="E8" s="35">
        <f>Stat.!AR4</f>
        <v>0</v>
      </c>
      <c r="F8" s="35">
        <f>Stat.!BF4</f>
        <v>0</v>
      </c>
      <c r="G8" s="16">
        <f>Stat.!BT4</f>
        <v>0</v>
      </c>
      <c r="H8" s="265" t="str">
        <f t="shared" si="0"/>
        <v>Havlík Roman</v>
      </c>
      <c r="I8" s="16">
        <f>Stat.!P41</f>
        <v>90</v>
      </c>
      <c r="J8" s="26">
        <f>Stat.!AD41</f>
        <v>0</v>
      </c>
      <c r="K8" s="16">
        <f>Stat.!AR41</f>
        <v>0</v>
      </c>
      <c r="L8" s="26">
        <f>Stat.!BF41</f>
        <v>0</v>
      </c>
      <c r="M8" s="16">
        <f>Stat.!BT41</f>
        <v>0</v>
      </c>
      <c r="N8" s="34"/>
      <c r="O8" s="16">
        <f t="shared" si="1"/>
        <v>270</v>
      </c>
      <c r="P8" s="26">
        <f t="shared" si="2"/>
        <v>0</v>
      </c>
      <c r="Q8" s="16">
        <f t="shared" si="3"/>
        <v>0</v>
      </c>
      <c r="R8" s="26">
        <f t="shared" si="4"/>
        <v>0</v>
      </c>
      <c r="S8" s="34">
        <f t="shared" si="5"/>
        <v>0</v>
      </c>
      <c r="T8" s="16">
        <f t="shared" si="6"/>
        <v>0</v>
      </c>
      <c r="U8" s="38"/>
      <c r="V8" s="99">
        <f t="shared" si="7"/>
        <v>90</v>
      </c>
      <c r="W8" s="15" t="str">
        <f t="shared" si="8"/>
        <v>Havlík Roman</v>
      </c>
      <c r="X8" s="36" t="e">
        <f t="shared" si="9"/>
        <v>#DIV/0!</v>
      </c>
      <c r="Y8" s="45" t="e">
        <f t="shared" si="10"/>
        <v>#DIV/0!</v>
      </c>
      <c r="Z8" s="54" t="e">
        <f t="shared" si="11"/>
        <v>#DIV/0!</v>
      </c>
      <c r="AA8" s="43">
        <f t="shared" si="12"/>
        <v>0</v>
      </c>
    </row>
    <row r="9" spans="1:27" x14ac:dyDescent="0.2">
      <c r="A9" s="77">
        <v>3</v>
      </c>
      <c r="B9" s="15" t="str">
        <f>Stat.!B6</f>
        <v>Bastl Vojta</v>
      </c>
      <c r="C9" s="35">
        <f>Stat.!P6</f>
        <v>720</v>
      </c>
      <c r="D9" s="35">
        <f>Stat.!AD6</f>
        <v>25</v>
      </c>
      <c r="E9" s="35">
        <f>Stat.!AR6</f>
        <v>3</v>
      </c>
      <c r="F9" s="35">
        <f>Stat.!BF6</f>
        <v>6</v>
      </c>
      <c r="G9" s="16">
        <f>Stat.!BT6</f>
        <v>2</v>
      </c>
      <c r="H9" s="265" t="str">
        <f t="shared" si="0"/>
        <v>Bastl Vojta</v>
      </c>
      <c r="I9" s="16">
        <f>Stat.!P43</f>
        <v>180</v>
      </c>
      <c r="J9" s="26">
        <f>Stat.!AD43</f>
        <v>120</v>
      </c>
      <c r="K9" s="16">
        <f>Stat.!AR43</f>
        <v>0</v>
      </c>
      <c r="L9" s="26">
        <f>Stat.!BF43</f>
        <v>0</v>
      </c>
      <c r="M9" s="16">
        <f>Stat.!BT43</f>
        <v>0</v>
      </c>
      <c r="N9" s="34"/>
      <c r="O9" s="16">
        <f t="shared" si="1"/>
        <v>900</v>
      </c>
      <c r="P9" s="26">
        <f t="shared" si="2"/>
        <v>145</v>
      </c>
      <c r="Q9" s="16">
        <f t="shared" si="3"/>
        <v>3</v>
      </c>
      <c r="R9" s="26">
        <f t="shared" si="4"/>
        <v>6</v>
      </c>
      <c r="S9" s="34">
        <f t="shared" si="5"/>
        <v>2</v>
      </c>
      <c r="T9" s="16">
        <f t="shared" si="6"/>
        <v>9</v>
      </c>
      <c r="U9" s="39"/>
      <c r="V9" s="99">
        <f t="shared" si="7"/>
        <v>300</v>
      </c>
      <c r="W9" s="15" t="str">
        <f t="shared" si="8"/>
        <v>Bastl Vojta</v>
      </c>
      <c r="X9" s="36" t="e">
        <f t="shared" si="9"/>
        <v>#DIV/0!</v>
      </c>
      <c r="Y9" s="45" t="e">
        <f t="shared" si="10"/>
        <v>#DIV/0!</v>
      </c>
      <c r="Z9" s="54" t="e">
        <f t="shared" si="11"/>
        <v>#DIV/0!</v>
      </c>
      <c r="AA9" s="43">
        <f t="shared" si="12"/>
        <v>0</v>
      </c>
    </row>
    <row r="10" spans="1:27" x14ac:dyDescent="0.2">
      <c r="A10" s="77">
        <v>4</v>
      </c>
      <c r="B10" s="15" t="str">
        <f>Stat.!B12</f>
        <v>Havlík Martin</v>
      </c>
      <c r="C10" s="35">
        <f>Stat.!P12</f>
        <v>0</v>
      </c>
      <c r="D10" s="35">
        <f>Stat.!AD12</f>
        <v>14</v>
      </c>
      <c r="E10" s="35">
        <f>Stat.!AR12</f>
        <v>0</v>
      </c>
      <c r="F10" s="35">
        <f>Stat.!BF12</f>
        <v>0</v>
      </c>
      <c r="G10" s="16">
        <f>Stat.!BT12</f>
        <v>0</v>
      </c>
      <c r="H10" s="265" t="str">
        <f t="shared" si="0"/>
        <v>Havlík Martin</v>
      </c>
      <c r="I10" s="16">
        <f>Stat.!P49</f>
        <v>331</v>
      </c>
      <c r="J10" s="26">
        <f>Stat.!AD49</f>
        <v>10</v>
      </c>
      <c r="K10" s="16">
        <f>Stat.!AR49</f>
        <v>0</v>
      </c>
      <c r="L10" s="26">
        <f>Stat.!BF49</f>
        <v>0</v>
      </c>
      <c r="M10" s="16">
        <f>Stat.!BT49</f>
        <v>0</v>
      </c>
      <c r="N10" s="34"/>
      <c r="O10" s="16">
        <f t="shared" si="1"/>
        <v>331</v>
      </c>
      <c r="P10" s="26">
        <f t="shared" si="2"/>
        <v>24</v>
      </c>
      <c r="Q10" s="16">
        <f t="shared" si="3"/>
        <v>0</v>
      </c>
      <c r="R10" s="26">
        <f t="shared" si="4"/>
        <v>0</v>
      </c>
      <c r="S10" s="34">
        <f t="shared" si="5"/>
        <v>0</v>
      </c>
      <c r="T10" s="16">
        <f t="shared" si="6"/>
        <v>0</v>
      </c>
      <c r="U10" s="38"/>
      <c r="V10" s="99">
        <f t="shared" si="7"/>
        <v>341</v>
      </c>
      <c r="W10" s="15" t="str">
        <f t="shared" si="8"/>
        <v>Havlík Martin</v>
      </c>
      <c r="X10" s="36" t="e">
        <f t="shared" si="9"/>
        <v>#DIV/0!</v>
      </c>
      <c r="Y10" s="45" t="e">
        <f t="shared" si="10"/>
        <v>#DIV/0!</v>
      </c>
      <c r="Z10" s="54" t="e">
        <f t="shared" si="11"/>
        <v>#DIV/0!</v>
      </c>
      <c r="AA10" s="43">
        <f t="shared" si="12"/>
        <v>0</v>
      </c>
    </row>
    <row r="11" spans="1:27" x14ac:dyDescent="0.2">
      <c r="A11" s="77">
        <v>5</v>
      </c>
      <c r="B11" s="15" t="str">
        <f>Stat.!B21</f>
        <v>Švarc Petr</v>
      </c>
      <c r="C11" s="35">
        <f>Stat.!P21</f>
        <v>1170</v>
      </c>
      <c r="D11" s="35">
        <f>Stat.!AD21</f>
        <v>0</v>
      </c>
      <c r="E11" s="35">
        <f>Stat.!AR21</f>
        <v>5</v>
      </c>
      <c r="F11" s="35">
        <f>Stat.!BF21</f>
        <v>4</v>
      </c>
      <c r="G11" s="16">
        <f>Stat.!BT21</f>
        <v>1</v>
      </c>
      <c r="H11" s="265" t="str">
        <f t="shared" si="0"/>
        <v>Švarc Petr</v>
      </c>
      <c r="I11" s="16">
        <f>Stat.!P58</f>
        <v>1170</v>
      </c>
      <c r="J11" s="26">
        <f>Stat.!AD58</f>
        <v>0</v>
      </c>
      <c r="K11" s="16">
        <f>Stat.!AR58</f>
        <v>2</v>
      </c>
      <c r="L11" s="26">
        <f>Stat.!BF58</f>
        <v>4</v>
      </c>
      <c r="M11" s="16">
        <f>Stat.!BT58</f>
        <v>1</v>
      </c>
      <c r="N11" s="34"/>
      <c r="O11" s="16">
        <f t="shared" si="1"/>
        <v>2340</v>
      </c>
      <c r="P11" s="26">
        <f t="shared" si="2"/>
        <v>0</v>
      </c>
      <c r="Q11" s="16">
        <f t="shared" si="3"/>
        <v>7</v>
      </c>
      <c r="R11" s="26">
        <f t="shared" si="4"/>
        <v>8</v>
      </c>
      <c r="S11" s="34">
        <f t="shared" si="5"/>
        <v>2</v>
      </c>
      <c r="T11" s="16">
        <f t="shared" si="6"/>
        <v>15</v>
      </c>
      <c r="U11" s="38"/>
      <c r="V11" s="99">
        <f t="shared" si="7"/>
        <v>1170</v>
      </c>
      <c r="W11" s="15" t="str">
        <f t="shared" si="8"/>
        <v>Švarc Petr</v>
      </c>
      <c r="X11" s="36">
        <f t="shared" si="9"/>
        <v>585</v>
      </c>
      <c r="Y11" s="45">
        <f t="shared" si="10"/>
        <v>292.5</v>
      </c>
      <c r="Z11" s="54">
        <f t="shared" si="11"/>
        <v>195</v>
      </c>
      <c r="AA11" s="43">
        <f t="shared" si="12"/>
        <v>6</v>
      </c>
    </row>
    <row r="12" spans="1:27" x14ac:dyDescent="0.2">
      <c r="A12" s="77">
        <v>6</v>
      </c>
      <c r="B12" s="15" t="str">
        <f>Stat.!B11</f>
        <v>Habr Vojta</v>
      </c>
      <c r="C12" s="35">
        <f>Stat.!P11</f>
        <v>963</v>
      </c>
      <c r="D12" s="35">
        <f>Stat.!AD11</f>
        <v>0</v>
      </c>
      <c r="E12" s="35">
        <f>Stat.!AR11</f>
        <v>7</v>
      </c>
      <c r="F12" s="35">
        <f>Stat.!BF11</f>
        <v>5</v>
      </c>
      <c r="G12" s="16">
        <f>Stat.!BT11</f>
        <v>1</v>
      </c>
      <c r="H12" s="265" t="str">
        <f t="shared" si="0"/>
        <v>Habr Vojta</v>
      </c>
      <c r="I12" s="16">
        <f>Stat.!P48</f>
        <v>990</v>
      </c>
      <c r="J12" s="26">
        <f>Stat.!AD48</f>
        <v>0</v>
      </c>
      <c r="K12" s="16">
        <f>Stat.!AR48</f>
        <v>6</v>
      </c>
      <c r="L12" s="26">
        <f>Stat.!BF48</f>
        <v>4</v>
      </c>
      <c r="M12" s="16">
        <f>Stat.!BT48</f>
        <v>2</v>
      </c>
      <c r="N12" s="34"/>
      <c r="O12" s="16">
        <f t="shared" si="1"/>
        <v>1953</v>
      </c>
      <c r="P12" s="26">
        <f t="shared" si="2"/>
        <v>0</v>
      </c>
      <c r="Q12" s="16">
        <f t="shared" si="3"/>
        <v>13</v>
      </c>
      <c r="R12" s="26">
        <f t="shared" si="4"/>
        <v>9</v>
      </c>
      <c r="S12" s="34">
        <f t="shared" si="5"/>
        <v>3</v>
      </c>
      <c r="T12" s="16">
        <f t="shared" si="6"/>
        <v>22</v>
      </c>
      <c r="U12" s="38"/>
      <c r="V12" s="99">
        <f t="shared" si="7"/>
        <v>990</v>
      </c>
      <c r="W12" s="15" t="str">
        <f t="shared" si="8"/>
        <v>Habr Vojta</v>
      </c>
      <c r="X12" s="36">
        <f t="shared" si="9"/>
        <v>165</v>
      </c>
      <c r="Y12" s="45">
        <f t="shared" si="10"/>
        <v>247.5</v>
      </c>
      <c r="Z12" s="54">
        <f t="shared" si="11"/>
        <v>99</v>
      </c>
      <c r="AA12" s="43">
        <f t="shared" si="12"/>
        <v>10</v>
      </c>
    </row>
    <row r="13" spans="1:27" x14ac:dyDescent="0.2">
      <c r="A13" s="77">
        <v>7</v>
      </c>
      <c r="B13" s="15" t="str">
        <f>Stat.!B14</f>
        <v>Kapinus Radek</v>
      </c>
      <c r="C13" s="35">
        <f>Stat.!P14</f>
        <v>311</v>
      </c>
      <c r="D13" s="35">
        <f>Stat.!AD14</f>
        <v>0</v>
      </c>
      <c r="E13" s="35">
        <f>Stat.!AR14</f>
        <v>2</v>
      </c>
      <c r="F13" s="35">
        <f>Stat.!BF14</f>
        <v>0</v>
      </c>
      <c r="G13" s="16">
        <f>Stat.!BT14</f>
        <v>1</v>
      </c>
      <c r="H13" s="265" t="str">
        <f t="shared" si="0"/>
        <v>Kapinus Radek</v>
      </c>
      <c r="I13" s="16">
        <f>Stat.!P51</f>
        <v>618</v>
      </c>
      <c r="J13" s="26">
        <f>Stat.!AD51</f>
        <v>0</v>
      </c>
      <c r="K13" s="16">
        <f>Stat.!AR51</f>
        <v>0</v>
      </c>
      <c r="L13" s="26">
        <f>Stat.!BF51</f>
        <v>1</v>
      </c>
      <c r="M13" s="16">
        <f>Stat.!BT51</f>
        <v>0</v>
      </c>
      <c r="N13" s="34"/>
      <c r="O13" s="16">
        <f t="shared" si="1"/>
        <v>929</v>
      </c>
      <c r="P13" s="26">
        <f t="shared" si="2"/>
        <v>0</v>
      </c>
      <c r="Q13" s="16">
        <f t="shared" si="3"/>
        <v>2</v>
      </c>
      <c r="R13" s="26">
        <f t="shared" si="4"/>
        <v>1</v>
      </c>
      <c r="S13" s="34">
        <f t="shared" si="5"/>
        <v>1</v>
      </c>
      <c r="T13" s="16">
        <f t="shared" si="6"/>
        <v>3</v>
      </c>
      <c r="U13" s="38"/>
      <c r="V13" s="99">
        <f t="shared" si="7"/>
        <v>618</v>
      </c>
      <c r="W13" s="15" t="str">
        <f t="shared" si="8"/>
        <v>Kapinus Radek</v>
      </c>
      <c r="X13" s="36" t="e">
        <f t="shared" si="9"/>
        <v>#DIV/0!</v>
      </c>
      <c r="Y13" s="45">
        <f t="shared" si="10"/>
        <v>618</v>
      </c>
      <c r="Z13" s="54">
        <f t="shared" si="11"/>
        <v>618</v>
      </c>
      <c r="AA13" s="43">
        <f t="shared" si="12"/>
        <v>1</v>
      </c>
    </row>
    <row r="14" spans="1:27" x14ac:dyDescent="0.2">
      <c r="A14" s="77">
        <v>8</v>
      </c>
      <c r="B14" s="15" t="str">
        <f>Stat.!B10</f>
        <v>Habr Stanislav</v>
      </c>
      <c r="C14" s="35">
        <f>Stat.!P10</f>
        <v>61</v>
      </c>
      <c r="D14" s="35">
        <f>Stat.!AD10</f>
        <v>22</v>
      </c>
      <c r="E14" s="35">
        <f>Stat.!AR10</f>
        <v>0</v>
      </c>
      <c r="F14" s="35">
        <f>Stat.!BF10</f>
        <v>1</v>
      </c>
      <c r="G14" s="16">
        <f>Stat.!BT10</f>
        <v>1</v>
      </c>
      <c r="H14" s="265" t="str">
        <f t="shared" si="0"/>
        <v>Habr Stanislav</v>
      </c>
      <c r="I14" s="16">
        <f>Stat.!P47</f>
        <v>450</v>
      </c>
      <c r="J14" s="26">
        <f>Stat.!AD47</f>
        <v>0</v>
      </c>
      <c r="K14" s="16">
        <f>Stat.!AR47</f>
        <v>1</v>
      </c>
      <c r="L14" s="26">
        <f>Stat.!BF47</f>
        <v>0</v>
      </c>
      <c r="M14" s="16">
        <f>Stat.!BT47</f>
        <v>0</v>
      </c>
      <c r="N14" s="34"/>
      <c r="O14" s="16">
        <f t="shared" si="1"/>
        <v>511</v>
      </c>
      <c r="P14" s="26">
        <f t="shared" si="2"/>
        <v>22</v>
      </c>
      <c r="Q14" s="16">
        <f t="shared" si="3"/>
        <v>1</v>
      </c>
      <c r="R14" s="26">
        <f t="shared" si="4"/>
        <v>1</v>
      </c>
      <c r="S14" s="34">
        <f t="shared" si="5"/>
        <v>1</v>
      </c>
      <c r="T14" s="16">
        <f t="shared" si="6"/>
        <v>2</v>
      </c>
      <c r="U14" s="38"/>
      <c r="V14" s="99">
        <f t="shared" si="7"/>
        <v>450</v>
      </c>
      <c r="W14" s="15" t="str">
        <f t="shared" si="8"/>
        <v>Habr Stanislav</v>
      </c>
      <c r="X14" s="36">
        <f t="shared" si="9"/>
        <v>450</v>
      </c>
      <c r="Y14" s="45" t="e">
        <f t="shared" si="10"/>
        <v>#DIV/0!</v>
      </c>
      <c r="Z14" s="54">
        <f t="shared" si="11"/>
        <v>450</v>
      </c>
      <c r="AA14" s="43">
        <f t="shared" si="12"/>
        <v>1</v>
      </c>
    </row>
    <row r="15" spans="1:27" x14ac:dyDescent="0.2">
      <c r="A15" s="77">
        <v>9</v>
      </c>
      <c r="B15" s="15" t="str">
        <f>Stat.!B8</f>
        <v>Chvátal Tomáš</v>
      </c>
      <c r="C15" s="35">
        <f>Stat.!P8</f>
        <v>985</v>
      </c>
      <c r="D15" s="35">
        <f>Stat.!AD8</f>
        <v>0</v>
      </c>
      <c r="E15" s="35">
        <f>Stat.!AR8</f>
        <v>5</v>
      </c>
      <c r="F15" s="35">
        <f>Stat.!BF8</f>
        <v>0</v>
      </c>
      <c r="G15" s="16">
        <f>Stat.!BT8</f>
        <v>0</v>
      </c>
      <c r="H15" s="265" t="str">
        <f t="shared" si="0"/>
        <v>Chvátal Tomáš</v>
      </c>
      <c r="I15" s="16">
        <f>Stat.!P45</f>
        <v>706</v>
      </c>
      <c r="J15" s="26">
        <f>Stat.!AD45</f>
        <v>0</v>
      </c>
      <c r="K15" s="16">
        <f>Stat.!AR45</f>
        <v>0</v>
      </c>
      <c r="L15" s="26">
        <f>Stat.!BF45</f>
        <v>2</v>
      </c>
      <c r="M15" s="16">
        <f>Stat.!BT45</f>
        <v>0</v>
      </c>
      <c r="N15" s="31"/>
      <c r="O15" s="16">
        <f t="shared" si="1"/>
        <v>1691</v>
      </c>
      <c r="P15" s="26">
        <f t="shared" si="2"/>
        <v>0</v>
      </c>
      <c r="Q15" s="16">
        <f t="shared" si="3"/>
        <v>5</v>
      </c>
      <c r="R15" s="26">
        <f t="shared" si="4"/>
        <v>2</v>
      </c>
      <c r="S15" s="34">
        <f t="shared" si="5"/>
        <v>0</v>
      </c>
      <c r="T15" s="16">
        <f t="shared" si="6"/>
        <v>7</v>
      </c>
      <c r="U15" s="38"/>
      <c r="V15" s="99">
        <f t="shared" si="7"/>
        <v>706</v>
      </c>
      <c r="W15" s="15" t="str">
        <f t="shared" si="8"/>
        <v>Chvátal Tomáš</v>
      </c>
      <c r="X15" s="36" t="e">
        <f t="shared" si="9"/>
        <v>#DIV/0!</v>
      </c>
      <c r="Y15" s="45">
        <f t="shared" si="10"/>
        <v>353</v>
      </c>
      <c r="Z15" s="54">
        <f t="shared" si="11"/>
        <v>353</v>
      </c>
      <c r="AA15" s="43">
        <f t="shared" si="12"/>
        <v>2</v>
      </c>
    </row>
    <row r="16" spans="1:27" x14ac:dyDescent="0.2">
      <c r="A16" s="77">
        <v>10</v>
      </c>
      <c r="B16" s="15" t="str">
        <f>Stat.!B5</f>
        <v>Bastl Pavel</v>
      </c>
      <c r="C16" s="35">
        <f>Stat.!P5</f>
        <v>132</v>
      </c>
      <c r="D16" s="35">
        <f>Stat.!AD5</f>
        <v>0</v>
      </c>
      <c r="E16" s="35">
        <f>Stat.!AR5</f>
        <v>0</v>
      </c>
      <c r="F16" s="35">
        <f>Stat.!BF5</f>
        <v>0</v>
      </c>
      <c r="G16" s="16">
        <f>Stat.!BT5</f>
        <v>0</v>
      </c>
      <c r="H16" s="265" t="str">
        <f t="shared" si="0"/>
        <v>Bastl Pavel</v>
      </c>
      <c r="I16" s="16">
        <f>Stat.!P42</f>
        <v>900</v>
      </c>
      <c r="J16" s="26">
        <f>Stat.!AD42</f>
        <v>0</v>
      </c>
      <c r="K16" s="16">
        <f>Stat.!AR42</f>
        <v>1</v>
      </c>
      <c r="L16" s="26">
        <f>Stat.!BF42</f>
        <v>1</v>
      </c>
      <c r="M16" s="16">
        <f>Stat.!BT42</f>
        <v>0</v>
      </c>
      <c r="N16" s="33"/>
      <c r="O16" s="16">
        <f t="shared" si="1"/>
        <v>1032</v>
      </c>
      <c r="P16" s="26">
        <f t="shared" si="2"/>
        <v>0</v>
      </c>
      <c r="Q16" s="16">
        <f t="shared" si="3"/>
        <v>1</v>
      </c>
      <c r="R16" s="26">
        <f t="shared" si="4"/>
        <v>1</v>
      </c>
      <c r="S16" s="34">
        <f t="shared" si="5"/>
        <v>0</v>
      </c>
      <c r="T16" s="16">
        <f t="shared" si="6"/>
        <v>2</v>
      </c>
      <c r="U16" s="38"/>
      <c r="V16" s="99">
        <f t="shared" si="7"/>
        <v>900</v>
      </c>
      <c r="W16" s="15" t="str">
        <f t="shared" si="8"/>
        <v>Bastl Pavel</v>
      </c>
      <c r="X16" s="36">
        <f t="shared" si="9"/>
        <v>900</v>
      </c>
      <c r="Y16" s="45">
        <f t="shared" si="10"/>
        <v>900</v>
      </c>
      <c r="Z16" s="54">
        <f t="shared" si="11"/>
        <v>450</v>
      </c>
      <c r="AA16" s="43">
        <f t="shared" si="12"/>
        <v>2</v>
      </c>
    </row>
    <row r="17" spans="1:27" x14ac:dyDescent="0.2">
      <c r="A17" s="77">
        <v>11</v>
      </c>
      <c r="B17" s="15" t="str">
        <f>Stat.!B33</f>
        <v>Pospíchal Tomáš</v>
      </c>
      <c r="C17" s="35">
        <f>Stat.!P33</f>
        <v>0</v>
      </c>
      <c r="D17" s="35">
        <f>Stat.!AD33</f>
        <v>0</v>
      </c>
      <c r="E17" s="35">
        <f>Stat.!AR33</f>
        <v>0</v>
      </c>
      <c r="F17" s="35">
        <f>Stat.!BF33</f>
        <v>0</v>
      </c>
      <c r="G17" s="16">
        <f>Stat.!BT33</f>
        <v>0</v>
      </c>
      <c r="H17" s="265" t="str">
        <f t="shared" si="0"/>
        <v>Pospíchal Tomáš</v>
      </c>
      <c r="I17" s="16">
        <f>Stat.!P70</f>
        <v>45</v>
      </c>
      <c r="J17" s="26">
        <f>Stat.!AD70</f>
        <v>0</v>
      </c>
      <c r="K17" s="16">
        <f>Stat.!AR70</f>
        <v>0</v>
      </c>
      <c r="L17" s="26">
        <f>Stat.!BF70</f>
        <v>0</v>
      </c>
      <c r="M17" s="16">
        <f>Stat.!BT70</f>
        <v>0</v>
      </c>
      <c r="N17" s="34"/>
      <c r="O17" s="16">
        <f t="shared" si="1"/>
        <v>45</v>
      </c>
      <c r="P17" s="26">
        <f t="shared" si="2"/>
        <v>0</v>
      </c>
      <c r="Q17" s="16">
        <f t="shared" si="3"/>
        <v>0</v>
      </c>
      <c r="R17" s="26">
        <f t="shared" si="4"/>
        <v>0</v>
      </c>
      <c r="S17" s="34">
        <f t="shared" si="5"/>
        <v>0</v>
      </c>
      <c r="T17" s="16">
        <f t="shared" si="6"/>
        <v>0</v>
      </c>
      <c r="U17" s="38"/>
      <c r="V17" s="99">
        <f t="shared" si="7"/>
        <v>45</v>
      </c>
      <c r="W17" s="15" t="str">
        <f t="shared" si="8"/>
        <v>Pospíchal Tomáš</v>
      </c>
      <c r="X17" s="36" t="e">
        <f t="shared" si="9"/>
        <v>#DIV/0!</v>
      </c>
      <c r="Y17" s="45" t="e">
        <f t="shared" si="10"/>
        <v>#DIV/0!</v>
      </c>
      <c r="Z17" s="54" t="e">
        <f t="shared" si="11"/>
        <v>#DIV/0!</v>
      </c>
      <c r="AA17" s="43">
        <f t="shared" si="12"/>
        <v>0</v>
      </c>
    </row>
    <row r="18" spans="1:27" x14ac:dyDescent="0.2">
      <c r="A18" s="77">
        <v>12</v>
      </c>
      <c r="B18" s="15" t="str">
        <f>Stat.!B7</f>
        <v>Kelbler David</v>
      </c>
      <c r="C18" s="35">
        <f>Stat.!P7</f>
        <v>0</v>
      </c>
      <c r="D18" s="35">
        <f>Stat.!AD7</f>
        <v>0</v>
      </c>
      <c r="E18" s="35">
        <f>Stat.!AR7</f>
        <v>0</v>
      </c>
      <c r="F18" s="35">
        <f>Stat.!BF7</f>
        <v>0</v>
      </c>
      <c r="G18" s="16">
        <f>Stat.!BT7</f>
        <v>0</v>
      </c>
      <c r="H18" s="265" t="str">
        <f t="shared" si="0"/>
        <v>Kelbler David</v>
      </c>
      <c r="I18" s="16">
        <f>Stat.!P44</f>
        <v>125</v>
      </c>
      <c r="J18" s="26">
        <f>Stat.!AD44</f>
        <v>68</v>
      </c>
      <c r="K18" s="16">
        <f>Stat.!AR44</f>
        <v>1</v>
      </c>
      <c r="L18" s="26">
        <f>Stat.!BF44</f>
        <v>0</v>
      </c>
      <c r="M18" s="16">
        <f>Stat.!BT44</f>
        <v>0</v>
      </c>
      <c r="N18" s="34"/>
      <c r="O18" s="16">
        <f t="shared" si="1"/>
        <v>125</v>
      </c>
      <c r="P18" s="26">
        <f t="shared" si="2"/>
        <v>68</v>
      </c>
      <c r="Q18" s="16">
        <f t="shared" si="3"/>
        <v>1</v>
      </c>
      <c r="R18" s="26">
        <f t="shared" si="4"/>
        <v>0</v>
      </c>
      <c r="S18" s="34">
        <f t="shared" si="5"/>
        <v>0</v>
      </c>
      <c r="T18" s="16">
        <f t="shared" si="6"/>
        <v>1</v>
      </c>
      <c r="U18" s="38"/>
      <c r="V18" s="99">
        <f t="shared" si="7"/>
        <v>193</v>
      </c>
      <c r="W18" s="15" t="str">
        <f t="shared" si="8"/>
        <v>Kelbler David</v>
      </c>
      <c r="X18" s="36">
        <f t="shared" si="9"/>
        <v>193</v>
      </c>
      <c r="Y18" s="45" t="e">
        <f t="shared" si="10"/>
        <v>#DIV/0!</v>
      </c>
      <c r="Z18" s="54">
        <f t="shared" si="11"/>
        <v>193</v>
      </c>
      <c r="AA18" s="43">
        <f t="shared" si="12"/>
        <v>1</v>
      </c>
    </row>
    <row r="19" spans="1:27" x14ac:dyDescent="0.2">
      <c r="A19" s="77">
        <v>13</v>
      </c>
      <c r="B19" s="15" t="str">
        <f>Stat.!B13</f>
        <v>Jahoda Martin</v>
      </c>
      <c r="C19" s="35">
        <f>Stat.!P13</f>
        <v>0</v>
      </c>
      <c r="D19" s="35">
        <f>Stat.!AD13</f>
        <v>0</v>
      </c>
      <c r="E19" s="35">
        <f>Stat.!AR13</f>
        <v>0</v>
      </c>
      <c r="F19" s="35">
        <f>Stat.!BF13</f>
        <v>0</v>
      </c>
      <c r="G19" s="16">
        <f>Stat.!BT13</f>
        <v>0</v>
      </c>
      <c r="H19" s="265" t="str">
        <f t="shared" si="0"/>
        <v>Jahoda Martin</v>
      </c>
      <c r="I19" s="16">
        <f>Stat.!P50</f>
        <v>0</v>
      </c>
      <c r="J19" s="26">
        <f>Stat.!AD50</f>
        <v>11</v>
      </c>
      <c r="K19" s="16">
        <f>Stat.!AR50</f>
        <v>0</v>
      </c>
      <c r="L19" s="26">
        <f>Stat.!BF50</f>
        <v>0</v>
      </c>
      <c r="M19" s="16">
        <f>Stat.!BT50</f>
        <v>0</v>
      </c>
      <c r="N19" s="34"/>
      <c r="O19" s="16">
        <f t="shared" si="1"/>
        <v>0</v>
      </c>
      <c r="P19" s="26">
        <f t="shared" si="2"/>
        <v>11</v>
      </c>
      <c r="Q19" s="16">
        <f t="shared" si="3"/>
        <v>0</v>
      </c>
      <c r="R19" s="26">
        <f t="shared" si="4"/>
        <v>0</v>
      </c>
      <c r="S19" s="34">
        <f t="shared" si="5"/>
        <v>0</v>
      </c>
      <c r="T19" s="16">
        <f t="shared" si="6"/>
        <v>0</v>
      </c>
      <c r="U19" s="38"/>
      <c r="V19" s="99">
        <f t="shared" si="7"/>
        <v>11</v>
      </c>
      <c r="W19" s="15" t="str">
        <f t="shared" si="8"/>
        <v>Jahoda Martin</v>
      </c>
      <c r="X19" s="36" t="e">
        <f t="shared" si="9"/>
        <v>#DIV/0!</v>
      </c>
      <c r="Y19" s="45" t="e">
        <f t="shared" si="10"/>
        <v>#DIV/0!</v>
      </c>
      <c r="Z19" s="54" t="e">
        <f t="shared" si="11"/>
        <v>#DIV/0!</v>
      </c>
      <c r="AA19" s="43">
        <f t="shared" si="12"/>
        <v>0</v>
      </c>
    </row>
    <row r="20" spans="1:27" x14ac:dyDescent="0.2">
      <c r="A20" s="77">
        <v>14</v>
      </c>
      <c r="B20" s="15" t="str">
        <f>Stat.!B15</f>
        <v>Kelbler Marek</v>
      </c>
      <c r="C20" s="35">
        <f>Stat.!P15</f>
        <v>0</v>
      </c>
      <c r="D20" s="35">
        <f>Stat.!AD15</f>
        <v>0</v>
      </c>
      <c r="E20" s="35">
        <f>Stat.!AR15</f>
        <v>0</v>
      </c>
      <c r="F20" s="35">
        <f>Stat.!BF15</f>
        <v>0</v>
      </c>
      <c r="G20" s="16">
        <f>Stat.!BT15</f>
        <v>0</v>
      </c>
      <c r="H20" s="265" t="str">
        <f t="shared" si="0"/>
        <v>Kelbler Marek</v>
      </c>
      <c r="I20" s="16">
        <f>Stat.!P52</f>
        <v>180</v>
      </c>
      <c r="J20" s="26">
        <f>Stat.!AD52</f>
        <v>0</v>
      </c>
      <c r="K20" s="16">
        <f>Stat.!AR52</f>
        <v>0</v>
      </c>
      <c r="L20" s="26">
        <f>Stat.!BF52</f>
        <v>0</v>
      </c>
      <c r="M20" s="16">
        <f>Stat.!BT52</f>
        <v>0</v>
      </c>
      <c r="N20" s="34"/>
      <c r="O20" s="16">
        <f t="shared" si="1"/>
        <v>180</v>
      </c>
      <c r="P20" s="26">
        <f t="shared" si="2"/>
        <v>0</v>
      </c>
      <c r="Q20" s="16">
        <f t="shared" si="3"/>
        <v>0</v>
      </c>
      <c r="R20" s="26">
        <f t="shared" si="4"/>
        <v>0</v>
      </c>
      <c r="S20" s="34">
        <f t="shared" si="5"/>
        <v>0</v>
      </c>
      <c r="T20" s="16">
        <f t="shared" si="6"/>
        <v>0</v>
      </c>
      <c r="U20" s="38"/>
      <c r="V20" s="99">
        <f t="shared" si="7"/>
        <v>180</v>
      </c>
      <c r="W20" s="15" t="str">
        <f t="shared" si="8"/>
        <v>Kelbler Marek</v>
      </c>
      <c r="X20" s="36" t="e">
        <f t="shared" si="9"/>
        <v>#DIV/0!</v>
      </c>
      <c r="Y20" s="45" t="e">
        <f t="shared" si="10"/>
        <v>#DIV/0!</v>
      </c>
      <c r="Z20" s="54" t="e">
        <f t="shared" si="11"/>
        <v>#DIV/0!</v>
      </c>
      <c r="AA20" s="43">
        <f t="shared" si="12"/>
        <v>0</v>
      </c>
    </row>
    <row r="21" spans="1:27" x14ac:dyDescent="0.2">
      <c r="A21" s="77">
        <v>15</v>
      </c>
      <c r="B21" s="15" t="str">
        <f>Stat.!B25</f>
        <v>Koupil Petr</v>
      </c>
      <c r="C21" s="35">
        <f>Stat.!P25</f>
        <v>810</v>
      </c>
      <c r="D21" s="35">
        <f>Stat.!AD25</f>
        <v>0</v>
      </c>
      <c r="E21" s="35">
        <f>Stat.!AR25</f>
        <v>0</v>
      </c>
      <c r="F21" s="35">
        <f>Stat.!BF25</f>
        <v>0</v>
      </c>
      <c r="G21" s="16">
        <f>Stat.!BT25</f>
        <v>0</v>
      </c>
      <c r="H21" s="265" t="str">
        <f t="shared" si="0"/>
        <v>Koupil Petr</v>
      </c>
      <c r="I21" s="16">
        <f>Stat.!P62</f>
        <v>900</v>
      </c>
      <c r="J21" s="26">
        <f>Stat.!AD62</f>
        <v>0</v>
      </c>
      <c r="K21" s="16">
        <f>Stat.!AR62</f>
        <v>0</v>
      </c>
      <c r="L21" s="26">
        <f>Stat.!BF62</f>
        <v>0</v>
      </c>
      <c r="M21" s="16">
        <f>Stat.!BT62</f>
        <v>0</v>
      </c>
      <c r="N21" s="33"/>
      <c r="O21" s="16">
        <f t="shared" si="1"/>
        <v>1710</v>
      </c>
      <c r="P21" s="26">
        <f t="shared" si="2"/>
        <v>0</v>
      </c>
      <c r="Q21" s="16">
        <f t="shared" si="3"/>
        <v>0</v>
      </c>
      <c r="R21" s="26">
        <f t="shared" si="4"/>
        <v>0</v>
      </c>
      <c r="S21" s="34">
        <f t="shared" si="5"/>
        <v>0</v>
      </c>
      <c r="T21" s="16">
        <f t="shared" si="6"/>
        <v>0</v>
      </c>
      <c r="U21" s="38"/>
      <c r="V21" s="99">
        <f t="shared" si="7"/>
        <v>900</v>
      </c>
      <c r="W21" s="15" t="str">
        <f t="shared" si="8"/>
        <v>Koupil Petr</v>
      </c>
      <c r="X21" s="36" t="e">
        <f t="shared" si="9"/>
        <v>#DIV/0!</v>
      </c>
      <c r="Y21" s="45" t="e">
        <f t="shared" si="10"/>
        <v>#DIV/0!</v>
      </c>
      <c r="Z21" s="54" t="e">
        <f t="shared" si="11"/>
        <v>#DIV/0!</v>
      </c>
      <c r="AA21" s="43">
        <f t="shared" si="12"/>
        <v>0</v>
      </c>
    </row>
    <row r="22" spans="1:27" x14ac:dyDescent="0.2">
      <c r="A22" s="77">
        <v>16</v>
      </c>
      <c r="B22" s="15" t="str">
        <f>Stat.!B19</f>
        <v>Novák Vojta</v>
      </c>
      <c r="C22" s="35">
        <f>Stat.!P19</f>
        <v>291</v>
      </c>
      <c r="D22" s="35">
        <f>Stat.!AD19</f>
        <v>80</v>
      </c>
      <c r="E22" s="35">
        <f>Stat.!AR19</f>
        <v>2</v>
      </c>
      <c r="F22" s="35">
        <f>Stat.!BF19</f>
        <v>1</v>
      </c>
      <c r="G22" s="16">
        <f>Stat.!BT19</f>
        <v>0</v>
      </c>
      <c r="H22" s="265" t="str">
        <f t="shared" si="0"/>
        <v>Novák Vojta</v>
      </c>
      <c r="I22" s="16">
        <f>Stat.!P56</f>
        <v>645</v>
      </c>
      <c r="J22" s="26">
        <f>Stat.!AD56</f>
        <v>76</v>
      </c>
      <c r="K22" s="16">
        <f>Stat.!AR56</f>
        <v>4</v>
      </c>
      <c r="L22" s="26">
        <f>Stat.!BF56</f>
        <v>1</v>
      </c>
      <c r="M22" s="16">
        <f>Stat.!BT56</f>
        <v>0</v>
      </c>
      <c r="N22" s="34"/>
      <c r="O22" s="16">
        <f t="shared" si="1"/>
        <v>936</v>
      </c>
      <c r="P22" s="26">
        <f t="shared" si="2"/>
        <v>156</v>
      </c>
      <c r="Q22" s="16">
        <f t="shared" si="3"/>
        <v>6</v>
      </c>
      <c r="R22" s="26">
        <f t="shared" si="4"/>
        <v>2</v>
      </c>
      <c r="S22" s="34">
        <f t="shared" si="5"/>
        <v>0</v>
      </c>
      <c r="T22" s="16">
        <f t="shared" si="6"/>
        <v>8</v>
      </c>
      <c r="U22" s="38"/>
      <c r="V22" s="99">
        <f t="shared" si="7"/>
        <v>721</v>
      </c>
      <c r="W22" s="15" t="str">
        <f t="shared" si="8"/>
        <v>Novák Vojta</v>
      </c>
      <c r="X22" s="36">
        <f t="shared" si="9"/>
        <v>180.25</v>
      </c>
      <c r="Y22" s="45">
        <f t="shared" si="10"/>
        <v>721</v>
      </c>
      <c r="Z22" s="54">
        <f t="shared" si="11"/>
        <v>144.19999999999999</v>
      </c>
      <c r="AA22" s="43">
        <f t="shared" si="12"/>
        <v>5</v>
      </c>
    </row>
    <row r="23" spans="1:27" x14ac:dyDescent="0.2">
      <c r="A23" s="77">
        <v>17</v>
      </c>
      <c r="B23" s="15" t="str">
        <f>Stat.!B27</f>
        <v>Šťastný Martin</v>
      </c>
      <c r="C23" s="35">
        <f>Stat.!P27</f>
        <v>815</v>
      </c>
      <c r="D23" s="35">
        <f>Stat.!AD27</f>
        <v>45</v>
      </c>
      <c r="E23" s="35">
        <f>Stat.!AR27</f>
        <v>11</v>
      </c>
      <c r="F23" s="35">
        <f>Stat.!BF27</f>
        <v>4</v>
      </c>
      <c r="G23" s="16">
        <f>Stat.!BT27</f>
        <v>1</v>
      </c>
      <c r="H23" s="265" t="str">
        <f t="shared" si="0"/>
        <v>Šťastný Martin</v>
      </c>
      <c r="I23" s="16">
        <f>Stat.!P64</f>
        <v>658</v>
      </c>
      <c r="J23" s="26">
        <f>Stat.!AD64</f>
        <v>0</v>
      </c>
      <c r="K23" s="16">
        <f>Stat.!AR64</f>
        <v>3</v>
      </c>
      <c r="L23" s="26">
        <f>Stat.!BF64</f>
        <v>2</v>
      </c>
      <c r="M23" s="16">
        <f>Stat.!BT64</f>
        <v>0</v>
      </c>
      <c r="N23" s="34"/>
      <c r="O23" s="16">
        <f t="shared" si="1"/>
        <v>1473</v>
      </c>
      <c r="P23" s="26">
        <f t="shared" si="2"/>
        <v>45</v>
      </c>
      <c r="Q23" s="16">
        <f t="shared" si="3"/>
        <v>14</v>
      </c>
      <c r="R23" s="26">
        <f t="shared" si="4"/>
        <v>6</v>
      </c>
      <c r="S23" s="34">
        <f t="shared" si="5"/>
        <v>1</v>
      </c>
      <c r="T23" s="16">
        <f t="shared" si="6"/>
        <v>20</v>
      </c>
      <c r="U23" s="38"/>
      <c r="V23" s="99">
        <f t="shared" si="7"/>
        <v>658</v>
      </c>
      <c r="W23" s="15" t="str">
        <f t="shared" si="8"/>
        <v>Šťastný Martin</v>
      </c>
      <c r="X23" s="36">
        <f t="shared" si="9"/>
        <v>219.33333333333334</v>
      </c>
      <c r="Y23" s="45">
        <f t="shared" si="10"/>
        <v>329</v>
      </c>
      <c r="Z23" s="54">
        <f t="shared" si="11"/>
        <v>131.6</v>
      </c>
      <c r="AA23" s="43">
        <f t="shared" si="12"/>
        <v>5</v>
      </c>
    </row>
    <row r="24" spans="1:27" x14ac:dyDescent="0.2">
      <c r="A24" s="77">
        <v>18</v>
      </c>
      <c r="B24" s="15" t="str">
        <f>Stat.!B16</f>
        <v>Kelbler Petr</v>
      </c>
      <c r="C24" s="35">
        <f>Stat.!P16</f>
        <v>1001</v>
      </c>
      <c r="D24" s="35">
        <f>Stat.!AD16</f>
        <v>0</v>
      </c>
      <c r="E24" s="35">
        <f>Stat.!AR16</f>
        <v>4</v>
      </c>
      <c r="F24" s="35">
        <f>Stat.!BF16</f>
        <v>4</v>
      </c>
      <c r="G24" s="16">
        <f>Stat.!BT16</f>
        <v>0</v>
      </c>
      <c r="H24" s="265" t="str">
        <f t="shared" si="0"/>
        <v>Kelbler Petr</v>
      </c>
      <c r="I24" s="16">
        <f>Stat.!P53</f>
        <v>900</v>
      </c>
      <c r="J24" s="26">
        <f>Stat.!AD53</f>
        <v>28</v>
      </c>
      <c r="K24" s="16">
        <f>Stat.!AR53</f>
        <v>2</v>
      </c>
      <c r="L24" s="26">
        <f>Stat.!BF53</f>
        <v>2</v>
      </c>
      <c r="M24" s="16">
        <f>Stat.!BT53</f>
        <v>0</v>
      </c>
      <c r="N24" s="34"/>
      <c r="O24" s="16">
        <f t="shared" si="1"/>
        <v>1901</v>
      </c>
      <c r="P24" s="26">
        <f t="shared" si="2"/>
        <v>28</v>
      </c>
      <c r="Q24" s="16">
        <f t="shared" si="3"/>
        <v>6</v>
      </c>
      <c r="R24" s="26">
        <f t="shared" si="4"/>
        <v>6</v>
      </c>
      <c r="S24" s="34">
        <f t="shared" si="5"/>
        <v>0</v>
      </c>
      <c r="T24" s="16">
        <f t="shared" si="6"/>
        <v>12</v>
      </c>
      <c r="U24" s="38"/>
      <c r="V24" s="99">
        <f t="shared" si="7"/>
        <v>928</v>
      </c>
      <c r="W24" s="15" t="str">
        <f t="shared" si="8"/>
        <v>Kelbler Petr</v>
      </c>
      <c r="X24" s="36">
        <f t="shared" si="9"/>
        <v>464</v>
      </c>
      <c r="Y24" s="45">
        <f t="shared" si="10"/>
        <v>464</v>
      </c>
      <c r="Z24" s="54">
        <f t="shared" si="11"/>
        <v>232</v>
      </c>
      <c r="AA24" s="43">
        <f t="shared" si="12"/>
        <v>4</v>
      </c>
    </row>
    <row r="25" spans="1:27" x14ac:dyDescent="0.2">
      <c r="A25" s="77">
        <v>19</v>
      </c>
      <c r="B25" s="15" t="str">
        <f>Stat.!B20</f>
        <v>Pokorný Václav</v>
      </c>
      <c r="C25" s="35">
        <f>Stat.!P20</f>
        <v>519</v>
      </c>
      <c r="D25" s="35">
        <f>Stat.!AD20</f>
        <v>50</v>
      </c>
      <c r="E25" s="35">
        <f>Stat.!AR20</f>
        <v>3</v>
      </c>
      <c r="F25" s="35">
        <f>Stat.!BF20</f>
        <v>5</v>
      </c>
      <c r="G25" s="16">
        <f>Stat.!BT20</f>
        <v>1</v>
      </c>
      <c r="H25" s="265" t="str">
        <f t="shared" si="0"/>
        <v>Pokorný Václav</v>
      </c>
      <c r="I25" s="16">
        <f>Stat.!P57</f>
        <v>807</v>
      </c>
      <c r="J25" s="26">
        <f>Stat.!AD57</f>
        <v>0</v>
      </c>
      <c r="K25" s="16">
        <f>Stat.!AR57</f>
        <v>0</v>
      </c>
      <c r="L25" s="26">
        <f>Stat.!BF57</f>
        <v>3</v>
      </c>
      <c r="M25" s="16">
        <f>Stat.!BT57</f>
        <v>0</v>
      </c>
      <c r="N25" s="34"/>
      <c r="O25" s="16">
        <f t="shared" si="1"/>
        <v>1326</v>
      </c>
      <c r="P25" s="26">
        <f t="shared" si="2"/>
        <v>50</v>
      </c>
      <c r="Q25" s="16">
        <f t="shared" si="3"/>
        <v>3</v>
      </c>
      <c r="R25" s="26">
        <f t="shared" si="4"/>
        <v>8</v>
      </c>
      <c r="S25" s="34">
        <f t="shared" si="5"/>
        <v>1</v>
      </c>
      <c r="T25" s="16">
        <f t="shared" si="6"/>
        <v>11</v>
      </c>
      <c r="U25" s="38"/>
      <c r="V25" s="99">
        <f t="shared" si="7"/>
        <v>807</v>
      </c>
      <c r="W25" s="15" t="str">
        <f t="shared" si="8"/>
        <v>Pokorný Václav</v>
      </c>
      <c r="X25" s="36" t="e">
        <f t="shared" si="9"/>
        <v>#DIV/0!</v>
      </c>
      <c r="Y25" s="45">
        <f t="shared" si="10"/>
        <v>269</v>
      </c>
      <c r="Z25" s="54">
        <f t="shared" si="11"/>
        <v>269</v>
      </c>
      <c r="AA25" s="43">
        <f t="shared" si="12"/>
        <v>3</v>
      </c>
    </row>
    <row r="26" spans="1:27" x14ac:dyDescent="0.2">
      <c r="A26" s="77">
        <v>20</v>
      </c>
      <c r="B26" s="15" t="str">
        <f>Stat.!B17</f>
        <v>Zejda Vojtěch</v>
      </c>
      <c r="C26" s="35">
        <f>Stat.!P17</f>
        <v>1016</v>
      </c>
      <c r="D26" s="35">
        <f>Stat.!AD17</f>
        <v>0</v>
      </c>
      <c r="E26" s="35">
        <f>Stat.!AR17</f>
        <v>0</v>
      </c>
      <c r="F26" s="35">
        <f>Stat.!BF17</f>
        <v>0</v>
      </c>
      <c r="G26" s="16">
        <f>Stat.!BT17</f>
        <v>0</v>
      </c>
      <c r="H26" s="265" t="str">
        <f t="shared" si="0"/>
        <v>Zejda Vojtěch</v>
      </c>
      <c r="I26" s="16">
        <f>Stat.!P54</f>
        <v>180</v>
      </c>
      <c r="J26" s="26">
        <f>Stat.!AD54</f>
        <v>0</v>
      </c>
      <c r="K26" s="16">
        <f>Stat.!AR54</f>
        <v>0</v>
      </c>
      <c r="L26" s="26">
        <f>Stat.!BF54</f>
        <v>0</v>
      </c>
      <c r="M26" s="16">
        <f>Stat.!BT54</f>
        <v>0</v>
      </c>
      <c r="N26" s="34"/>
      <c r="O26" s="16">
        <f t="shared" si="1"/>
        <v>1196</v>
      </c>
      <c r="P26" s="26">
        <f t="shared" si="2"/>
        <v>0</v>
      </c>
      <c r="Q26" s="16">
        <f t="shared" si="3"/>
        <v>0</v>
      </c>
      <c r="R26" s="26">
        <f t="shared" si="4"/>
        <v>0</v>
      </c>
      <c r="S26" s="34">
        <f t="shared" si="5"/>
        <v>0</v>
      </c>
      <c r="T26" s="16">
        <f t="shared" si="6"/>
        <v>0</v>
      </c>
      <c r="U26" s="38"/>
      <c r="V26" s="99">
        <f t="shared" si="7"/>
        <v>180</v>
      </c>
      <c r="W26" s="15" t="str">
        <f t="shared" si="8"/>
        <v>Zejda Vojtěch</v>
      </c>
      <c r="X26" s="36" t="e">
        <f t="shared" si="9"/>
        <v>#DIV/0!</v>
      </c>
      <c r="Y26" s="45" t="e">
        <f t="shared" si="10"/>
        <v>#DIV/0!</v>
      </c>
      <c r="Z26" s="54" t="e">
        <f t="shared" si="11"/>
        <v>#DIV/0!</v>
      </c>
      <c r="AA26" s="43">
        <f t="shared" si="12"/>
        <v>0</v>
      </c>
    </row>
    <row r="27" spans="1:27" x14ac:dyDescent="0.2">
      <c r="A27" s="77">
        <v>21</v>
      </c>
      <c r="B27" s="15" t="str">
        <f>Stat.!B32</f>
        <v>Zejda Tomáš</v>
      </c>
      <c r="C27" s="35">
        <f>Stat.!P32</f>
        <v>90</v>
      </c>
      <c r="D27" s="35">
        <f>Stat.!AD32</f>
        <v>199</v>
      </c>
      <c r="E27" s="35">
        <f>Stat.!AR32</f>
        <v>0</v>
      </c>
      <c r="F27" s="35">
        <f>Stat.!BF32</f>
        <v>0</v>
      </c>
      <c r="G27" s="16">
        <f>Stat.!BT32</f>
        <v>0</v>
      </c>
      <c r="H27" s="265" t="str">
        <f t="shared" si="0"/>
        <v>Zejda Tomáš</v>
      </c>
      <c r="I27" s="16">
        <f>Stat.!P69</f>
        <v>503</v>
      </c>
      <c r="J27" s="26">
        <f>Stat.!AD69</f>
        <v>175</v>
      </c>
      <c r="K27" s="16">
        <f>Stat.!AR69</f>
        <v>1</v>
      </c>
      <c r="L27" s="26">
        <f>Stat.!BF69</f>
        <v>2</v>
      </c>
      <c r="M27" s="16">
        <f>Stat.!BT69</f>
        <v>0</v>
      </c>
      <c r="N27" s="34"/>
      <c r="O27" s="16">
        <f t="shared" si="1"/>
        <v>593</v>
      </c>
      <c r="P27" s="26">
        <f t="shared" si="2"/>
        <v>374</v>
      </c>
      <c r="Q27" s="16">
        <f t="shared" si="3"/>
        <v>1</v>
      </c>
      <c r="R27" s="26">
        <f t="shared" si="4"/>
        <v>2</v>
      </c>
      <c r="S27" s="34">
        <f t="shared" si="5"/>
        <v>0</v>
      </c>
      <c r="T27" s="16">
        <f t="shared" si="6"/>
        <v>3</v>
      </c>
      <c r="U27" s="38"/>
      <c r="V27" s="99">
        <f t="shared" si="7"/>
        <v>678</v>
      </c>
      <c r="W27" s="15" t="str">
        <f t="shared" si="8"/>
        <v>Zejda Tomáš</v>
      </c>
      <c r="X27" s="36">
        <f t="shared" si="9"/>
        <v>678</v>
      </c>
      <c r="Y27" s="45">
        <f t="shared" si="10"/>
        <v>339</v>
      </c>
      <c r="Z27" s="54">
        <f t="shared" si="11"/>
        <v>226</v>
      </c>
      <c r="AA27" s="43">
        <f t="shared" si="12"/>
        <v>3</v>
      </c>
    </row>
    <row r="28" spans="1:27" x14ac:dyDescent="0.2">
      <c r="A28" s="77">
        <v>22</v>
      </c>
      <c r="B28" s="15" t="str">
        <f>Stat.!B28</f>
        <v>Plachý Karel</v>
      </c>
      <c r="C28" s="35">
        <f>Stat.!P28</f>
        <v>0</v>
      </c>
      <c r="D28" s="35">
        <f>Stat.!AD28</f>
        <v>5</v>
      </c>
      <c r="E28" s="35">
        <f>Stat.!AR28</f>
        <v>0</v>
      </c>
      <c r="F28" s="35">
        <f>Stat.!BF28</f>
        <v>0</v>
      </c>
      <c r="G28" s="16">
        <f>Stat.!BT28</f>
        <v>0</v>
      </c>
      <c r="H28" s="265" t="str">
        <f t="shared" si="0"/>
        <v>Plachý Karel</v>
      </c>
      <c r="I28" s="16">
        <f>Stat.!P66</f>
        <v>180</v>
      </c>
      <c r="J28" s="26">
        <f>Stat.!AD66</f>
        <v>0</v>
      </c>
      <c r="K28" s="16">
        <f>Stat.!AR66</f>
        <v>1</v>
      </c>
      <c r="L28" s="26">
        <f>Stat.!BF66</f>
        <v>0</v>
      </c>
      <c r="M28" s="16">
        <f>Stat.!BT66</f>
        <v>0</v>
      </c>
      <c r="N28" s="34"/>
      <c r="O28" s="16">
        <f t="shared" si="1"/>
        <v>180</v>
      </c>
      <c r="P28" s="26">
        <f t="shared" si="2"/>
        <v>5</v>
      </c>
      <c r="Q28" s="16">
        <f t="shared" si="3"/>
        <v>1</v>
      </c>
      <c r="R28" s="26">
        <f t="shared" si="4"/>
        <v>0</v>
      </c>
      <c r="S28" s="34">
        <f t="shared" si="5"/>
        <v>0</v>
      </c>
      <c r="T28" s="16">
        <f t="shared" si="6"/>
        <v>1</v>
      </c>
      <c r="U28" s="38"/>
      <c r="V28" s="99">
        <f t="shared" si="7"/>
        <v>180</v>
      </c>
      <c r="W28" s="15" t="str">
        <f t="shared" si="8"/>
        <v>Plachý Karel</v>
      </c>
      <c r="X28" s="36">
        <f t="shared" si="9"/>
        <v>180</v>
      </c>
      <c r="Y28" s="45" t="e">
        <f t="shared" si="10"/>
        <v>#DIV/0!</v>
      </c>
      <c r="Z28" s="54">
        <f t="shared" si="11"/>
        <v>180</v>
      </c>
      <c r="AA28" s="43">
        <f t="shared" si="12"/>
        <v>1</v>
      </c>
    </row>
    <row r="29" spans="1:27" x14ac:dyDescent="0.2">
      <c r="A29" s="77">
        <v>23</v>
      </c>
      <c r="B29" s="15" t="str">
        <f>Stat.!B29</f>
        <v>Nehyba Filip</v>
      </c>
      <c r="C29" s="35">
        <f>Stat.!P29</f>
        <v>0</v>
      </c>
      <c r="D29" s="35">
        <f>Stat.!AD29</f>
        <v>0</v>
      </c>
      <c r="E29" s="35">
        <f>Stat.!AR29</f>
        <v>0</v>
      </c>
      <c r="F29" s="35">
        <f>Stat.!BF29</f>
        <v>0</v>
      </c>
      <c r="G29" s="16">
        <f>Stat.!BT29</f>
        <v>0</v>
      </c>
      <c r="H29" s="265" t="str">
        <f t="shared" si="0"/>
        <v>Nehyba Filip</v>
      </c>
      <c r="I29" s="16">
        <f>Stat.!P66</f>
        <v>180</v>
      </c>
      <c r="J29" s="26">
        <f>Stat.!AD66</f>
        <v>0</v>
      </c>
      <c r="K29" s="16">
        <f>Stat.!AR66</f>
        <v>1</v>
      </c>
      <c r="L29" s="26">
        <f>Stat.!BF66</f>
        <v>0</v>
      </c>
      <c r="M29" s="16">
        <f>Stat.!BT66</f>
        <v>0</v>
      </c>
      <c r="N29" s="34"/>
      <c r="O29" s="16">
        <f t="shared" si="1"/>
        <v>180</v>
      </c>
      <c r="P29" s="26">
        <f t="shared" si="2"/>
        <v>0</v>
      </c>
      <c r="Q29" s="16">
        <f t="shared" si="3"/>
        <v>1</v>
      </c>
      <c r="R29" s="26">
        <f t="shared" si="4"/>
        <v>0</v>
      </c>
      <c r="S29" s="34">
        <f t="shared" si="5"/>
        <v>0</v>
      </c>
      <c r="T29" s="16">
        <f t="shared" si="6"/>
        <v>1</v>
      </c>
      <c r="U29" s="38"/>
      <c r="V29" s="99">
        <f t="shared" si="7"/>
        <v>180</v>
      </c>
      <c r="W29" s="15" t="str">
        <f t="shared" si="8"/>
        <v>Nehyba Filip</v>
      </c>
      <c r="X29" s="36">
        <f t="shared" si="9"/>
        <v>180</v>
      </c>
      <c r="Y29" s="45" t="e">
        <f t="shared" si="10"/>
        <v>#DIV/0!</v>
      </c>
      <c r="Z29" s="54">
        <f t="shared" si="11"/>
        <v>180</v>
      </c>
      <c r="AA29" s="43">
        <f t="shared" si="12"/>
        <v>1</v>
      </c>
    </row>
    <row r="30" spans="1:27" x14ac:dyDescent="0.2">
      <c r="A30" s="77">
        <v>24</v>
      </c>
      <c r="B30" s="15" t="str">
        <f>Stat.!B31</f>
        <v>Tříletý Radim</v>
      </c>
      <c r="C30" s="35">
        <f>Stat.!P31</f>
        <v>90</v>
      </c>
      <c r="D30" s="35">
        <f>Stat.!AD31</f>
        <v>120</v>
      </c>
      <c r="E30" s="35">
        <f>Stat.!AR31</f>
        <v>0</v>
      </c>
      <c r="F30" s="35">
        <f>Stat.!BF31</f>
        <v>0</v>
      </c>
      <c r="G30" s="16">
        <f>Stat.!BT31</f>
        <v>0</v>
      </c>
      <c r="H30" s="265" t="str">
        <f t="shared" si="0"/>
        <v>Tříletý Radim</v>
      </c>
      <c r="I30" s="16">
        <f>Stat.!P68</f>
        <v>270</v>
      </c>
      <c r="J30" s="26">
        <f>Stat.!AD68</f>
        <v>0</v>
      </c>
      <c r="K30" s="16">
        <f>Stat.!AR68</f>
        <v>0</v>
      </c>
      <c r="L30" s="26">
        <f>Stat.!BF68</f>
        <v>0</v>
      </c>
      <c r="M30" s="16">
        <f>Stat.!BT68</f>
        <v>0</v>
      </c>
      <c r="N30" s="34"/>
      <c r="O30" s="16">
        <f t="shared" si="1"/>
        <v>360</v>
      </c>
      <c r="P30" s="26">
        <f t="shared" si="2"/>
        <v>120</v>
      </c>
      <c r="Q30" s="16">
        <f t="shared" si="3"/>
        <v>0</v>
      </c>
      <c r="R30" s="26">
        <f t="shared" si="4"/>
        <v>0</v>
      </c>
      <c r="S30" s="34">
        <f t="shared" si="5"/>
        <v>0</v>
      </c>
      <c r="T30" s="16">
        <f t="shared" si="6"/>
        <v>0</v>
      </c>
      <c r="U30" s="38"/>
      <c r="V30" s="99">
        <f t="shared" si="7"/>
        <v>270</v>
      </c>
      <c r="W30" s="15" t="str">
        <f t="shared" si="8"/>
        <v>Tříletý Radim</v>
      </c>
      <c r="X30" s="36" t="e">
        <f t="shared" si="9"/>
        <v>#DIV/0!</v>
      </c>
      <c r="Y30" s="45" t="e">
        <f t="shared" si="10"/>
        <v>#DIV/0!</v>
      </c>
      <c r="Z30" s="54" t="e">
        <f t="shared" si="11"/>
        <v>#DIV/0!</v>
      </c>
      <c r="AA30" s="43">
        <f t="shared" si="12"/>
        <v>0</v>
      </c>
    </row>
    <row r="31" spans="1:27" x14ac:dyDescent="0.2">
      <c r="A31" s="77">
        <v>25</v>
      </c>
      <c r="B31" s="15" t="str">
        <f>Stat.!B18</f>
        <v>Novák Bohumír</v>
      </c>
      <c r="C31" s="35">
        <f>Stat.!P18</f>
        <v>649</v>
      </c>
      <c r="D31" s="35">
        <f>Stat.!AD18</f>
        <v>0</v>
      </c>
      <c r="E31" s="35">
        <f>Stat.!AR18</f>
        <v>0</v>
      </c>
      <c r="F31" s="35">
        <f>Stat.!BF18</f>
        <v>2</v>
      </c>
      <c r="G31" s="16">
        <f>Stat.!BT18</f>
        <v>1</v>
      </c>
      <c r="H31" s="265" t="str">
        <f t="shared" si="0"/>
        <v>Novák Bohumír</v>
      </c>
      <c r="I31" s="16">
        <f>Stat.!P55</f>
        <v>180</v>
      </c>
      <c r="J31" s="26">
        <f>Stat.!AD55</f>
        <v>0</v>
      </c>
      <c r="K31" s="16">
        <f>Stat.!AR55</f>
        <v>0</v>
      </c>
      <c r="L31" s="26">
        <f>Stat.!BF55</f>
        <v>0</v>
      </c>
      <c r="M31" s="16">
        <f>Stat.!BT55</f>
        <v>1</v>
      </c>
      <c r="N31" s="34"/>
      <c r="O31" s="16">
        <f t="shared" si="1"/>
        <v>829</v>
      </c>
      <c r="P31" s="26">
        <f t="shared" si="2"/>
        <v>0</v>
      </c>
      <c r="Q31" s="16">
        <f t="shared" si="3"/>
        <v>0</v>
      </c>
      <c r="R31" s="26">
        <f t="shared" si="4"/>
        <v>2</v>
      </c>
      <c r="S31" s="34">
        <f t="shared" si="5"/>
        <v>2</v>
      </c>
      <c r="T31" s="16">
        <f t="shared" si="6"/>
        <v>2</v>
      </c>
      <c r="U31" s="38"/>
      <c r="V31" s="99">
        <f t="shared" si="7"/>
        <v>180</v>
      </c>
      <c r="W31" s="15" t="str">
        <f t="shared" si="8"/>
        <v>Novák Bohumír</v>
      </c>
      <c r="X31" s="36" t="e">
        <f t="shared" si="9"/>
        <v>#DIV/0!</v>
      </c>
      <c r="Y31" s="45" t="e">
        <f t="shared" si="10"/>
        <v>#DIV/0!</v>
      </c>
      <c r="Z31" s="54" t="e">
        <f t="shared" si="11"/>
        <v>#DIV/0!</v>
      </c>
      <c r="AA31" s="43">
        <f t="shared" si="12"/>
        <v>0</v>
      </c>
    </row>
    <row r="32" spans="1:27" x14ac:dyDescent="0.2">
      <c r="A32" s="77">
        <v>26</v>
      </c>
      <c r="B32" s="15" t="str">
        <f>Stat.!B22</f>
        <v>Urbánek Pavel</v>
      </c>
      <c r="C32" s="35">
        <f>Stat.!P22</f>
        <v>424</v>
      </c>
      <c r="D32" s="35">
        <f>Stat.!AD22</f>
        <v>135</v>
      </c>
      <c r="E32" s="35">
        <f>Stat.!AR22</f>
        <v>1</v>
      </c>
      <c r="F32" s="35">
        <f>Stat.!BF22</f>
        <v>1</v>
      </c>
      <c r="G32" s="16">
        <f>Stat.!BT22</f>
        <v>1</v>
      </c>
      <c r="H32" s="265" t="str">
        <f t="shared" si="0"/>
        <v>Urbánek Pavel</v>
      </c>
      <c r="I32" s="16">
        <f>Stat.!P59</f>
        <v>315</v>
      </c>
      <c r="J32" s="26">
        <f>Stat.!AD59</f>
        <v>0</v>
      </c>
      <c r="K32" s="16">
        <f>Stat.!AR59</f>
        <v>1</v>
      </c>
      <c r="L32" s="26">
        <f>Stat.!BF59</f>
        <v>0</v>
      </c>
      <c r="M32" s="16">
        <f>Stat.!BT59</f>
        <v>0</v>
      </c>
      <c r="N32" s="34"/>
      <c r="O32" s="16">
        <f t="shared" si="1"/>
        <v>739</v>
      </c>
      <c r="P32" s="26">
        <f t="shared" si="2"/>
        <v>135</v>
      </c>
      <c r="Q32" s="16">
        <f t="shared" si="3"/>
        <v>2</v>
      </c>
      <c r="R32" s="26">
        <f t="shared" si="4"/>
        <v>1</v>
      </c>
      <c r="S32" s="34">
        <f t="shared" si="5"/>
        <v>1</v>
      </c>
      <c r="T32" s="16">
        <f t="shared" si="6"/>
        <v>3</v>
      </c>
      <c r="U32" s="38"/>
      <c r="V32" s="99">
        <f t="shared" si="7"/>
        <v>315</v>
      </c>
      <c r="W32" s="15" t="str">
        <f t="shared" si="8"/>
        <v>Urbánek Pavel</v>
      </c>
      <c r="X32" s="36">
        <f t="shared" si="9"/>
        <v>315</v>
      </c>
      <c r="Y32" s="45" t="e">
        <f t="shared" si="10"/>
        <v>#DIV/0!</v>
      </c>
      <c r="Z32" s="54">
        <f t="shared" si="11"/>
        <v>315</v>
      </c>
      <c r="AA32" s="43">
        <f t="shared" si="12"/>
        <v>1</v>
      </c>
    </row>
    <row r="33" spans="1:30" x14ac:dyDescent="0.2">
      <c r="A33" s="77">
        <v>27</v>
      </c>
      <c r="B33" s="15" t="str">
        <f>Stat.!B24</f>
        <v>Chvátal Patrik</v>
      </c>
      <c r="C33" s="35">
        <f>Stat.!P24</f>
        <v>90</v>
      </c>
      <c r="D33" s="35">
        <f>Stat.!AD24</f>
        <v>0</v>
      </c>
      <c r="E33" s="35">
        <f>Stat.!AR24</f>
        <v>0</v>
      </c>
      <c r="F33" s="35">
        <f>Stat.!BF24</f>
        <v>0</v>
      </c>
      <c r="G33" s="16">
        <f>Stat.!BT24</f>
        <v>0</v>
      </c>
      <c r="H33" s="265" t="str">
        <f t="shared" si="0"/>
        <v>Chvátal Patrik</v>
      </c>
      <c r="I33" s="16">
        <f>Stat.!P61</f>
        <v>0</v>
      </c>
      <c r="J33" s="26">
        <f>Stat.!AD61</f>
        <v>61</v>
      </c>
      <c r="K33" s="16">
        <f>Stat.!AR61</f>
        <v>0</v>
      </c>
      <c r="L33" s="26">
        <f>Stat.!BF61</f>
        <v>0</v>
      </c>
      <c r="M33" s="16">
        <f>Stat.!BT61</f>
        <v>0</v>
      </c>
      <c r="N33" s="34"/>
      <c r="O33" s="16">
        <f t="shared" si="1"/>
        <v>90</v>
      </c>
      <c r="P33" s="26">
        <f t="shared" si="2"/>
        <v>61</v>
      </c>
      <c r="Q33" s="16">
        <f t="shared" si="3"/>
        <v>0</v>
      </c>
      <c r="R33" s="26">
        <f t="shared" si="4"/>
        <v>0</v>
      </c>
      <c r="S33" s="34">
        <f t="shared" si="5"/>
        <v>0</v>
      </c>
      <c r="T33" s="16">
        <f t="shared" si="6"/>
        <v>0</v>
      </c>
      <c r="U33" s="38"/>
      <c r="V33" s="99">
        <f t="shared" si="7"/>
        <v>61</v>
      </c>
      <c r="W33" s="15" t="str">
        <f t="shared" si="8"/>
        <v>Chvátal Patrik</v>
      </c>
      <c r="X33" s="36" t="e">
        <f t="shared" si="9"/>
        <v>#DIV/0!</v>
      </c>
      <c r="Y33" s="45" t="e">
        <f t="shared" si="10"/>
        <v>#DIV/0!</v>
      </c>
      <c r="Z33" s="54" t="e">
        <f t="shared" si="11"/>
        <v>#DIV/0!</v>
      </c>
      <c r="AA33" s="43">
        <f t="shared" si="12"/>
        <v>0</v>
      </c>
    </row>
    <row r="34" spans="1:30" x14ac:dyDescent="0.2">
      <c r="A34" s="77">
        <v>28</v>
      </c>
      <c r="B34" s="15" t="str">
        <f>Stat.!B30</f>
        <v>Nedoma Václav</v>
      </c>
      <c r="C34" s="35">
        <f>Stat.!P30</f>
        <v>0</v>
      </c>
      <c r="D34" s="35">
        <f>Stat.!AD30</f>
        <v>0</v>
      </c>
      <c r="E34" s="35">
        <f>Stat.!AR30</f>
        <v>0</v>
      </c>
      <c r="F34" s="35">
        <f>Stat.!BF30</f>
        <v>0</v>
      </c>
      <c r="G34" s="16">
        <f>Stat.!BT30</f>
        <v>0</v>
      </c>
      <c r="H34" s="265" t="str">
        <f t="shared" si="0"/>
        <v>Nedoma Václav</v>
      </c>
      <c r="I34" s="16">
        <f>Stat.!P67</f>
        <v>45</v>
      </c>
      <c r="J34" s="26">
        <f>Stat.!AD67</f>
        <v>0</v>
      </c>
      <c r="K34" s="16">
        <f>Stat.!AR67</f>
        <v>0</v>
      </c>
      <c r="L34" s="26">
        <f>Stat.!BF67</f>
        <v>0</v>
      </c>
      <c r="M34" s="16">
        <f>Stat.!BT67</f>
        <v>0</v>
      </c>
      <c r="N34" s="34"/>
      <c r="O34" s="16">
        <f t="shared" si="1"/>
        <v>45</v>
      </c>
      <c r="P34" s="26">
        <f t="shared" si="2"/>
        <v>0</v>
      </c>
      <c r="Q34" s="16">
        <f t="shared" si="3"/>
        <v>0</v>
      </c>
      <c r="R34" s="26">
        <f t="shared" si="4"/>
        <v>0</v>
      </c>
      <c r="S34" s="34">
        <f t="shared" si="5"/>
        <v>0</v>
      </c>
      <c r="T34" s="16">
        <f t="shared" si="6"/>
        <v>0</v>
      </c>
      <c r="U34" s="38"/>
      <c r="V34" s="99">
        <f t="shared" si="7"/>
        <v>45</v>
      </c>
      <c r="W34" s="15" t="str">
        <f t="shared" si="8"/>
        <v>Nedoma Václav</v>
      </c>
      <c r="X34" s="36" t="e">
        <f t="shared" si="9"/>
        <v>#DIV/0!</v>
      </c>
      <c r="Y34" s="45" t="e">
        <f t="shared" si="10"/>
        <v>#DIV/0!</v>
      </c>
      <c r="Z34" s="54" t="e">
        <f t="shared" si="11"/>
        <v>#DIV/0!</v>
      </c>
      <c r="AA34" s="43">
        <f t="shared" si="12"/>
        <v>0</v>
      </c>
    </row>
    <row r="35" spans="1:30" x14ac:dyDescent="0.2">
      <c r="A35" s="77">
        <v>29</v>
      </c>
      <c r="B35" s="15" t="str">
        <f>Stat.!B26</f>
        <v>Dolák Jan</v>
      </c>
      <c r="C35" s="35">
        <f>Stat.!P26</f>
        <v>472</v>
      </c>
      <c r="D35" s="35">
        <f>Stat.!AD26</f>
        <v>137</v>
      </c>
      <c r="E35" s="35">
        <f>Stat.!AR26</f>
        <v>1</v>
      </c>
      <c r="F35" s="35">
        <f>Stat.!BF26</f>
        <v>2</v>
      </c>
      <c r="G35" s="16">
        <f>Stat.!BT26</f>
        <v>1</v>
      </c>
      <c r="H35" s="265" t="str">
        <f t="shared" si="0"/>
        <v>Dolák Jan</v>
      </c>
      <c r="I35" s="16">
        <f>Stat.!P63</f>
        <v>377</v>
      </c>
      <c r="J35" s="26">
        <f>Stat.!AD63</f>
        <v>82</v>
      </c>
      <c r="K35" s="16">
        <f>Stat.!AR63</f>
        <v>1</v>
      </c>
      <c r="L35" s="26">
        <f>Stat.!BF63</f>
        <v>0</v>
      </c>
      <c r="M35" s="16">
        <f>Stat.!BT63</f>
        <v>0</v>
      </c>
      <c r="N35" s="34"/>
      <c r="O35" s="16">
        <f t="shared" si="1"/>
        <v>849</v>
      </c>
      <c r="P35" s="26">
        <f t="shared" si="2"/>
        <v>219</v>
      </c>
      <c r="Q35" s="16">
        <f t="shared" si="3"/>
        <v>2</v>
      </c>
      <c r="R35" s="26">
        <f t="shared" si="4"/>
        <v>2</v>
      </c>
      <c r="S35" s="34">
        <f t="shared" si="5"/>
        <v>1</v>
      </c>
      <c r="T35" s="16">
        <f t="shared" si="6"/>
        <v>4</v>
      </c>
      <c r="U35" s="38"/>
      <c r="V35" s="99">
        <f t="shared" si="7"/>
        <v>459</v>
      </c>
      <c r="W35" s="15" t="str">
        <f t="shared" si="8"/>
        <v>Dolák Jan</v>
      </c>
      <c r="X35" s="36">
        <f t="shared" si="9"/>
        <v>459</v>
      </c>
      <c r="Y35" s="45" t="e">
        <f t="shared" si="10"/>
        <v>#DIV/0!</v>
      </c>
      <c r="Z35" s="54">
        <f t="shared" si="11"/>
        <v>459</v>
      </c>
      <c r="AA35" s="43">
        <f t="shared" si="12"/>
        <v>1</v>
      </c>
    </row>
    <row r="36" spans="1:30" x14ac:dyDescent="0.2">
      <c r="A36" s="77">
        <v>30</v>
      </c>
      <c r="B36" s="15" t="str">
        <f>Stat.!B23</f>
        <v>Šmahel Michal</v>
      </c>
      <c r="C36" s="35">
        <f>Stat.!P23</f>
        <v>0</v>
      </c>
      <c r="D36" s="35">
        <f>Stat.!AD23</f>
        <v>9</v>
      </c>
      <c r="E36" s="35">
        <f>Stat.!AR23</f>
        <v>0</v>
      </c>
      <c r="F36" s="35">
        <f>Stat.!BF23</f>
        <v>0</v>
      </c>
      <c r="G36" s="16">
        <f>Stat.!BT23</f>
        <v>0</v>
      </c>
      <c r="H36" s="265" t="str">
        <f t="shared" si="0"/>
        <v>Šmahel Michal</v>
      </c>
      <c r="I36" s="16">
        <f>Stat.!P60</f>
        <v>0</v>
      </c>
      <c r="J36" s="26">
        <f>Stat.!AD60</f>
        <v>72</v>
      </c>
      <c r="K36" s="16">
        <f>Stat.!AR60</f>
        <v>0</v>
      </c>
      <c r="L36" s="26">
        <f>Stat.!BF60</f>
        <v>0</v>
      </c>
      <c r="M36" s="16">
        <f>Stat.!BT60</f>
        <v>0</v>
      </c>
      <c r="N36" s="34"/>
      <c r="O36" s="16">
        <f t="shared" si="1"/>
        <v>0</v>
      </c>
      <c r="P36" s="26">
        <f t="shared" si="2"/>
        <v>81</v>
      </c>
      <c r="Q36" s="16">
        <f t="shared" si="3"/>
        <v>0</v>
      </c>
      <c r="R36" s="26">
        <f t="shared" si="4"/>
        <v>0</v>
      </c>
      <c r="S36" s="34">
        <f t="shared" si="5"/>
        <v>0</v>
      </c>
      <c r="T36" s="16">
        <f t="shared" si="6"/>
        <v>0</v>
      </c>
      <c r="U36" s="38"/>
      <c r="V36" s="99">
        <f t="shared" si="7"/>
        <v>72</v>
      </c>
      <c r="W36" s="15" t="str">
        <f t="shared" si="8"/>
        <v>Šmahel Michal</v>
      </c>
      <c r="X36" s="36" t="e">
        <f t="shared" si="9"/>
        <v>#DIV/0!</v>
      </c>
      <c r="Y36" s="45" t="e">
        <f t="shared" si="10"/>
        <v>#DIV/0!</v>
      </c>
      <c r="Z36" s="54" t="e">
        <f t="shared" si="11"/>
        <v>#DIV/0!</v>
      </c>
      <c r="AA36" s="43">
        <f t="shared" si="12"/>
        <v>0</v>
      </c>
    </row>
    <row r="37" spans="1:30" x14ac:dyDescent="0.2">
      <c r="A37" s="77">
        <v>31</v>
      </c>
      <c r="B37" s="15" t="str">
        <f>Stat.!B34</f>
        <v>Aipldauer Rostislav</v>
      </c>
      <c r="C37" s="35">
        <f>Stat.!P34</f>
        <v>90</v>
      </c>
      <c r="D37" s="35">
        <f>Stat.!AD34</f>
        <v>0</v>
      </c>
      <c r="E37" s="35">
        <f>Stat.!AR34</f>
        <v>0</v>
      </c>
      <c r="F37" s="35">
        <f>Stat.!BF34</f>
        <v>0</v>
      </c>
      <c r="G37" s="16">
        <f>Stat.!BT34</f>
        <v>0</v>
      </c>
      <c r="H37" s="265" t="str">
        <f t="shared" si="0"/>
        <v>Aipldauer Rostislav</v>
      </c>
      <c r="I37" s="16">
        <f>Stat.!P71</f>
        <v>0</v>
      </c>
      <c r="J37" s="26">
        <f>Stat.!AD71</f>
        <v>0</v>
      </c>
      <c r="K37" s="16">
        <f>Stat.!AR71</f>
        <v>0</v>
      </c>
      <c r="L37" s="26">
        <f>Stat.!BF71</f>
        <v>0</v>
      </c>
      <c r="M37" s="16">
        <f>Stat.!BT71</f>
        <v>0</v>
      </c>
      <c r="N37" s="34"/>
      <c r="O37" s="16">
        <f t="shared" si="1"/>
        <v>90</v>
      </c>
      <c r="P37" s="26">
        <f t="shared" si="2"/>
        <v>0</v>
      </c>
      <c r="Q37" s="16">
        <f t="shared" si="3"/>
        <v>0</v>
      </c>
      <c r="R37" s="26">
        <f t="shared" si="4"/>
        <v>0</v>
      </c>
      <c r="S37" s="34">
        <f t="shared" si="5"/>
        <v>0</v>
      </c>
      <c r="T37" s="16">
        <f t="shared" si="6"/>
        <v>0</v>
      </c>
      <c r="U37" s="26"/>
      <c r="V37" s="99">
        <f t="shared" si="7"/>
        <v>0</v>
      </c>
      <c r="W37" s="15" t="str">
        <f t="shared" si="8"/>
        <v>Aipldauer Rostislav</v>
      </c>
      <c r="X37" s="36" t="e">
        <f t="shared" si="9"/>
        <v>#DIV/0!</v>
      </c>
      <c r="Y37" s="45" t="e">
        <f t="shared" si="10"/>
        <v>#DIV/0!</v>
      </c>
      <c r="Z37" s="54" t="e">
        <f t="shared" si="11"/>
        <v>#DIV/0!</v>
      </c>
      <c r="AA37" s="43">
        <f t="shared" si="12"/>
        <v>0</v>
      </c>
    </row>
    <row r="38" spans="1:30" x14ac:dyDescent="0.2">
      <c r="A38" s="79">
        <v>32</v>
      </c>
      <c r="B38" s="15" t="str">
        <f>Stat.!B35</f>
        <v>Černý Jiří</v>
      </c>
      <c r="C38" s="35">
        <f>Stat.!P35</f>
        <v>970</v>
      </c>
      <c r="D38" s="35">
        <f>Stat.!AD35</f>
        <v>0</v>
      </c>
      <c r="E38" s="35">
        <f>Stat.!AR35</f>
        <v>0</v>
      </c>
      <c r="F38" s="35">
        <f>Stat.!BF35</f>
        <v>0</v>
      </c>
      <c r="G38" s="16">
        <f>Stat.!BT35</f>
        <v>2</v>
      </c>
      <c r="H38" s="265" t="str">
        <f t="shared" si="0"/>
        <v>Černý Jiří</v>
      </c>
      <c r="I38" s="16">
        <f>Stat.!P72</f>
        <v>242</v>
      </c>
      <c r="J38" s="26">
        <f>Stat.!AD72</f>
        <v>0</v>
      </c>
      <c r="K38" s="16">
        <f>Stat.!AR72</f>
        <v>0</v>
      </c>
      <c r="L38" s="26">
        <f>Stat.!BF72</f>
        <v>0</v>
      </c>
      <c r="M38" s="16">
        <f>Stat.!BT72</f>
        <v>0</v>
      </c>
      <c r="N38" s="34"/>
      <c r="O38" s="16">
        <f t="shared" si="1"/>
        <v>1212</v>
      </c>
      <c r="P38" s="26">
        <f t="shared" si="2"/>
        <v>0</v>
      </c>
      <c r="Q38" s="16">
        <f t="shared" si="3"/>
        <v>0</v>
      </c>
      <c r="R38" s="26">
        <f t="shared" si="4"/>
        <v>0</v>
      </c>
      <c r="S38" s="34">
        <f t="shared" si="5"/>
        <v>2</v>
      </c>
      <c r="T38" s="16">
        <f t="shared" si="6"/>
        <v>0</v>
      </c>
      <c r="U38" s="26"/>
      <c r="V38" s="99">
        <f t="shared" si="7"/>
        <v>242</v>
      </c>
      <c r="AA38" s="43">
        <f t="shared" si="12"/>
        <v>0</v>
      </c>
    </row>
    <row r="39" spans="1:30" x14ac:dyDescent="0.2">
      <c r="A39" s="80">
        <v>33</v>
      </c>
      <c r="B39" s="15" t="str">
        <f>Stat.!B36</f>
        <v>Krejčí Miroslav</v>
      </c>
      <c r="C39" s="35">
        <f>Stat.!P36</f>
        <v>90</v>
      </c>
      <c r="D39" s="35">
        <f>Stat.!AD36</f>
        <v>0</v>
      </c>
      <c r="E39" s="35">
        <f>Stat.!AR36</f>
        <v>0</v>
      </c>
      <c r="F39" s="35">
        <f>Stat.!BF36</f>
        <v>1</v>
      </c>
      <c r="G39" s="16">
        <f>Stat.!BT36</f>
        <v>0</v>
      </c>
      <c r="H39" s="265" t="str">
        <f t="shared" si="0"/>
        <v>Krejčí Miroslav</v>
      </c>
      <c r="I39" s="16">
        <f>Stat.!P73</f>
        <v>180</v>
      </c>
      <c r="J39" s="26">
        <f>Stat.!AD73</f>
        <v>0</v>
      </c>
      <c r="K39" s="16">
        <f>Stat.!AR73</f>
        <v>0</v>
      </c>
      <c r="L39" s="26">
        <f>Stat.!BF73</f>
        <v>0</v>
      </c>
      <c r="M39" s="16">
        <f>Stat.!BT73</f>
        <v>0</v>
      </c>
      <c r="N39" s="34"/>
      <c r="O39" s="16">
        <f t="shared" si="1"/>
        <v>270</v>
      </c>
      <c r="P39" s="26">
        <f t="shared" si="2"/>
        <v>0</v>
      </c>
      <c r="Q39" s="16">
        <f t="shared" si="3"/>
        <v>0</v>
      </c>
      <c r="R39" s="26">
        <f t="shared" si="4"/>
        <v>1</v>
      </c>
      <c r="S39" s="34">
        <f t="shared" si="5"/>
        <v>0</v>
      </c>
      <c r="T39" s="16">
        <f t="shared" si="6"/>
        <v>1</v>
      </c>
      <c r="U39" s="26"/>
      <c r="V39" s="99">
        <f t="shared" si="7"/>
        <v>180</v>
      </c>
      <c r="W39" s="30" t="s">
        <v>29</v>
      </c>
      <c r="X39" s="47" t="s">
        <v>31</v>
      </c>
      <c r="Y39" s="48"/>
      <c r="Z39" s="115" t="s">
        <v>30</v>
      </c>
      <c r="AA39" s="116" t="s">
        <v>32</v>
      </c>
      <c r="AB39" s="75" t="s">
        <v>39</v>
      </c>
      <c r="AC39" s="75"/>
      <c r="AD39" s="75" t="s">
        <v>35</v>
      </c>
    </row>
    <row r="40" spans="1:30" x14ac:dyDescent="0.2">
      <c r="A40" s="66"/>
      <c r="B40" s="66" t="s">
        <v>23</v>
      </c>
      <c r="C40" s="67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13">SUM(F7:F39)</f>
        <v>36</v>
      </c>
      <c r="G40" s="63">
        <f t="shared" si="13"/>
        <v>13</v>
      </c>
      <c r="H40" s="63">
        <f t="shared" si="13"/>
        <v>0</v>
      </c>
      <c r="I40" s="63">
        <f t="shared" si="13"/>
        <v>12347</v>
      </c>
      <c r="J40" s="63">
        <f t="shared" si="13"/>
        <v>703</v>
      </c>
      <c r="K40" s="63">
        <f t="shared" si="13"/>
        <v>25</v>
      </c>
      <c r="L40" s="63">
        <f t="shared" si="13"/>
        <v>22</v>
      </c>
      <c r="M40" s="63">
        <f t="shared" si="13"/>
        <v>4</v>
      </c>
      <c r="N40" s="63"/>
      <c r="O40" s="63">
        <f t="shared" si="1"/>
        <v>24286</v>
      </c>
      <c r="P40" s="63">
        <f t="shared" si="2"/>
        <v>1544</v>
      </c>
      <c r="Q40" s="63">
        <f t="shared" si="3"/>
        <v>69</v>
      </c>
      <c r="R40" s="63">
        <f t="shared" si="4"/>
        <v>58</v>
      </c>
      <c r="S40" s="63">
        <f t="shared" si="5"/>
        <v>17</v>
      </c>
      <c r="T40" s="63">
        <f t="shared" si="6"/>
        <v>127</v>
      </c>
      <c r="U40" s="63"/>
      <c r="W40" s="29" t="s">
        <v>43</v>
      </c>
      <c r="X40" s="36">
        <v>168.5</v>
      </c>
      <c r="Y40" s="85"/>
      <c r="Z40" s="86" t="s">
        <v>17</v>
      </c>
      <c r="AA40" s="87">
        <v>138.28571428571428</v>
      </c>
      <c r="AB40" s="88"/>
      <c r="AC40" s="88" t="s">
        <v>17</v>
      </c>
      <c r="AD40" s="102">
        <v>96.8</v>
      </c>
    </row>
    <row r="41" spans="1:30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69"/>
      <c r="U41" s="69"/>
      <c r="W41" s="29" t="s">
        <v>52</v>
      </c>
      <c r="X41" s="36">
        <v>189.4</v>
      </c>
      <c r="Y41" s="85"/>
      <c r="Z41" s="86" t="s">
        <v>44</v>
      </c>
      <c r="AA41" s="87">
        <v>169</v>
      </c>
      <c r="AB41" s="88"/>
      <c r="AC41" s="88" t="s">
        <v>43</v>
      </c>
      <c r="AD41" s="102">
        <v>112.33333333333333</v>
      </c>
    </row>
    <row r="42" spans="1:30" x14ac:dyDescent="0.2">
      <c r="W42" s="29" t="s">
        <v>61</v>
      </c>
      <c r="X42" s="36">
        <v>256</v>
      </c>
      <c r="Y42" s="85"/>
      <c r="Z42" s="86" t="s">
        <v>48</v>
      </c>
      <c r="AA42" s="87">
        <v>337</v>
      </c>
      <c r="AB42" s="88"/>
      <c r="AC42" s="88" t="s">
        <v>44</v>
      </c>
      <c r="AD42" s="102">
        <v>169</v>
      </c>
    </row>
    <row r="43" spans="1:30" x14ac:dyDescent="0.2">
      <c r="W43" s="29" t="s">
        <v>17</v>
      </c>
      <c r="X43" s="36">
        <v>322.66666666666669</v>
      </c>
      <c r="Y43" s="85"/>
      <c r="Z43" s="86" t="s">
        <v>43</v>
      </c>
      <c r="AA43" s="87">
        <v>337</v>
      </c>
      <c r="AB43" s="88"/>
      <c r="AC43" s="88" t="s">
        <v>52</v>
      </c>
      <c r="AD43" s="102">
        <v>189.4</v>
      </c>
    </row>
    <row r="44" spans="1:30" x14ac:dyDescent="0.2">
      <c r="W44" s="29" t="s">
        <v>5</v>
      </c>
      <c r="X44" s="36">
        <v>329.66666666666669</v>
      </c>
      <c r="Y44" s="85"/>
      <c r="Z44" s="86" t="s">
        <v>5</v>
      </c>
      <c r="AA44" s="87">
        <v>494.5</v>
      </c>
      <c r="AB44" s="88"/>
      <c r="AC44" s="88" t="s">
        <v>5</v>
      </c>
      <c r="AD44" s="102">
        <v>197.8</v>
      </c>
    </row>
    <row r="45" spans="1:30" x14ac:dyDescent="0.2">
      <c r="W45" s="29" t="s">
        <v>28</v>
      </c>
      <c r="X45" s="36">
        <v>405</v>
      </c>
      <c r="Y45" s="85"/>
      <c r="Z45" s="86" t="s">
        <v>11</v>
      </c>
      <c r="AA45" s="87">
        <v>540</v>
      </c>
      <c r="AB45" s="88"/>
      <c r="AC45" s="88" t="s">
        <v>61</v>
      </c>
      <c r="AD45" s="89">
        <v>256</v>
      </c>
    </row>
    <row r="46" spans="1:30" x14ac:dyDescent="0.2">
      <c r="W46" s="29" t="s">
        <v>137</v>
      </c>
      <c r="X46" s="36">
        <v>505</v>
      </c>
      <c r="Y46" s="85"/>
      <c r="Z46" s="86" t="s">
        <v>28</v>
      </c>
      <c r="AA46" s="87">
        <v>810</v>
      </c>
      <c r="AB46" s="88"/>
      <c r="AC46" s="88" t="s">
        <v>28</v>
      </c>
      <c r="AD46" s="102">
        <v>270</v>
      </c>
    </row>
    <row r="47" spans="1:30" x14ac:dyDescent="0.2">
      <c r="W47" s="29" t="s">
        <v>144</v>
      </c>
      <c r="X47" s="36">
        <v>1035</v>
      </c>
      <c r="Y47" s="85"/>
      <c r="Z47" s="86" t="s">
        <v>144</v>
      </c>
      <c r="AA47" s="87">
        <v>1035</v>
      </c>
      <c r="AB47" s="88"/>
      <c r="AC47" s="88" t="s">
        <v>48</v>
      </c>
      <c r="AD47" s="102">
        <v>337</v>
      </c>
    </row>
    <row r="48" spans="1:30" x14ac:dyDescent="0.2">
      <c r="W48" s="29" t="s">
        <v>51</v>
      </c>
      <c r="X48" s="36">
        <v>1170</v>
      </c>
      <c r="Y48" s="85"/>
      <c r="Z48" s="86"/>
      <c r="AA48" s="87"/>
      <c r="AB48" s="88"/>
      <c r="AC48" s="88" t="s">
        <v>137</v>
      </c>
      <c r="AD48" s="102">
        <v>505</v>
      </c>
    </row>
    <row r="49" spans="22:32" x14ac:dyDescent="0.2">
      <c r="W49" s="29"/>
      <c r="Y49" s="85"/>
      <c r="Z49" s="86"/>
      <c r="AA49" s="86"/>
      <c r="AB49" s="29"/>
      <c r="AC49" s="88" t="s">
        <v>144</v>
      </c>
      <c r="AD49" s="102">
        <v>517.5</v>
      </c>
    </row>
    <row r="50" spans="22:32" x14ac:dyDescent="0.2">
      <c r="W50" s="29"/>
      <c r="Y50" s="85"/>
      <c r="Z50" s="86"/>
      <c r="AA50" s="87"/>
      <c r="AB50" s="29"/>
      <c r="AC50" s="88" t="s">
        <v>11</v>
      </c>
      <c r="AD50" s="102">
        <v>540</v>
      </c>
    </row>
    <row r="51" spans="22:32" x14ac:dyDescent="0.2">
      <c r="W51" s="29"/>
      <c r="Y51" s="85"/>
      <c r="Z51" s="86"/>
      <c r="AA51" s="87"/>
      <c r="AB51" s="29"/>
      <c r="AC51" s="88" t="s">
        <v>51</v>
      </c>
      <c r="AD51" s="102">
        <v>1170</v>
      </c>
    </row>
    <row r="52" spans="22:32" s="90" customFormat="1" x14ac:dyDescent="0.2">
      <c r="V52" s="29"/>
      <c r="W52" s="29"/>
      <c r="X52" s="36"/>
      <c r="Y52" s="85"/>
      <c r="Z52" s="86"/>
      <c r="AA52" s="87"/>
      <c r="AB52" s="29"/>
      <c r="AC52" s="88"/>
      <c r="AD52" s="89"/>
      <c r="AE52" s="29"/>
      <c r="AF52" s="29"/>
    </row>
    <row r="53" spans="22:32" s="90" customFormat="1" x14ac:dyDescent="0.2">
      <c r="V53" s="29"/>
      <c r="W53" s="29"/>
      <c r="X53" s="36"/>
      <c r="Y53" s="85"/>
      <c r="Z53" s="86"/>
      <c r="AA53" s="87"/>
      <c r="AB53" s="29"/>
      <c r="AC53" s="88"/>
      <c r="AD53" s="102"/>
      <c r="AE53" s="29"/>
      <c r="AF53" s="29"/>
    </row>
    <row r="54" spans="22:32" s="90" customFormat="1" x14ac:dyDescent="0.2">
      <c r="V54" s="29"/>
      <c r="W54" s="29"/>
      <c r="X54" s="36"/>
      <c r="Y54" s="85"/>
      <c r="Z54" s="86"/>
      <c r="AA54" s="87"/>
      <c r="AB54" s="29"/>
      <c r="AC54" s="88"/>
      <c r="AD54" s="102"/>
      <c r="AE54" s="29"/>
      <c r="AF54" s="29"/>
    </row>
    <row r="55" spans="22:32" s="90" customFormat="1" x14ac:dyDescent="0.2">
      <c r="V55" s="29"/>
      <c r="W55" s="29"/>
      <c r="X55" s="36"/>
      <c r="Y55" s="85"/>
      <c r="Z55" s="86"/>
      <c r="AA55" s="87"/>
      <c r="AB55" s="29"/>
      <c r="AC55" s="88"/>
      <c r="AD55" s="102"/>
      <c r="AE55" s="29"/>
      <c r="AF55" s="29"/>
    </row>
    <row r="56" spans="22:32" s="90" customFormat="1" x14ac:dyDescent="0.2">
      <c r="V56" s="29"/>
      <c r="W56" s="29"/>
      <c r="X56" s="36"/>
      <c r="Y56" s="85"/>
      <c r="Z56" s="86"/>
      <c r="AA56" s="87"/>
      <c r="AB56" s="29"/>
      <c r="AC56" s="88"/>
      <c r="AD56" s="102"/>
      <c r="AE56" s="29"/>
      <c r="AF56" s="29"/>
    </row>
    <row r="57" spans="22:32" s="90" customFormat="1" x14ac:dyDescent="0.2">
      <c r="V57" s="29"/>
      <c r="W57" s="29"/>
      <c r="X57" s="29"/>
      <c r="Y57" s="29"/>
      <c r="Z57" s="86"/>
      <c r="AA57" s="87"/>
      <c r="AB57" s="29"/>
      <c r="AC57" s="88"/>
      <c r="AD57" s="102"/>
      <c r="AE57" s="29"/>
      <c r="AF57" s="29"/>
    </row>
    <row r="58" spans="22:32" s="90" customFormat="1" x14ac:dyDescent="0.2">
      <c r="V58" s="29"/>
      <c r="W58" s="29"/>
      <c r="X58" s="29"/>
      <c r="Y58" s="29"/>
      <c r="Z58" s="29"/>
      <c r="AA58" s="29"/>
      <c r="AB58" s="29"/>
      <c r="AC58" s="29"/>
      <c r="AD58" s="102"/>
      <c r="AE58" s="29"/>
      <c r="AF58" s="29"/>
    </row>
    <row r="59" spans="22:32" s="90" customFormat="1" x14ac:dyDescent="0.2">
      <c r="V59" s="29"/>
      <c r="W59" s="29"/>
      <c r="X59" s="29"/>
      <c r="Y59" s="29"/>
      <c r="Z59" s="29"/>
      <c r="AA59" s="29"/>
      <c r="AB59" s="29"/>
      <c r="AC59" s="29"/>
      <c r="AD59" s="102"/>
      <c r="AE59" s="29"/>
      <c r="AF59" s="29"/>
    </row>
    <row r="60" spans="22:32" s="90" customFormat="1" x14ac:dyDescent="0.2">
      <c r="V60" s="29"/>
      <c r="W60" s="84"/>
      <c r="X60" s="36"/>
      <c r="Y60" s="85"/>
      <c r="Z60" s="91"/>
      <c r="AA60" s="87"/>
      <c r="AB60" s="29"/>
      <c r="AC60" s="88"/>
      <c r="AD60" s="88"/>
      <c r="AE60" s="29"/>
      <c r="AF60" s="29"/>
    </row>
    <row r="61" spans="22:32" s="90" customFormat="1" x14ac:dyDescent="0.2">
      <c r="V61" s="29"/>
      <c r="W61" s="84"/>
      <c r="X61" s="36"/>
      <c r="Y61" s="85"/>
      <c r="Z61" s="91"/>
      <c r="AA61" s="87"/>
      <c r="AB61" s="29"/>
      <c r="AC61" s="88"/>
      <c r="AD61" s="88"/>
      <c r="AE61" s="29"/>
      <c r="AF61" s="29"/>
    </row>
    <row r="62" spans="22:32" s="90" customFormat="1" x14ac:dyDescent="0.2">
      <c r="V62" s="29"/>
      <c r="W62" s="84"/>
      <c r="X62" s="36"/>
      <c r="Y62" s="85"/>
      <c r="Z62" s="91"/>
      <c r="AA62" s="87"/>
      <c r="AB62" s="29"/>
      <c r="AC62" s="29"/>
      <c r="AD62" s="29"/>
      <c r="AE62" s="29"/>
      <c r="AF62" s="29"/>
    </row>
    <row r="63" spans="22:32" x14ac:dyDescent="0.2">
      <c r="W63" s="15"/>
    </row>
    <row r="64" spans="22:32" x14ac:dyDescent="0.2">
      <c r="W64" s="15"/>
      <c r="Z64" s="49"/>
    </row>
    <row r="65" spans="23:26" x14ac:dyDescent="0.2">
      <c r="Z65" s="49"/>
    </row>
    <row r="66" spans="23:26" x14ac:dyDescent="0.2">
      <c r="W66" s="97" t="s">
        <v>41</v>
      </c>
      <c r="X66" s="36" t="s">
        <v>42</v>
      </c>
      <c r="Z66" s="75"/>
    </row>
    <row r="67" spans="23:26" x14ac:dyDescent="0.2">
      <c r="X67" s="36" t="s">
        <v>26</v>
      </c>
      <c r="Y67" s="45" t="s">
        <v>27</v>
      </c>
      <c r="Z67" s="75" t="s">
        <v>40</v>
      </c>
    </row>
    <row r="68" spans="23:26" x14ac:dyDescent="0.2">
      <c r="W68" s="88" t="str">
        <f>AC40</f>
        <v>PokornýVáclav</v>
      </c>
      <c r="X68" s="36">
        <f>VLOOKUP(W68,$W$40:$X$51,2,0)</f>
        <v>322.66666666666669</v>
      </c>
      <c r="Y68" s="45">
        <f t="shared" ref="Y68:Y79" si="14">VLOOKUP(W68,$Z$40:$AA$51,2,0)</f>
        <v>138.28571428571428</v>
      </c>
      <c r="Z68" s="76">
        <f t="shared" ref="Z68:Z79" si="15">VLOOKUP(W68,$AC$40:$AD$54,2,0)</f>
        <v>96.8</v>
      </c>
    </row>
    <row r="69" spans="23:26" x14ac:dyDescent="0.2">
      <c r="W69" s="88" t="str">
        <f t="shared" ref="W69:W79" si="16">AC41</f>
        <v>Piler Tomáš</v>
      </c>
      <c r="X69" s="36">
        <f t="shared" ref="X69:X79" si="17">VLOOKUP(W69,$W$40:$X$51,2,0)</f>
        <v>168.5</v>
      </c>
      <c r="Y69" s="45">
        <f t="shared" si="14"/>
        <v>337</v>
      </c>
      <c r="Z69" s="76">
        <f t="shared" si="15"/>
        <v>112.33333333333333</v>
      </c>
    </row>
    <row r="70" spans="23:26" x14ac:dyDescent="0.2">
      <c r="W70" s="88" t="str">
        <f t="shared" si="16"/>
        <v>Urbánek Pavel</v>
      </c>
      <c r="X70" s="36" t="e">
        <f t="shared" si="17"/>
        <v>#N/A</v>
      </c>
      <c r="Y70" s="45">
        <f t="shared" si="14"/>
        <v>169</v>
      </c>
      <c r="Z70" s="76">
        <f t="shared" si="15"/>
        <v>169</v>
      </c>
    </row>
    <row r="71" spans="23:26" x14ac:dyDescent="0.2">
      <c r="W71" s="88" t="str">
        <f t="shared" si="16"/>
        <v>Habr Vojta</v>
      </c>
      <c r="X71" s="36">
        <f t="shared" si="17"/>
        <v>189.4</v>
      </c>
      <c r="Y71" s="45" t="e">
        <f t="shared" si="14"/>
        <v>#N/A</v>
      </c>
      <c r="Z71" s="76">
        <f t="shared" si="15"/>
        <v>189.4</v>
      </c>
    </row>
    <row r="72" spans="23:26" x14ac:dyDescent="0.2">
      <c r="W72" s="88" t="str">
        <f t="shared" si="16"/>
        <v>Chvátal Jan</v>
      </c>
      <c r="X72" s="36">
        <f t="shared" si="17"/>
        <v>329.66666666666669</v>
      </c>
      <c r="Y72" s="45">
        <f t="shared" si="14"/>
        <v>494.5</v>
      </c>
      <c r="Z72" s="76">
        <f t="shared" si="15"/>
        <v>197.8</v>
      </c>
    </row>
    <row r="73" spans="23:26" x14ac:dyDescent="0.2">
      <c r="W73" s="88" t="str">
        <f t="shared" si="16"/>
        <v>Plachý Karel</v>
      </c>
      <c r="X73" s="36">
        <f t="shared" si="17"/>
        <v>256</v>
      </c>
      <c r="Y73" s="45" t="e">
        <f t="shared" si="14"/>
        <v>#N/A</v>
      </c>
      <c r="Z73" s="76">
        <f t="shared" si="15"/>
        <v>256</v>
      </c>
    </row>
    <row r="74" spans="23:26" x14ac:dyDescent="0.2">
      <c r="W74" s="88" t="str">
        <f t="shared" si="16"/>
        <v>Habr Jiří</v>
      </c>
      <c r="X74" s="36">
        <f t="shared" si="17"/>
        <v>405</v>
      </c>
      <c r="Y74" s="45">
        <f t="shared" si="14"/>
        <v>810</v>
      </c>
      <c r="Z74" s="76">
        <f t="shared" si="15"/>
        <v>270</v>
      </c>
    </row>
    <row r="75" spans="23:26" x14ac:dyDescent="0.2">
      <c r="W75" s="88" t="str">
        <f t="shared" si="16"/>
        <v>Šťastný Martin</v>
      </c>
      <c r="X75" s="36" t="e">
        <f t="shared" si="17"/>
        <v>#N/A</v>
      </c>
      <c r="Y75" s="45">
        <f t="shared" si="14"/>
        <v>337</v>
      </c>
      <c r="Z75" s="76">
        <f t="shared" si="15"/>
        <v>337</v>
      </c>
    </row>
    <row r="76" spans="23:26" x14ac:dyDescent="0.2">
      <c r="W76" s="88" t="str">
        <f t="shared" si="16"/>
        <v>Štolhof Zdeněk</v>
      </c>
      <c r="X76" s="36">
        <f t="shared" si="17"/>
        <v>505</v>
      </c>
      <c r="Y76" s="45" t="e">
        <f t="shared" si="14"/>
        <v>#N/A</v>
      </c>
      <c r="Z76" s="76">
        <f t="shared" si="15"/>
        <v>505</v>
      </c>
    </row>
    <row r="77" spans="23:26" x14ac:dyDescent="0.2">
      <c r="W77" s="88" t="str">
        <f t="shared" si="16"/>
        <v>Novák Bohumír</v>
      </c>
      <c r="X77" s="36">
        <f t="shared" si="17"/>
        <v>1035</v>
      </c>
      <c r="Y77" s="45">
        <f t="shared" si="14"/>
        <v>1035</v>
      </c>
      <c r="Z77" s="76">
        <f t="shared" si="15"/>
        <v>517.5</v>
      </c>
    </row>
    <row r="78" spans="23:26" x14ac:dyDescent="0.2">
      <c r="W78" s="88" t="str">
        <f t="shared" si="16"/>
        <v>Bastl Pavel</v>
      </c>
      <c r="X78" s="36" t="e">
        <f t="shared" si="17"/>
        <v>#N/A</v>
      </c>
      <c r="Y78" s="45">
        <f t="shared" si="14"/>
        <v>540</v>
      </c>
      <c r="Z78" s="76">
        <f t="shared" si="15"/>
        <v>540</v>
      </c>
    </row>
    <row r="79" spans="23:26" x14ac:dyDescent="0.2">
      <c r="W79" s="88" t="str">
        <f t="shared" si="16"/>
        <v>Novák Vojta</v>
      </c>
      <c r="X79" s="36">
        <f t="shared" si="17"/>
        <v>1170</v>
      </c>
      <c r="Y79" s="45" t="e">
        <f t="shared" si="14"/>
        <v>#N/A</v>
      </c>
      <c r="Z79" s="76">
        <f t="shared" si="15"/>
        <v>1170</v>
      </c>
    </row>
    <row r="80" spans="23:26" x14ac:dyDescent="0.2">
      <c r="W80" s="88"/>
      <c r="Y80" s="45"/>
      <c r="Z80" s="76"/>
    </row>
    <row r="81" spans="23:26" x14ac:dyDescent="0.2">
      <c r="W81" s="88"/>
      <c r="Y81" s="45"/>
      <c r="Z81" s="76"/>
    </row>
    <row r="82" spans="23:26" x14ac:dyDescent="0.2">
      <c r="Z82" s="55"/>
    </row>
    <row r="83" spans="23:26" x14ac:dyDescent="0.2">
      <c r="Z83" s="55"/>
    </row>
    <row r="84" spans="23:26" x14ac:dyDescent="0.2">
      <c r="Z84" s="55"/>
    </row>
    <row r="85" spans="23:26" x14ac:dyDescent="0.2">
      <c r="Z85" s="55"/>
    </row>
    <row r="86" spans="23:26" x14ac:dyDescent="0.2">
      <c r="Z86" s="55"/>
    </row>
    <row r="87" spans="23:26" x14ac:dyDescent="0.2">
      <c r="Z87" s="55"/>
    </row>
    <row r="88" spans="23:26" x14ac:dyDescent="0.2">
      <c r="Z88" s="55"/>
    </row>
    <row r="89" spans="23:26" x14ac:dyDescent="0.2">
      <c r="Z89" s="55"/>
    </row>
    <row r="90" spans="23:26" x14ac:dyDescent="0.2">
      <c r="Z90" s="55"/>
    </row>
    <row r="91" spans="23:26" x14ac:dyDescent="0.2">
      <c r="Z91" s="55"/>
    </row>
    <row r="92" spans="23:26" x14ac:dyDescent="0.2">
      <c r="Z92" s="55"/>
    </row>
    <row r="93" spans="23:26" x14ac:dyDescent="0.2">
      <c r="Z93" s="55"/>
    </row>
    <row r="94" spans="23:26" x14ac:dyDescent="0.2">
      <c r="Z94" s="55"/>
    </row>
  </sheetData>
  <mergeCells count="6">
    <mergeCell ref="E4:F4"/>
    <mergeCell ref="K4:L4"/>
    <mergeCell ref="Q4:R4"/>
    <mergeCell ref="C6:G6"/>
    <mergeCell ref="I6:M6"/>
    <mergeCell ref="O6:U6"/>
  </mergeCells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7"/>
  </sheetPr>
  <dimension ref="A1"/>
  <sheetViews>
    <sheetView workbookViewId="0">
      <selection activeCell="B4" sqref="B4"/>
    </sheetView>
  </sheetViews>
  <sheetFormatPr defaultRowHeight="12.75" x14ac:dyDescent="0.2"/>
  <sheetData/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7"/>
  </sheetPr>
  <dimension ref="A1"/>
  <sheetViews>
    <sheetView workbookViewId="0">
      <selection activeCell="B4" sqref="B4"/>
    </sheetView>
  </sheetViews>
  <sheetFormatPr defaultRowHeight="12.75" x14ac:dyDescent="0.2"/>
  <sheetData/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7"/>
  </sheetPr>
  <dimension ref="A4:AC41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3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4" width="8" style="43" bestFit="1" customWidth="1"/>
    <col min="25" max="25" width="6.140625" style="43" bestFit="1" customWidth="1"/>
    <col min="26" max="26" width="8" style="6" bestFit="1" customWidth="1"/>
    <col min="27" max="27" width="6.140625" bestFit="1" customWidth="1"/>
    <col min="28" max="28" width="8" bestFit="1" customWidth="1"/>
    <col min="29" max="29" width="6.140625" bestFit="1" customWidth="1"/>
  </cols>
  <sheetData>
    <row r="4" spans="1:29" s="41" customFormat="1" x14ac:dyDescent="0.2">
      <c r="B4" s="41" t="str">
        <f>TAB!B4</f>
        <v>2017/2018</v>
      </c>
      <c r="C4" s="4" t="s">
        <v>14</v>
      </c>
      <c r="D4" s="103"/>
      <c r="E4" s="951" t="s">
        <v>0</v>
      </c>
      <c r="F4" s="952"/>
      <c r="G4" s="58" t="s">
        <v>13</v>
      </c>
      <c r="H4" s="104"/>
      <c r="I4" s="4" t="s">
        <v>14</v>
      </c>
      <c r="J4" s="103"/>
      <c r="K4" s="951" t="s">
        <v>0</v>
      </c>
      <c r="L4" s="952"/>
      <c r="M4" s="58" t="s">
        <v>13</v>
      </c>
      <c r="N4" s="104"/>
      <c r="O4" s="4" t="s">
        <v>14</v>
      </c>
      <c r="P4" s="103"/>
      <c r="Q4" s="964" t="s">
        <v>0</v>
      </c>
      <c r="R4" s="965"/>
      <c r="S4" s="104" t="s">
        <v>13</v>
      </c>
      <c r="T4" s="41" t="s">
        <v>1</v>
      </c>
      <c r="U4" s="105"/>
      <c r="V4" s="97"/>
      <c r="W4" s="97"/>
      <c r="X4" s="182"/>
      <c r="Y4" s="182"/>
      <c r="Z4" s="97"/>
    </row>
    <row r="5" spans="1:29" ht="39" customHeight="1" thickBot="1" x14ac:dyDescent="0.25">
      <c r="A5" s="81"/>
      <c r="B5" s="3" t="s">
        <v>2</v>
      </c>
      <c r="C5" s="18" t="s">
        <v>3</v>
      </c>
      <c r="D5" s="22" t="s">
        <v>4</v>
      </c>
      <c r="E5" s="18" t="s">
        <v>15</v>
      </c>
      <c r="F5" s="23" t="s">
        <v>9</v>
      </c>
      <c r="G5" s="18" t="s">
        <v>10</v>
      </c>
      <c r="H5" s="19"/>
      <c r="I5" s="18" t="s">
        <v>3</v>
      </c>
      <c r="J5" s="22" t="s">
        <v>4</v>
      </c>
      <c r="K5" s="18" t="s">
        <v>15</v>
      </c>
      <c r="L5" s="23" t="s">
        <v>9</v>
      </c>
      <c r="M5" s="18" t="s">
        <v>10</v>
      </c>
      <c r="N5" s="19"/>
      <c r="O5" s="18" t="s">
        <v>3</v>
      </c>
      <c r="P5" s="22" t="s">
        <v>4</v>
      </c>
      <c r="Q5" s="112" t="s">
        <v>15</v>
      </c>
      <c r="R5" s="111" t="s">
        <v>9</v>
      </c>
      <c r="S5" s="19" t="s">
        <v>10</v>
      </c>
      <c r="T5" s="112" t="s">
        <v>8</v>
      </c>
      <c r="U5" s="37" t="s">
        <v>25</v>
      </c>
      <c r="V5" s="6" t="s">
        <v>135</v>
      </c>
      <c r="W5" s="6" t="s">
        <v>135</v>
      </c>
      <c r="X5" s="183" t="s">
        <v>98</v>
      </c>
      <c r="Y5" s="183" t="s">
        <v>98</v>
      </c>
      <c r="Z5" s="183" t="s">
        <v>99</v>
      </c>
      <c r="AA5" s="183" t="s">
        <v>99</v>
      </c>
      <c r="AB5" s="183" t="s">
        <v>100</v>
      </c>
      <c r="AC5" s="183" t="s">
        <v>100</v>
      </c>
    </row>
    <row r="6" spans="1:29" ht="17.25" customHeight="1" thickTop="1" x14ac:dyDescent="0.2">
      <c r="A6" s="13"/>
      <c r="B6" s="170" t="s">
        <v>97</v>
      </c>
      <c r="C6" s="171" t="s">
        <v>84</v>
      </c>
      <c r="D6" s="172" t="s">
        <v>85</v>
      </c>
      <c r="E6" s="171" t="s">
        <v>50</v>
      </c>
      <c r="F6" s="171" t="s">
        <v>83</v>
      </c>
      <c r="G6" s="171" t="s">
        <v>86</v>
      </c>
      <c r="H6" s="173" t="s">
        <v>97</v>
      </c>
      <c r="I6" s="171" t="s">
        <v>87</v>
      </c>
      <c r="J6" s="174" t="s">
        <v>88</v>
      </c>
      <c r="K6" s="171" t="s">
        <v>89</v>
      </c>
      <c r="L6" s="175" t="s">
        <v>90</v>
      </c>
      <c r="M6" s="171" t="s">
        <v>91</v>
      </c>
      <c r="N6" s="173"/>
      <c r="O6" s="171" t="s">
        <v>93</v>
      </c>
      <c r="P6" s="174" t="s">
        <v>94</v>
      </c>
      <c r="Q6" s="176" t="s">
        <v>78</v>
      </c>
      <c r="R6" s="177" t="s">
        <v>95</v>
      </c>
      <c r="S6" s="178" t="s">
        <v>92</v>
      </c>
      <c r="T6" s="176" t="s">
        <v>96</v>
      </c>
      <c r="U6" s="179"/>
      <c r="V6" s="6" t="s">
        <v>123</v>
      </c>
      <c r="W6" s="6" t="s">
        <v>124</v>
      </c>
      <c r="X6" s="43" t="s">
        <v>146</v>
      </c>
      <c r="Y6" s="6" t="s">
        <v>124</v>
      </c>
      <c r="Z6" s="43" t="s">
        <v>146</v>
      </c>
      <c r="AA6" s="6" t="s">
        <v>124</v>
      </c>
      <c r="AB6" s="43" t="s">
        <v>146</v>
      </c>
      <c r="AC6" s="6" t="s">
        <v>124</v>
      </c>
    </row>
    <row r="7" spans="1:29" x14ac:dyDescent="0.2">
      <c r="A7" s="78">
        <v>1</v>
      </c>
      <c r="B7" s="15" t="str">
        <f>Stat.!B14</f>
        <v>Kapinus Radek</v>
      </c>
      <c r="C7" s="35">
        <f>Stat.!P14</f>
        <v>311</v>
      </c>
      <c r="D7" s="35">
        <f>Stat.!AD14</f>
        <v>0</v>
      </c>
      <c r="E7" s="35">
        <f>Stat.!AR14</f>
        <v>2</v>
      </c>
      <c r="F7" s="35">
        <f>Stat.!BF14</f>
        <v>0</v>
      </c>
      <c r="G7" s="16">
        <f>Stat.!BT14</f>
        <v>1</v>
      </c>
      <c r="H7" s="181" t="str">
        <f>Stat.!B51</f>
        <v>Kapinus Radek</v>
      </c>
      <c r="I7" s="16">
        <f>Stat.!P51</f>
        <v>618</v>
      </c>
      <c r="J7" s="26">
        <f>Stat.!AD51</f>
        <v>0</v>
      </c>
      <c r="K7" s="16">
        <f>Stat.!AR51</f>
        <v>0</v>
      </c>
      <c r="L7" s="26">
        <f>Stat.!BF51</f>
        <v>1</v>
      </c>
      <c r="M7" s="16">
        <f>Stat.!BT51</f>
        <v>0</v>
      </c>
      <c r="N7" s="34"/>
      <c r="O7" s="16">
        <f t="shared" ref="O7:O40" si="0">C7+I7</f>
        <v>929</v>
      </c>
      <c r="P7" s="26">
        <f t="shared" ref="P7:P40" si="1">D7+J7</f>
        <v>0</v>
      </c>
      <c r="Q7" s="107">
        <f t="shared" ref="Q7:Q40" si="2">E7+K7</f>
        <v>2</v>
      </c>
      <c r="R7" s="110">
        <f t="shared" ref="R7:R40" si="3">F7+L7</f>
        <v>1</v>
      </c>
      <c r="S7" s="32">
        <f t="shared" ref="S7:S40" si="4">G7+M7</f>
        <v>1</v>
      </c>
      <c r="T7" s="107">
        <f t="shared" ref="T7:T40" si="5">Q7+R7</f>
        <v>3</v>
      </c>
      <c r="U7" s="38"/>
      <c r="V7" s="6">
        <f t="shared" ref="V7:V39" si="6">SUM(E7:F7)</f>
        <v>2</v>
      </c>
      <c r="W7" s="6">
        <f t="shared" ref="W7:W39" si="7">SUM(K7:L7)</f>
        <v>1</v>
      </c>
      <c r="X7" s="43">
        <f>IF(V7=0," ",(C7+D7)/V7)</f>
        <v>155.5</v>
      </c>
      <c r="Y7" s="43">
        <f>IF(W7=0," ",(C7+D7)/W7)</f>
        <v>311</v>
      </c>
      <c r="Z7" s="43">
        <f>IF(E7=0," ",(C7+D7)/E7)</f>
        <v>155.5</v>
      </c>
      <c r="AA7" s="43" t="str">
        <f>IF(K7=0," ",(I7+J7)/K7)</f>
        <v xml:space="preserve"> </v>
      </c>
      <c r="AB7" s="43" t="str">
        <f>IF(F7=0," ",(C7+D7)/F7)</f>
        <v xml:space="preserve"> </v>
      </c>
      <c r="AC7" s="43">
        <f>IF(L7=0," ",(I7+J7)/L7)</f>
        <v>618</v>
      </c>
    </row>
    <row r="8" spans="1:29" x14ac:dyDescent="0.2">
      <c r="A8" s="77">
        <v>2</v>
      </c>
      <c r="B8" s="15" t="str">
        <f>Stat.!B10</f>
        <v>Habr Stanislav</v>
      </c>
      <c r="C8" s="35">
        <f>Stat.!P10</f>
        <v>61</v>
      </c>
      <c r="D8" s="35">
        <f>Stat.!AD10</f>
        <v>22</v>
      </c>
      <c r="E8" s="35">
        <f>Stat.!AR10</f>
        <v>0</v>
      </c>
      <c r="F8" s="35">
        <f>Stat.!BF10</f>
        <v>1</v>
      </c>
      <c r="G8" s="16">
        <f>Stat.!BT10</f>
        <v>1</v>
      </c>
      <c r="H8" s="181" t="str">
        <f>Stat.!B47</f>
        <v>Habr Stanislav</v>
      </c>
      <c r="I8" s="16">
        <f>Stat.!P47</f>
        <v>450</v>
      </c>
      <c r="J8" s="26">
        <f>Stat.!AD47</f>
        <v>0</v>
      </c>
      <c r="K8" s="16">
        <f>Stat.!AR47</f>
        <v>1</v>
      </c>
      <c r="L8" s="26">
        <f>Stat.!BF47</f>
        <v>0</v>
      </c>
      <c r="M8" s="16">
        <f>Stat.!BT47</f>
        <v>0</v>
      </c>
      <c r="N8" s="34"/>
      <c r="O8" s="16">
        <f t="shared" si="0"/>
        <v>511</v>
      </c>
      <c r="P8" s="26">
        <f t="shared" si="1"/>
        <v>22</v>
      </c>
      <c r="Q8" s="107">
        <f t="shared" si="2"/>
        <v>1</v>
      </c>
      <c r="R8" s="110">
        <f t="shared" si="3"/>
        <v>1</v>
      </c>
      <c r="S8" s="34">
        <f t="shared" si="4"/>
        <v>1</v>
      </c>
      <c r="T8" s="107">
        <f t="shared" si="5"/>
        <v>2</v>
      </c>
      <c r="U8" s="38"/>
      <c r="V8" s="6">
        <f t="shared" si="6"/>
        <v>1</v>
      </c>
      <c r="W8" s="6">
        <f t="shared" si="7"/>
        <v>1</v>
      </c>
      <c r="X8" s="43">
        <f t="shared" ref="X8:X39" si="8">IF(V8=0," ",(C8+D8)/V8)</f>
        <v>83</v>
      </c>
      <c r="Y8" s="43">
        <f t="shared" ref="Y8:Y39" si="9">IF(W8=0," ",(C8+D8)/W8)</f>
        <v>83</v>
      </c>
      <c r="Z8" s="43" t="str">
        <f t="shared" ref="Z8:Z39" si="10">IF(E8=0," ",(C8+D8)/E8)</f>
        <v xml:space="preserve"> </v>
      </c>
      <c r="AA8" s="43">
        <f t="shared" ref="AA8:AA39" si="11">IF(K8=0," ",(I8+J8)/K8)</f>
        <v>450</v>
      </c>
      <c r="AB8" s="43">
        <f t="shared" ref="AB8:AB39" si="12">IF(F8=0," ",(C8+D8)/F8)</f>
        <v>83</v>
      </c>
      <c r="AC8" s="43" t="str">
        <f t="shared" ref="AC8:AC39" si="13">IF(L8=0," ",(I8+J8)/L8)</f>
        <v xml:space="preserve"> </v>
      </c>
    </row>
    <row r="9" spans="1:29" x14ac:dyDescent="0.2">
      <c r="A9" s="77">
        <v>3</v>
      </c>
      <c r="B9" s="15" t="str">
        <f>Stat.!B15</f>
        <v>Kelbler Marek</v>
      </c>
      <c r="C9" s="35">
        <f>Stat.!P15</f>
        <v>0</v>
      </c>
      <c r="D9" s="35">
        <f>Stat.!AD15</f>
        <v>0</v>
      </c>
      <c r="E9" s="35">
        <f>Stat.!AR15</f>
        <v>0</v>
      </c>
      <c r="F9" s="35">
        <f>Stat.!BF15</f>
        <v>0</v>
      </c>
      <c r="G9" s="16">
        <f>Stat.!BT15</f>
        <v>0</v>
      </c>
      <c r="H9" s="181" t="str">
        <f>Stat.!B52</f>
        <v>Kelbler Marek</v>
      </c>
      <c r="I9" s="16">
        <f>Stat.!P52</f>
        <v>180</v>
      </c>
      <c r="J9" s="26">
        <f>Stat.!AD52</f>
        <v>0</v>
      </c>
      <c r="K9" s="16">
        <f>Stat.!AR52</f>
        <v>0</v>
      </c>
      <c r="L9" s="26">
        <f>Stat.!BF52</f>
        <v>0</v>
      </c>
      <c r="M9" s="16">
        <f>Stat.!BT52</f>
        <v>0</v>
      </c>
      <c r="N9" s="34"/>
      <c r="O9" s="16">
        <f t="shared" si="0"/>
        <v>180</v>
      </c>
      <c r="P9" s="26">
        <f t="shared" si="1"/>
        <v>0</v>
      </c>
      <c r="Q9" s="107">
        <f t="shared" si="2"/>
        <v>0</v>
      </c>
      <c r="R9" s="110">
        <f t="shared" si="3"/>
        <v>0</v>
      </c>
      <c r="S9" s="34">
        <f t="shared" si="4"/>
        <v>0</v>
      </c>
      <c r="T9" s="107">
        <f t="shared" si="5"/>
        <v>0</v>
      </c>
      <c r="U9" s="38"/>
      <c r="V9" s="6">
        <f t="shared" si="6"/>
        <v>0</v>
      </c>
      <c r="W9" s="6">
        <f t="shared" si="7"/>
        <v>0</v>
      </c>
      <c r="X9" s="43" t="str">
        <f t="shared" si="8"/>
        <v xml:space="preserve"> </v>
      </c>
      <c r="Y9" s="43" t="str">
        <f t="shared" si="9"/>
        <v xml:space="preserve"> </v>
      </c>
      <c r="Z9" s="43" t="str">
        <f t="shared" si="10"/>
        <v xml:space="preserve"> </v>
      </c>
      <c r="AA9" s="43" t="str">
        <f t="shared" si="11"/>
        <v xml:space="preserve"> </v>
      </c>
      <c r="AB9" s="43" t="str">
        <f t="shared" si="12"/>
        <v xml:space="preserve"> </v>
      </c>
      <c r="AC9" s="43" t="str">
        <f t="shared" si="13"/>
        <v xml:space="preserve"> </v>
      </c>
    </row>
    <row r="10" spans="1:29" x14ac:dyDescent="0.2">
      <c r="A10" s="77">
        <v>4</v>
      </c>
      <c r="B10" s="15" t="str">
        <f>Stat.!B12</f>
        <v>Havlík Martin</v>
      </c>
      <c r="C10" s="35">
        <f>Stat.!P12</f>
        <v>0</v>
      </c>
      <c r="D10" s="35">
        <f>Stat.!AD12</f>
        <v>14</v>
      </c>
      <c r="E10" s="35">
        <f>Stat.!AR12</f>
        <v>0</v>
      </c>
      <c r="F10" s="35">
        <f>Stat.!BF12</f>
        <v>0</v>
      </c>
      <c r="G10" s="16">
        <f>Stat.!BT12</f>
        <v>0</v>
      </c>
      <c r="H10" s="181" t="str">
        <f>Stat.!B49</f>
        <v>Havlík Martin</v>
      </c>
      <c r="I10" s="16">
        <f>Stat.!P49</f>
        <v>331</v>
      </c>
      <c r="J10" s="26">
        <f>Stat.!AD49</f>
        <v>10</v>
      </c>
      <c r="K10" s="16">
        <f>Stat.!AR49</f>
        <v>0</v>
      </c>
      <c r="L10" s="26">
        <f>Stat.!BF49</f>
        <v>0</v>
      </c>
      <c r="M10" s="16">
        <f>Stat.!BT49</f>
        <v>0</v>
      </c>
      <c r="N10" s="34"/>
      <c r="O10" s="16">
        <f t="shared" si="0"/>
        <v>331</v>
      </c>
      <c r="P10" s="26">
        <f t="shared" si="1"/>
        <v>24</v>
      </c>
      <c r="Q10" s="107">
        <f t="shared" si="2"/>
        <v>0</v>
      </c>
      <c r="R10" s="110">
        <f t="shared" si="3"/>
        <v>0</v>
      </c>
      <c r="S10" s="34">
        <f t="shared" si="4"/>
        <v>0</v>
      </c>
      <c r="T10" s="107">
        <f t="shared" si="5"/>
        <v>0</v>
      </c>
      <c r="U10" s="38"/>
      <c r="V10" s="6">
        <f t="shared" si="6"/>
        <v>0</v>
      </c>
      <c r="W10" s="6">
        <f t="shared" si="7"/>
        <v>0</v>
      </c>
      <c r="X10" s="43" t="str">
        <f t="shared" si="8"/>
        <v xml:space="preserve"> </v>
      </c>
      <c r="Y10" s="43" t="str">
        <f t="shared" si="9"/>
        <v xml:space="preserve"> </v>
      </c>
      <c r="Z10" s="43" t="str">
        <f t="shared" si="10"/>
        <v xml:space="preserve"> </v>
      </c>
      <c r="AA10" s="43" t="str">
        <f t="shared" si="11"/>
        <v xml:space="preserve"> </v>
      </c>
      <c r="AB10" s="43" t="str">
        <f t="shared" si="12"/>
        <v xml:space="preserve"> </v>
      </c>
      <c r="AC10" s="43" t="str">
        <f t="shared" si="13"/>
        <v xml:space="preserve"> </v>
      </c>
    </row>
    <row r="11" spans="1:29" x14ac:dyDescent="0.2">
      <c r="A11" s="77">
        <v>5</v>
      </c>
      <c r="B11" s="15" t="str">
        <f>Stat.!B13</f>
        <v>Jahoda Martin</v>
      </c>
      <c r="C11" s="35">
        <f>Stat.!P13</f>
        <v>0</v>
      </c>
      <c r="D11" s="35">
        <f>Stat.!AD13</f>
        <v>0</v>
      </c>
      <c r="E11" s="35">
        <f>Stat.!AR13</f>
        <v>0</v>
      </c>
      <c r="F11" s="35">
        <f>Stat.!BF13</f>
        <v>0</v>
      </c>
      <c r="G11" s="16">
        <f>Stat.!BT13</f>
        <v>0</v>
      </c>
      <c r="H11" s="181" t="str">
        <f>Stat.!B50</f>
        <v>Jahoda Martin</v>
      </c>
      <c r="I11" s="16">
        <f>Stat.!P50</f>
        <v>0</v>
      </c>
      <c r="J11" s="26">
        <f>Stat.!AD50</f>
        <v>11</v>
      </c>
      <c r="K11" s="16">
        <f>Stat.!AR50</f>
        <v>0</v>
      </c>
      <c r="L11" s="26">
        <f>Stat.!BF50</f>
        <v>0</v>
      </c>
      <c r="M11" s="16">
        <f>Stat.!BT50</f>
        <v>0</v>
      </c>
      <c r="N11" s="34"/>
      <c r="O11" s="16">
        <f t="shared" si="0"/>
        <v>0</v>
      </c>
      <c r="P11" s="26">
        <f t="shared" si="1"/>
        <v>11</v>
      </c>
      <c r="Q11" s="107">
        <f t="shared" si="2"/>
        <v>0</v>
      </c>
      <c r="R11" s="110">
        <f t="shared" si="3"/>
        <v>0</v>
      </c>
      <c r="S11" s="34">
        <f t="shared" si="4"/>
        <v>0</v>
      </c>
      <c r="T11" s="107">
        <f t="shared" si="5"/>
        <v>0</v>
      </c>
      <c r="U11" s="38"/>
      <c r="V11" s="6">
        <f t="shared" si="6"/>
        <v>0</v>
      </c>
      <c r="W11" s="6">
        <f t="shared" si="7"/>
        <v>0</v>
      </c>
      <c r="X11" s="43" t="str">
        <f t="shared" si="8"/>
        <v xml:space="preserve"> </v>
      </c>
      <c r="Y11" s="43" t="str">
        <f t="shared" si="9"/>
        <v xml:space="preserve"> </v>
      </c>
      <c r="Z11" s="43" t="str">
        <f t="shared" si="10"/>
        <v xml:space="preserve"> </v>
      </c>
      <c r="AA11" s="43" t="str">
        <f t="shared" si="11"/>
        <v xml:space="preserve"> </v>
      </c>
      <c r="AB11" s="43" t="str">
        <f t="shared" si="12"/>
        <v xml:space="preserve"> </v>
      </c>
      <c r="AC11" s="43" t="str">
        <f t="shared" si="13"/>
        <v xml:space="preserve"> </v>
      </c>
    </row>
    <row r="12" spans="1:29" x14ac:dyDescent="0.2">
      <c r="A12" s="77">
        <v>6</v>
      </c>
      <c r="B12" s="15" t="str">
        <f>Stat.!B11</f>
        <v>Habr Vojta</v>
      </c>
      <c r="C12" s="35">
        <f>Stat.!P11</f>
        <v>963</v>
      </c>
      <c r="D12" s="35">
        <f>Stat.!AD11</f>
        <v>0</v>
      </c>
      <c r="E12" s="35">
        <f>Stat.!AR11</f>
        <v>7</v>
      </c>
      <c r="F12" s="35">
        <f>Stat.!BF11</f>
        <v>5</v>
      </c>
      <c r="G12" s="16">
        <f>Stat.!BT11</f>
        <v>1</v>
      </c>
      <c r="H12" s="181" t="str">
        <f>Stat.!B48</f>
        <v>Habr Vojta</v>
      </c>
      <c r="I12" s="16">
        <f>Stat.!P48</f>
        <v>990</v>
      </c>
      <c r="J12" s="26">
        <f>Stat.!AD48</f>
        <v>0</v>
      </c>
      <c r="K12" s="16">
        <f>Stat.!AR48</f>
        <v>6</v>
      </c>
      <c r="L12" s="26">
        <f>Stat.!BF48</f>
        <v>4</v>
      </c>
      <c r="M12" s="16">
        <f>Stat.!BT48</f>
        <v>2</v>
      </c>
      <c r="N12" s="34"/>
      <c r="O12" s="16">
        <f t="shared" si="0"/>
        <v>1953</v>
      </c>
      <c r="P12" s="26">
        <f t="shared" si="1"/>
        <v>0</v>
      </c>
      <c r="Q12" s="107">
        <f t="shared" si="2"/>
        <v>13</v>
      </c>
      <c r="R12" s="110">
        <f t="shared" si="3"/>
        <v>9</v>
      </c>
      <c r="S12" s="34">
        <f t="shared" si="4"/>
        <v>3</v>
      </c>
      <c r="T12" s="107">
        <f t="shared" si="5"/>
        <v>22</v>
      </c>
      <c r="U12" s="38"/>
      <c r="V12" s="6">
        <f t="shared" si="6"/>
        <v>12</v>
      </c>
      <c r="W12" s="6">
        <f t="shared" si="7"/>
        <v>10</v>
      </c>
      <c r="X12" s="43">
        <f t="shared" si="8"/>
        <v>80.25</v>
      </c>
      <c r="Y12" s="43">
        <f t="shared" si="9"/>
        <v>96.3</v>
      </c>
      <c r="Z12" s="43">
        <f t="shared" si="10"/>
        <v>137.57142857142858</v>
      </c>
      <c r="AA12" s="43">
        <f t="shared" si="11"/>
        <v>165</v>
      </c>
      <c r="AB12" s="43">
        <f t="shared" si="12"/>
        <v>192.6</v>
      </c>
      <c r="AC12" s="43">
        <f t="shared" si="13"/>
        <v>247.5</v>
      </c>
    </row>
    <row r="13" spans="1:29" x14ac:dyDescent="0.2">
      <c r="A13" s="77">
        <v>7</v>
      </c>
      <c r="B13" s="15" t="str">
        <f>Stat.!B19</f>
        <v>Novák Vojta</v>
      </c>
      <c r="C13" s="35">
        <f>Stat.!P19</f>
        <v>291</v>
      </c>
      <c r="D13" s="35">
        <f>Stat.!AD19</f>
        <v>80</v>
      </c>
      <c r="E13" s="35">
        <f>Stat.!AR19</f>
        <v>2</v>
      </c>
      <c r="F13" s="35">
        <f>Stat.!BF19</f>
        <v>1</v>
      </c>
      <c r="G13" s="16">
        <f>Stat.!BT19</f>
        <v>0</v>
      </c>
      <c r="H13" s="181" t="str">
        <f>Stat.!B56</f>
        <v>Novák Vojta</v>
      </c>
      <c r="I13" s="16">
        <f>Stat.!P56</f>
        <v>645</v>
      </c>
      <c r="J13" s="26">
        <f>Stat.!AD56</f>
        <v>76</v>
      </c>
      <c r="K13" s="16">
        <f>Stat.!AR56</f>
        <v>4</v>
      </c>
      <c r="L13" s="26">
        <f>Stat.!BF56</f>
        <v>1</v>
      </c>
      <c r="M13" s="16">
        <f>Stat.!BT56</f>
        <v>0</v>
      </c>
      <c r="N13" s="34"/>
      <c r="O13" s="16">
        <f t="shared" si="0"/>
        <v>936</v>
      </c>
      <c r="P13" s="26">
        <f t="shared" si="1"/>
        <v>156</v>
      </c>
      <c r="Q13" s="107">
        <f t="shared" si="2"/>
        <v>6</v>
      </c>
      <c r="R13" s="110">
        <f t="shared" si="3"/>
        <v>2</v>
      </c>
      <c r="S13" s="34">
        <f t="shared" si="4"/>
        <v>0</v>
      </c>
      <c r="T13" s="107">
        <f t="shared" si="5"/>
        <v>8</v>
      </c>
      <c r="U13" s="38"/>
      <c r="V13" s="6">
        <f t="shared" si="6"/>
        <v>3</v>
      </c>
      <c r="W13" s="6">
        <f t="shared" si="7"/>
        <v>5</v>
      </c>
      <c r="X13" s="43">
        <f t="shared" si="8"/>
        <v>123.66666666666667</v>
      </c>
      <c r="Y13" s="43">
        <f t="shared" si="9"/>
        <v>74.2</v>
      </c>
      <c r="Z13" s="43">
        <f t="shared" si="10"/>
        <v>185.5</v>
      </c>
      <c r="AA13" s="43">
        <f t="shared" si="11"/>
        <v>180.25</v>
      </c>
      <c r="AB13" s="43">
        <f t="shared" si="12"/>
        <v>371</v>
      </c>
      <c r="AC13" s="43">
        <f t="shared" si="13"/>
        <v>721</v>
      </c>
    </row>
    <row r="14" spans="1:29" x14ac:dyDescent="0.2">
      <c r="A14" s="77">
        <v>8</v>
      </c>
      <c r="B14" s="15" t="str">
        <f>Stat.!B6</f>
        <v>Bastl Vojta</v>
      </c>
      <c r="C14" s="35">
        <f>Stat.!P6</f>
        <v>720</v>
      </c>
      <c r="D14" s="35">
        <f>Stat.!AD6</f>
        <v>25</v>
      </c>
      <c r="E14" s="35">
        <f>Stat.!AR6</f>
        <v>3</v>
      </c>
      <c r="F14" s="35">
        <f>Stat.!BF6</f>
        <v>6</v>
      </c>
      <c r="G14" s="16">
        <f>Stat.!BT6</f>
        <v>2</v>
      </c>
      <c r="H14" s="181" t="str">
        <f>Stat.!B43</f>
        <v>Bastl Vojta</v>
      </c>
      <c r="I14" s="16">
        <f>Stat.!P43</f>
        <v>180</v>
      </c>
      <c r="J14" s="26">
        <f>Stat.!AD43</f>
        <v>120</v>
      </c>
      <c r="K14" s="16">
        <f>Stat.!AR43</f>
        <v>0</v>
      </c>
      <c r="L14" s="26">
        <f>Stat.!BF43</f>
        <v>0</v>
      </c>
      <c r="M14" s="16">
        <f>Stat.!BT43</f>
        <v>0</v>
      </c>
      <c r="N14" s="34"/>
      <c r="O14" s="16">
        <f t="shared" si="0"/>
        <v>900</v>
      </c>
      <c r="P14" s="26">
        <f t="shared" si="1"/>
        <v>145</v>
      </c>
      <c r="Q14" s="107">
        <f t="shared" si="2"/>
        <v>3</v>
      </c>
      <c r="R14" s="110">
        <f t="shared" si="3"/>
        <v>6</v>
      </c>
      <c r="S14" s="34">
        <f t="shared" si="4"/>
        <v>2</v>
      </c>
      <c r="T14" s="107">
        <f t="shared" si="5"/>
        <v>9</v>
      </c>
      <c r="U14" s="39"/>
      <c r="V14" s="6">
        <f t="shared" si="6"/>
        <v>9</v>
      </c>
      <c r="W14" s="6">
        <f t="shared" si="7"/>
        <v>0</v>
      </c>
      <c r="X14" s="43">
        <f t="shared" si="8"/>
        <v>82.777777777777771</v>
      </c>
      <c r="Y14" s="43" t="str">
        <f t="shared" si="9"/>
        <v xml:space="preserve"> </v>
      </c>
      <c r="Z14" s="43">
        <f t="shared" si="10"/>
        <v>248.33333333333334</v>
      </c>
      <c r="AA14" s="43" t="str">
        <f t="shared" si="11"/>
        <v xml:space="preserve"> </v>
      </c>
      <c r="AB14" s="43">
        <f t="shared" si="12"/>
        <v>124.16666666666667</v>
      </c>
      <c r="AC14" s="43" t="str">
        <f t="shared" si="13"/>
        <v xml:space="preserve"> </v>
      </c>
    </row>
    <row r="15" spans="1:29" x14ac:dyDescent="0.2">
      <c r="A15" s="77">
        <v>9</v>
      </c>
      <c r="B15" s="15" t="str">
        <f>Stat.!B16</f>
        <v>Kelbler Petr</v>
      </c>
      <c r="C15" s="35">
        <f>Stat.!P16</f>
        <v>1001</v>
      </c>
      <c r="D15" s="35">
        <f>Stat.!AD16</f>
        <v>0</v>
      </c>
      <c r="E15" s="35">
        <f>Stat.!AR16</f>
        <v>4</v>
      </c>
      <c r="F15" s="35">
        <f>Stat.!BF16</f>
        <v>4</v>
      </c>
      <c r="G15" s="16">
        <f>Stat.!BT16</f>
        <v>0</v>
      </c>
      <c r="H15" s="181" t="str">
        <f>Stat.!B53</f>
        <v>Kelbler Petr</v>
      </c>
      <c r="I15" s="16">
        <f>Stat.!P53</f>
        <v>900</v>
      </c>
      <c r="J15" s="26">
        <f>Stat.!AD53</f>
        <v>28</v>
      </c>
      <c r="K15" s="16">
        <f>Stat.!AR53</f>
        <v>2</v>
      </c>
      <c r="L15" s="26">
        <f>Stat.!BF53</f>
        <v>2</v>
      </c>
      <c r="M15" s="16">
        <f>Stat.!BT53</f>
        <v>0</v>
      </c>
      <c r="N15" s="34"/>
      <c r="O15" s="16">
        <f t="shared" si="0"/>
        <v>1901</v>
      </c>
      <c r="P15" s="26">
        <f t="shared" si="1"/>
        <v>28</v>
      </c>
      <c r="Q15" s="107">
        <f t="shared" si="2"/>
        <v>6</v>
      </c>
      <c r="R15" s="110">
        <f t="shared" si="3"/>
        <v>6</v>
      </c>
      <c r="S15" s="34">
        <f t="shared" si="4"/>
        <v>0</v>
      </c>
      <c r="T15" s="107">
        <f t="shared" si="5"/>
        <v>12</v>
      </c>
      <c r="U15" s="38"/>
      <c r="V15" s="6">
        <f t="shared" si="6"/>
        <v>8</v>
      </c>
      <c r="W15" s="6">
        <f t="shared" si="7"/>
        <v>4</v>
      </c>
      <c r="X15" s="43">
        <f t="shared" si="8"/>
        <v>125.125</v>
      </c>
      <c r="Y15" s="43">
        <f t="shared" si="9"/>
        <v>250.25</v>
      </c>
      <c r="Z15" s="43">
        <f t="shared" si="10"/>
        <v>250.25</v>
      </c>
      <c r="AA15" s="43">
        <f t="shared" si="11"/>
        <v>464</v>
      </c>
      <c r="AB15" s="43">
        <f t="shared" si="12"/>
        <v>250.25</v>
      </c>
      <c r="AC15" s="43">
        <f t="shared" si="13"/>
        <v>464</v>
      </c>
    </row>
    <row r="16" spans="1:29" x14ac:dyDescent="0.2">
      <c r="A16" s="77">
        <v>10</v>
      </c>
      <c r="B16" s="15" t="str">
        <f>Stat.!B8</f>
        <v>Chvátal Tomáš</v>
      </c>
      <c r="C16" s="35">
        <f>Stat.!P8</f>
        <v>985</v>
      </c>
      <c r="D16" s="35">
        <f>Stat.!AD8</f>
        <v>0</v>
      </c>
      <c r="E16" s="35">
        <f>Stat.!AR8</f>
        <v>5</v>
      </c>
      <c r="F16" s="35">
        <f>Stat.!BF8</f>
        <v>0</v>
      </c>
      <c r="G16" s="16">
        <f>Stat.!BT8</f>
        <v>0</v>
      </c>
      <c r="H16" s="181" t="str">
        <f>Stat.!B45</f>
        <v>Chvátal Tomáš</v>
      </c>
      <c r="I16" s="16">
        <f>Stat.!P45</f>
        <v>706</v>
      </c>
      <c r="J16" s="26">
        <f>Stat.!AD45</f>
        <v>0</v>
      </c>
      <c r="K16" s="16">
        <f>Stat.!AR45</f>
        <v>0</v>
      </c>
      <c r="L16" s="26">
        <f>Stat.!BF45</f>
        <v>2</v>
      </c>
      <c r="M16" s="16">
        <f>Stat.!BT45</f>
        <v>0</v>
      </c>
      <c r="N16" s="31"/>
      <c r="O16" s="16">
        <f t="shared" si="0"/>
        <v>1691</v>
      </c>
      <c r="P16" s="26">
        <f t="shared" si="1"/>
        <v>0</v>
      </c>
      <c r="Q16" s="107">
        <f t="shared" si="2"/>
        <v>5</v>
      </c>
      <c r="R16" s="110">
        <f t="shared" si="3"/>
        <v>2</v>
      </c>
      <c r="S16" s="34">
        <f t="shared" si="4"/>
        <v>0</v>
      </c>
      <c r="T16" s="107">
        <f t="shared" si="5"/>
        <v>7</v>
      </c>
      <c r="U16" s="38"/>
      <c r="V16" s="6">
        <f t="shared" si="6"/>
        <v>5</v>
      </c>
      <c r="W16" s="6">
        <f t="shared" si="7"/>
        <v>2</v>
      </c>
      <c r="X16" s="43">
        <f t="shared" si="8"/>
        <v>197</v>
      </c>
      <c r="Y16" s="43">
        <f t="shared" si="9"/>
        <v>492.5</v>
      </c>
      <c r="Z16" s="43">
        <f t="shared" si="10"/>
        <v>197</v>
      </c>
      <c r="AA16" s="43" t="str">
        <f t="shared" si="11"/>
        <v xml:space="preserve"> </v>
      </c>
      <c r="AB16" s="43" t="str">
        <f t="shared" si="12"/>
        <v xml:space="preserve"> </v>
      </c>
      <c r="AC16" s="43">
        <f t="shared" si="13"/>
        <v>353</v>
      </c>
    </row>
    <row r="17" spans="1:29" x14ac:dyDescent="0.2">
      <c r="A17" s="77">
        <v>11</v>
      </c>
      <c r="B17" s="15" t="str">
        <f>Stat.!B21</f>
        <v>Švarc Petr</v>
      </c>
      <c r="C17" s="35">
        <f>Stat.!P21</f>
        <v>1170</v>
      </c>
      <c r="D17" s="35">
        <f>Stat.!AD21</f>
        <v>0</v>
      </c>
      <c r="E17" s="35">
        <f>Stat.!AR21</f>
        <v>5</v>
      </c>
      <c r="F17" s="35">
        <f>Stat.!BF21</f>
        <v>4</v>
      </c>
      <c r="G17" s="16">
        <f>Stat.!BT21</f>
        <v>1</v>
      </c>
      <c r="H17" s="181" t="str">
        <f>Stat.!B58</f>
        <v>Švarc Petr</v>
      </c>
      <c r="I17" s="16">
        <f>Stat.!P58</f>
        <v>1170</v>
      </c>
      <c r="J17" s="26">
        <f>Stat.!AD58</f>
        <v>0</v>
      </c>
      <c r="K17" s="16">
        <f>Stat.!AR58</f>
        <v>2</v>
      </c>
      <c r="L17" s="26">
        <f>Stat.!BF58</f>
        <v>4</v>
      </c>
      <c r="M17" s="16">
        <f>Stat.!BT58</f>
        <v>1</v>
      </c>
      <c r="N17" s="34"/>
      <c r="O17" s="16">
        <f t="shared" si="0"/>
        <v>2340</v>
      </c>
      <c r="P17" s="26">
        <f t="shared" si="1"/>
        <v>0</v>
      </c>
      <c r="Q17" s="107">
        <f t="shared" si="2"/>
        <v>7</v>
      </c>
      <c r="R17" s="110">
        <f t="shared" si="3"/>
        <v>8</v>
      </c>
      <c r="S17" s="34">
        <f t="shared" si="4"/>
        <v>2</v>
      </c>
      <c r="T17" s="107">
        <f t="shared" si="5"/>
        <v>15</v>
      </c>
      <c r="U17" s="38"/>
      <c r="V17" s="6">
        <f t="shared" si="6"/>
        <v>9</v>
      </c>
      <c r="W17" s="6">
        <f t="shared" si="7"/>
        <v>6</v>
      </c>
      <c r="X17" s="43">
        <f t="shared" si="8"/>
        <v>130</v>
      </c>
      <c r="Y17" s="43">
        <f t="shared" si="9"/>
        <v>195</v>
      </c>
      <c r="Z17" s="43">
        <f t="shared" si="10"/>
        <v>234</v>
      </c>
      <c r="AA17" s="43">
        <f t="shared" si="11"/>
        <v>585</v>
      </c>
      <c r="AB17" s="43">
        <f t="shared" si="12"/>
        <v>292.5</v>
      </c>
      <c r="AC17" s="43">
        <f t="shared" si="13"/>
        <v>292.5</v>
      </c>
    </row>
    <row r="18" spans="1:29" x14ac:dyDescent="0.2">
      <c r="A18" s="77">
        <v>12</v>
      </c>
      <c r="B18" s="15" t="str">
        <f>Stat.!B27</f>
        <v>Šťastný Martin</v>
      </c>
      <c r="C18" s="35">
        <f>Stat.!P27</f>
        <v>815</v>
      </c>
      <c r="D18" s="35">
        <f>Stat.!AD27</f>
        <v>45</v>
      </c>
      <c r="E18" s="35">
        <f>Stat.!AR27</f>
        <v>11</v>
      </c>
      <c r="F18" s="35">
        <f>Stat.!BF27</f>
        <v>4</v>
      </c>
      <c r="G18" s="16">
        <f>Stat.!BT27</f>
        <v>1</v>
      </c>
      <c r="H18" s="181" t="str">
        <f>Stat.!B64</f>
        <v>Šťastný Martin</v>
      </c>
      <c r="I18" s="16">
        <f>Stat.!P64</f>
        <v>658</v>
      </c>
      <c r="J18" s="26">
        <f>Stat.!AD64</f>
        <v>0</v>
      </c>
      <c r="K18" s="16">
        <f>Stat.!AR64</f>
        <v>3</v>
      </c>
      <c r="L18" s="26">
        <f>Stat.!BF64</f>
        <v>2</v>
      </c>
      <c r="M18" s="16">
        <f>Stat.!BT64</f>
        <v>0</v>
      </c>
      <c r="N18" s="34"/>
      <c r="O18" s="16">
        <f t="shared" si="0"/>
        <v>1473</v>
      </c>
      <c r="P18" s="26">
        <f t="shared" si="1"/>
        <v>45</v>
      </c>
      <c r="Q18" s="107">
        <f t="shared" si="2"/>
        <v>14</v>
      </c>
      <c r="R18" s="110">
        <f t="shared" si="3"/>
        <v>6</v>
      </c>
      <c r="S18" s="34">
        <f t="shared" si="4"/>
        <v>1</v>
      </c>
      <c r="T18" s="107">
        <f t="shared" si="5"/>
        <v>20</v>
      </c>
      <c r="U18" s="38"/>
      <c r="V18" s="6">
        <f t="shared" si="6"/>
        <v>15</v>
      </c>
      <c r="W18" s="6">
        <f t="shared" si="7"/>
        <v>5</v>
      </c>
      <c r="X18" s="43">
        <f t="shared" si="8"/>
        <v>57.333333333333336</v>
      </c>
      <c r="Y18" s="43">
        <f t="shared" si="9"/>
        <v>172</v>
      </c>
      <c r="Z18" s="43">
        <f t="shared" si="10"/>
        <v>78.181818181818187</v>
      </c>
      <c r="AA18" s="43">
        <f t="shared" si="11"/>
        <v>219.33333333333334</v>
      </c>
      <c r="AB18" s="43">
        <f t="shared" si="12"/>
        <v>215</v>
      </c>
      <c r="AC18" s="43">
        <f t="shared" si="13"/>
        <v>329</v>
      </c>
    </row>
    <row r="19" spans="1:29" x14ac:dyDescent="0.2">
      <c r="A19" s="77">
        <v>13</v>
      </c>
      <c r="B19" s="15" t="str">
        <f>Stat.!B9</f>
        <v>Habr Jiří</v>
      </c>
      <c r="C19" s="35">
        <f>Stat.!P9</f>
        <v>0</v>
      </c>
      <c r="D19" s="35">
        <f>Stat.!AD9</f>
        <v>0</v>
      </c>
      <c r="E19" s="35">
        <f>Stat.!AR9</f>
        <v>0</v>
      </c>
      <c r="F19" s="35">
        <f>Stat.!BF9</f>
        <v>0</v>
      </c>
      <c r="G19" s="16">
        <f>Stat.!BT9</f>
        <v>0</v>
      </c>
      <c r="H19" s="181" t="str">
        <f>Stat.!B46</f>
        <v>Habr Jiří</v>
      </c>
      <c r="I19" s="16">
        <f>Stat.!P46</f>
        <v>0</v>
      </c>
      <c r="J19" s="26">
        <f>Stat.!AD46</f>
        <v>0</v>
      </c>
      <c r="K19" s="16">
        <f>Stat.!AR46</f>
        <v>0</v>
      </c>
      <c r="L19" s="26">
        <f>Stat.!BF46</f>
        <v>0</v>
      </c>
      <c r="M19" s="16">
        <f>Stat.!BT46</f>
        <v>0</v>
      </c>
      <c r="N19" s="34"/>
      <c r="O19" s="16">
        <f t="shared" si="0"/>
        <v>0</v>
      </c>
      <c r="P19" s="26">
        <f t="shared" si="1"/>
        <v>0</v>
      </c>
      <c r="Q19" s="107">
        <f t="shared" si="2"/>
        <v>0</v>
      </c>
      <c r="R19" s="110">
        <f t="shared" si="3"/>
        <v>0</v>
      </c>
      <c r="S19" s="34">
        <f t="shared" si="4"/>
        <v>0</v>
      </c>
      <c r="T19" s="107">
        <f t="shared" si="5"/>
        <v>0</v>
      </c>
      <c r="U19" s="38"/>
      <c r="V19" s="6">
        <f t="shared" si="6"/>
        <v>0</v>
      </c>
      <c r="W19" s="6">
        <f t="shared" si="7"/>
        <v>0</v>
      </c>
      <c r="X19" s="43" t="str">
        <f t="shared" si="8"/>
        <v xml:space="preserve"> </v>
      </c>
      <c r="Y19" s="43" t="str">
        <f t="shared" si="9"/>
        <v xml:space="preserve"> </v>
      </c>
      <c r="Z19" s="43" t="str">
        <f t="shared" si="10"/>
        <v xml:space="preserve"> </v>
      </c>
      <c r="AA19" s="43" t="str">
        <f t="shared" si="11"/>
        <v xml:space="preserve"> </v>
      </c>
      <c r="AB19" s="43" t="str">
        <f t="shared" si="12"/>
        <v xml:space="preserve"> </v>
      </c>
      <c r="AC19" s="43" t="str">
        <f t="shared" si="13"/>
        <v xml:space="preserve"> </v>
      </c>
    </row>
    <row r="20" spans="1:29" x14ac:dyDescent="0.2">
      <c r="A20" s="77">
        <v>14</v>
      </c>
      <c r="B20" s="15" t="str">
        <f>Stat.!B24</f>
        <v>Chvátal Patrik</v>
      </c>
      <c r="C20" s="35">
        <f>Stat.!P24</f>
        <v>90</v>
      </c>
      <c r="D20" s="35">
        <f>Stat.!AD24</f>
        <v>0</v>
      </c>
      <c r="E20" s="35">
        <f>Stat.!AR24</f>
        <v>0</v>
      </c>
      <c r="F20" s="35">
        <f>Stat.!BF24</f>
        <v>0</v>
      </c>
      <c r="G20" s="16">
        <f>Stat.!BT24</f>
        <v>0</v>
      </c>
      <c r="H20" s="181" t="str">
        <f>Stat.!B61</f>
        <v>Chvátal Patrik</v>
      </c>
      <c r="I20" s="16">
        <f>Stat.!P61</f>
        <v>0</v>
      </c>
      <c r="J20" s="26">
        <f>Stat.!AD61</f>
        <v>61</v>
      </c>
      <c r="K20" s="16">
        <f>Stat.!AR61</f>
        <v>0</v>
      </c>
      <c r="L20" s="26">
        <f>Stat.!BF61</f>
        <v>0</v>
      </c>
      <c r="M20" s="16">
        <f>Stat.!BT61</f>
        <v>0</v>
      </c>
      <c r="N20" s="34"/>
      <c r="O20" s="16">
        <f t="shared" si="0"/>
        <v>90</v>
      </c>
      <c r="P20" s="26">
        <f t="shared" si="1"/>
        <v>61</v>
      </c>
      <c r="Q20" s="107">
        <f t="shared" si="2"/>
        <v>0</v>
      </c>
      <c r="R20" s="110">
        <f t="shared" si="3"/>
        <v>0</v>
      </c>
      <c r="S20" s="34">
        <f t="shared" si="4"/>
        <v>0</v>
      </c>
      <c r="T20" s="107">
        <f t="shared" si="5"/>
        <v>0</v>
      </c>
      <c r="U20" s="38"/>
      <c r="V20" s="6">
        <f t="shared" si="6"/>
        <v>0</v>
      </c>
      <c r="W20" s="6">
        <f t="shared" si="7"/>
        <v>0</v>
      </c>
      <c r="X20" s="43" t="str">
        <f t="shared" si="8"/>
        <v xml:space="preserve"> </v>
      </c>
      <c r="Y20" s="43" t="str">
        <f t="shared" si="9"/>
        <v xml:space="preserve"> </v>
      </c>
      <c r="Z20" s="43" t="str">
        <f t="shared" si="10"/>
        <v xml:space="preserve"> </v>
      </c>
      <c r="AA20" s="43" t="str">
        <f t="shared" si="11"/>
        <v xml:space="preserve"> </v>
      </c>
      <c r="AB20" s="43" t="str">
        <f t="shared" si="12"/>
        <v xml:space="preserve"> </v>
      </c>
      <c r="AC20" s="43" t="str">
        <f t="shared" si="13"/>
        <v xml:space="preserve"> </v>
      </c>
    </row>
    <row r="21" spans="1:29" x14ac:dyDescent="0.2">
      <c r="A21" s="77">
        <v>15</v>
      </c>
      <c r="B21" s="15" t="str">
        <f>Stat.!B18</f>
        <v>Novák Bohumír</v>
      </c>
      <c r="C21" s="35">
        <f>Stat.!P18</f>
        <v>649</v>
      </c>
      <c r="D21" s="35">
        <f>Stat.!AD18</f>
        <v>0</v>
      </c>
      <c r="E21" s="35">
        <f>Stat.!AR18</f>
        <v>0</v>
      </c>
      <c r="F21" s="35">
        <f>Stat.!BF18</f>
        <v>2</v>
      </c>
      <c r="G21" s="16">
        <f>Stat.!BT18</f>
        <v>1</v>
      </c>
      <c r="H21" s="181" t="str">
        <f>Stat.!B55</f>
        <v>Novák Bohumír</v>
      </c>
      <c r="I21" s="16">
        <f>Stat.!P55</f>
        <v>180</v>
      </c>
      <c r="J21" s="26">
        <f>Stat.!AD55</f>
        <v>0</v>
      </c>
      <c r="K21" s="16">
        <f>Stat.!AR55</f>
        <v>0</v>
      </c>
      <c r="L21" s="26">
        <f>Stat.!BF55</f>
        <v>0</v>
      </c>
      <c r="M21" s="16">
        <f>Stat.!BT55</f>
        <v>1</v>
      </c>
      <c r="N21" s="34"/>
      <c r="O21" s="16">
        <f t="shared" si="0"/>
        <v>829</v>
      </c>
      <c r="P21" s="26">
        <f t="shared" si="1"/>
        <v>0</v>
      </c>
      <c r="Q21" s="107">
        <f t="shared" si="2"/>
        <v>0</v>
      </c>
      <c r="R21" s="110">
        <f t="shared" si="3"/>
        <v>2</v>
      </c>
      <c r="S21" s="34">
        <f t="shared" si="4"/>
        <v>2</v>
      </c>
      <c r="T21" s="107">
        <f t="shared" si="5"/>
        <v>2</v>
      </c>
      <c r="U21" s="38"/>
      <c r="V21" s="6">
        <f t="shared" si="6"/>
        <v>2</v>
      </c>
      <c r="W21" s="6">
        <f t="shared" si="7"/>
        <v>0</v>
      </c>
      <c r="X21" s="43">
        <f t="shared" si="8"/>
        <v>324.5</v>
      </c>
      <c r="Y21" s="43" t="str">
        <f t="shared" si="9"/>
        <v xml:space="preserve"> </v>
      </c>
      <c r="Z21" s="43" t="str">
        <f t="shared" si="10"/>
        <v xml:space="preserve"> </v>
      </c>
      <c r="AA21" s="43" t="str">
        <f t="shared" si="11"/>
        <v xml:space="preserve"> </v>
      </c>
      <c r="AB21" s="43">
        <f t="shared" si="12"/>
        <v>324.5</v>
      </c>
      <c r="AC21" s="43" t="str">
        <f t="shared" si="13"/>
        <v xml:space="preserve"> </v>
      </c>
    </row>
    <row r="22" spans="1:29" x14ac:dyDescent="0.2">
      <c r="A22" s="77">
        <v>16</v>
      </c>
      <c r="B22" s="15" t="str">
        <f>Stat.!B33</f>
        <v>Pospíchal Tomáš</v>
      </c>
      <c r="C22" s="35">
        <f>Stat.!P33</f>
        <v>0</v>
      </c>
      <c r="D22" s="35">
        <f>Stat.!AD33</f>
        <v>0</v>
      </c>
      <c r="E22" s="35">
        <f>Stat.!AR33</f>
        <v>0</v>
      </c>
      <c r="F22" s="35">
        <f>Stat.!BF33</f>
        <v>0</v>
      </c>
      <c r="G22" s="16">
        <f>Stat.!BT33</f>
        <v>0</v>
      </c>
      <c r="H22" s="181" t="str">
        <f>Stat.!B70</f>
        <v>Pospíchal Tomáš</v>
      </c>
      <c r="I22" s="16">
        <f>Stat.!P70</f>
        <v>45</v>
      </c>
      <c r="J22" s="26">
        <f>Stat.!AD70</f>
        <v>0</v>
      </c>
      <c r="K22" s="16">
        <f>Stat.!AR70</f>
        <v>0</v>
      </c>
      <c r="L22" s="26">
        <f>Stat.!BF70</f>
        <v>0</v>
      </c>
      <c r="M22" s="16">
        <f>Stat.!BT70</f>
        <v>0</v>
      </c>
      <c r="N22" s="34"/>
      <c r="O22" s="16">
        <f t="shared" si="0"/>
        <v>45</v>
      </c>
      <c r="P22" s="26">
        <f t="shared" si="1"/>
        <v>0</v>
      </c>
      <c r="Q22" s="107">
        <f t="shared" si="2"/>
        <v>0</v>
      </c>
      <c r="R22" s="110">
        <f t="shared" si="3"/>
        <v>0</v>
      </c>
      <c r="S22" s="34">
        <f t="shared" si="4"/>
        <v>0</v>
      </c>
      <c r="T22" s="107">
        <f t="shared" si="5"/>
        <v>0</v>
      </c>
      <c r="U22" s="38"/>
      <c r="V22" s="6">
        <f t="shared" si="6"/>
        <v>0</v>
      </c>
      <c r="W22" s="6">
        <f t="shared" si="7"/>
        <v>0</v>
      </c>
      <c r="X22" s="43" t="str">
        <f t="shared" si="8"/>
        <v xml:space="preserve"> </v>
      </c>
      <c r="Y22" s="43" t="str">
        <f t="shared" si="9"/>
        <v xml:space="preserve"> </v>
      </c>
      <c r="Z22" s="43" t="str">
        <f t="shared" si="10"/>
        <v xml:space="preserve"> </v>
      </c>
      <c r="AA22" s="43" t="str">
        <f t="shared" si="11"/>
        <v xml:space="preserve"> </v>
      </c>
      <c r="AB22" s="43" t="str">
        <f t="shared" si="12"/>
        <v xml:space="preserve"> </v>
      </c>
      <c r="AC22" s="43" t="str">
        <f t="shared" si="13"/>
        <v xml:space="preserve"> </v>
      </c>
    </row>
    <row r="23" spans="1:29" x14ac:dyDescent="0.2">
      <c r="A23" s="77">
        <v>17</v>
      </c>
      <c r="B23" s="15" t="str">
        <f>Stat.!B31</f>
        <v>Tříletý Radim</v>
      </c>
      <c r="C23" s="35">
        <f>Stat.!P31</f>
        <v>90</v>
      </c>
      <c r="D23" s="35">
        <f>Stat.!AD31</f>
        <v>120</v>
      </c>
      <c r="E23" s="35">
        <f>Stat.!AR31</f>
        <v>0</v>
      </c>
      <c r="F23" s="35">
        <f>Stat.!BF31</f>
        <v>0</v>
      </c>
      <c r="G23" s="16">
        <f>Stat.!BT31</f>
        <v>0</v>
      </c>
      <c r="H23" s="181" t="str">
        <f>Stat.!B68</f>
        <v>Tříletý Radim</v>
      </c>
      <c r="I23" s="16">
        <f>Stat.!P68</f>
        <v>270</v>
      </c>
      <c r="J23" s="26">
        <f>Stat.!AD68</f>
        <v>0</v>
      </c>
      <c r="K23" s="16">
        <f>Stat.!AR68</f>
        <v>0</v>
      </c>
      <c r="L23" s="26">
        <f>Stat.!BF68</f>
        <v>0</v>
      </c>
      <c r="M23" s="16">
        <f>Stat.!BT68</f>
        <v>0</v>
      </c>
      <c r="N23" s="34"/>
      <c r="O23" s="16">
        <f t="shared" si="0"/>
        <v>360</v>
      </c>
      <c r="P23" s="26">
        <f t="shared" si="1"/>
        <v>120</v>
      </c>
      <c r="Q23" s="107">
        <f t="shared" si="2"/>
        <v>0</v>
      </c>
      <c r="R23" s="110">
        <f t="shared" si="3"/>
        <v>0</v>
      </c>
      <c r="S23" s="34">
        <f t="shared" si="4"/>
        <v>0</v>
      </c>
      <c r="T23" s="107">
        <f t="shared" si="5"/>
        <v>0</v>
      </c>
      <c r="U23" s="38"/>
      <c r="V23" s="6">
        <f t="shared" si="6"/>
        <v>0</v>
      </c>
      <c r="W23" s="6">
        <f t="shared" si="7"/>
        <v>0</v>
      </c>
      <c r="X23" s="43" t="str">
        <f t="shared" si="8"/>
        <v xml:space="preserve"> </v>
      </c>
      <c r="Y23" s="43" t="str">
        <f t="shared" si="9"/>
        <v xml:space="preserve"> </v>
      </c>
      <c r="Z23" s="43" t="str">
        <f t="shared" si="10"/>
        <v xml:space="preserve"> </v>
      </c>
      <c r="AA23" s="43" t="str">
        <f t="shared" si="11"/>
        <v xml:space="preserve"> </v>
      </c>
      <c r="AB23" s="43" t="str">
        <f t="shared" si="12"/>
        <v xml:space="preserve"> </v>
      </c>
      <c r="AC23" s="43" t="str">
        <f t="shared" si="13"/>
        <v xml:space="preserve"> </v>
      </c>
    </row>
    <row r="24" spans="1:29" x14ac:dyDescent="0.2">
      <c r="A24" s="77">
        <v>18</v>
      </c>
      <c r="B24" s="15" t="str">
        <f>Stat.!B7</f>
        <v>Kelbler David</v>
      </c>
      <c r="C24" s="35">
        <f>Stat.!P7</f>
        <v>0</v>
      </c>
      <c r="D24" s="35">
        <f>Stat.!AD7</f>
        <v>0</v>
      </c>
      <c r="E24" s="35">
        <f>Stat.!AR7</f>
        <v>0</v>
      </c>
      <c r="F24" s="35">
        <f>Stat.!BF7</f>
        <v>0</v>
      </c>
      <c r="G24" s="16">
        <f>Stat.!BT7</f>
        <v>0</v>
      </c>
      <c r="H24" s="181" t="str">
        <f>Stat.!B44</f>
        <v>Kelbler David</v>
      </c>
      <c r="I24" s="16">
        <f>Stat.!P44</f>
        <v>125</v>
      </c>
      <c r="J24" s="26">
        <f>Stat.!AD44</f>
        <v>68</v>
      </c>
      <c r="K24" s="16">
        <f>Stat.!AR44</f>
        <v>1</v>
      </c>
      <c r="L24" s="26">
        <f>Stat.!BF44</f>
        <v>0</v>
      </c>
      <c r="M24" s="16">
        <f>Stat.!BT44</f>
        <v>0</v>
      </c>
      <c r="N24" s="34"/>
      <c r="O24" s="16">
        <f t="shared" si="0"/>
        <v>125</v>
      </c>
      <c r="P24" s="26">
        <f t="shared" si="1"/>
        <v>68</v>
      </c>
      <c r="Q24" s="107">
        <f t="shared" si="2"/>
        <v>1</v>
      </c>
      <c r="R24" s="110">
        <f t="shared" si="3"/>
        <v>0</v>
      </c>
      <c r="S24" s="34">
        <f t="shared" si="4"/>
        <v>0</v>
      </c>
      <c r="T24" s="107">
        <f t="shared" si="5"/>
        <v>1</v>
      </c>
      <c r="U24" s="38"/>
      <c r="V24" s="6">
        <f t="shared" si="6"/>
        <v>0</v>
      </c>
      <c r="W24" s="6">
        <f t="shared" si="7"/>
        <v>1</v>
      </c>
      <c r="X24" s="43" t="str">
        <f t="shared" si="8"/>
        <v xml:space="preserve"> </v>
      </c>
      <c r="Y24" s="43">
        <f t="shared" si="9"/>
        <v>0</v>
      </c>
      <c r="Z24" s="43" t="str">
        <f t="shared" si="10"/>
        <v xml:space="preserve"> </v>
      </c>
      <c r="AA24" s="43">
        <f t="shared" si="11"/>
        <v>193</v>
      </c>
      <c r="AB24" s="43" t="str">
        <f t="shared" si="12"/>
        <v xml:space="preserve"> </v>
      </c>
      <c r="AC24" s="43" t="str">
        <f t="shared" si="13"/>
        <v xml:space="preserve"> </v>
      </c>
    </row>
    <row r="25" spans="1:29" x14ac:dyDescent="0.2">
      <c r="A25" s="77">
        <v>19</v>
      </c>
      <c r="B25" s="15" t="str">
        <f>Stat.!B5</f>
        <v>Bastl Pavel</v>
      </c>
      <c r="C25" s="35">
        <f>Stat.!P5</f>
        <v>132</v>
      </c>
      <c r="D25" s="35">
        <f>Stat.!AD5</f>
        <v>0</v>
      </c>
      <c r="E25" s="35">
        <f>Stat.!AR5</f>
        <v>0</v>
      </c>
      <c r="F25" s="35">
        <f>Stat.!BF5</f>
        <v>0</v>
      </c>
      <c r="G25" s="16">
        <f>Stat.!BT5</f>
        <v>0</v>
      </c>
      <c r="H25" s="181" t="str">
        <f>Stat.!B42</f>
        <v>Bastl Pavel</v>
      </c>
      <c r="I25" s="16">
        <f>Stat.!P42</f>
        <v>900</v>
      </c>
      <c r="J25" s="26">
        <f>Stat.!AD42</f>
        <v>0</v>
      </c>
      <c r="K25" s="16">
        <f>Stat.!AR42</f>
        <v>1</v>
      </c>
      <c r="L25" s="26">
        <f>Stat.!BF42</f>
        <v>1</v>
      </c>
      <c r="M25" s="16">
        <f>Stat.!BT42</f>
        <v>0</v>
      </c>
      <c r="N25" s="33"/>
      <c r="O25" s="16">
        <f t="shared" si="0"/>
        <v>1032</v>
      </c>
      <c r="P25" s="26">
        <f t="shared" si="1"/>
        <v>0</v>
      </c>
      <c r="Q25" s="107">
        <f t="shared" si="2"/>
        <v>1</v>
      </c>
      <c r="R25" s="110">
        <f t="shared" si="3"/>
        <v>1</v>
      </c>
      <c r="S25" s="34">
        <f t="shared" si="4"/>
        <v>0</v>
      </c>
      <c r="T25" s="107">
        <f t="shared" si="5"/>
        <v>2</v>
      </c>
      <c r="U25" s="38"/>
      <c r="V25" s="6">
        <f t="shared" si="6"/>
        <v>0</v>
      </c>
      <c r="W25" s="6">
        <f t="shared" si="7"/>
        <v>2</v>
      </c>
      <c r="X25" s="43" t="str">
        <f t="shared" si="8"/>
        <v xml:space="preserve"> </v>
      </c>
      <c r="Y25" s="43">
        <f t="shared" si="9"/>
        <v>66</v>
      </c>
      <c r="Z25" s="43" t="str">
        <f t="shared" si="10"/>
        <v xml:space="preserve"> </v>
      </c>
      <c r="AA25" s="43">
        <f t="shared" si="11"/>
        <v>900</v>
      </c>
      <c r="AB25" s="43" t="str">
        <f t="shared" si="12"/>
        <v xml:space="preserve"> </v>
      </c>
      <c r="AC25" s="43">
        <f t="shared" si="13"/>
        <v>900</v>
      </c>
    </row>
    <row r="26" spans="1:29" x14ac:dyDescent="0.2">
      <c r="A26" s="77">
        <v>20</v>
      </c>
      <c r="B26" s="15" t="str">
        <f>Stat.!B26</f>
        <v>Dolák Jan</v>
      </c>
      <c r="C26" s="35">
        <f>Stat.!P26</f>
        <v>472</v>
      </c>
      <c r="D26" s="35">
        <f>Stat.!AD26</f>
        <v>137</v>
      </c>
      <c r="E26" s="35">
        <f>Stat.!AR26</f>
        <v>1</v>
      </c>
      <c r="F26" s="35">
        <f>Stat.!BF26</f>
        <v>2</v>
      </c>
      <c r="G26" s="16">
        <f>Stat.!BT26</f>
        <v>1</v>
      </c>
      <c r="H26" s="181" t="str">
        <f>Stat.!B63</f>
        <v>Dolák Jan</v>
      </c>
      <c r="I26" s="16">
        <f>Stat.!P63</f>
        <v>377</v>
      </c>
      <c r="J26" s="26">
        <f>Stat.!AD63</f>
        <v>82</v>
      </c>
      <c r="K26" s="16">
        <f>Stat.!AR63</f>
        <v>1</v>
      </c>
      <c r="L26" s="26">
        <f>Stat.!BF63</f>
        <v>0</v>
      </c>
      <c r="M26" s="16">
        <f>Stat.!BT63</f>
        <v>0</v>
      </c>
      <c r="N26" s="34"/>
      <c r="O26" s="16">
        <f t="shared" si="0"/>
        <v>849</v>
      </c>
      <c r="P26" s="26">
        <f t="shared" si="1"/>
        <v>219</v>
      </c>
      <c r="Q26" s="107">
        <f t="shared" si="2"/>
        <v>2</v>
      </c>
      <c r="R26" s="110">
        <f t="shared" si="3"/>
        <v>2</v>
      </c>
      <c r="S26" s="34">
        <f t="shared" si="4"/>
        <v>1</v>
      </c>
      <c r="T26" s="107">
        <f t="shared" si="5"/>
        <v>4</v>
      </c>
      <c r="U26" s="38"/>
      <c r="V26" s="6">
        <f t="shared" si="6"/>
        <v>3</v>
      </c>
      <c r="W26" s="6">
        <f t="shared" si="7"/>
        <v>1</v>
      </c>
      <c r="X26" s="43">
        <f t="shared" si="8"/>
        <v>203</v>
      </c>
      <c r="Y26" s="43">
        <f t="shared" si="9"/>
        <v>609</v>
      </c>
      <c r="Z26" s="43">
        <f t="shared" si="10"/>
        <v>609</v>
      </c>
      <c r="AA26" s="43">
        <f t="shared" si="11"/>
        <v>459</v>
      </c>
      <c r="AB26" s="43">
        <f t="shared" si="12"/>
        <v>304.5</v>
      </c>
      <c r="AC26" s="43" t="str">
        <f t="shared" si="13"/>
        <v xml:space="preserve"> </v>
      </c>
    </row>
    <row r="27" spans="1:29" x14ac:dyDescent="0.2">
      <c r="A27" s="77">
        <v>21</v>
      </c>
      <c r="B27" s="15" t="str">
        <f>Stat.!B20</f>
        <v>Pokorný Václav</v>
      </c>
      <c r="C27" s="35">
        <f>Stat.!P20</f>
        <v>519</v>
      </c>
      <c r="D27" s="35">
        <f>Stat.!AD20</f>
        <v>50</v>
      </c>
      <c r="E27" s="35">
        <f>Stat.!AR20</f>
        <v>3</v>
      </c>
      <c r="F27" s="35">
        <f>Stat.!BF20</f>
        <v>5</v>
      </c>
      <c r="G27" s="16">
        <f>Stat.!BT20</f>
        <v>1</v>
      </c>
      <c r="H27" s="181" t="str">
        <f>Stat.!B57</f>
        <v>Pokorný Václav</v>
      </c>
      <c r="I27" s="16">
        <f>Stat.!P57</f>
        <v>807</v>
      </c>
      <c r="J27" s="26">
        <f>Stat.!AD57</f>
        <v>0</v>
      </c>
      <c r="K27" s="16">
        <f>Stat.!AR57</f>
        <v>0</v>
      </c>
      <c r="L27" s="26">
        <f>Stat.!BF57</f>
        <v>3</v>
      </c>
      <c r="M27" s="16">
        <f>Stat.!BT57</f>
        <v>0</v>
      </c>
      <c r="N27" s="34"/>
      <c r="O27" s="16">
        <f t="shared" si="0"/>
        <v>1326</v>
      </c>
      <c r="P27" s="26">
        <f t="shared" si="1"/>
        <v>50</v>
      </c>
      <c r="Q27" s="107">
        <f t="shared" si="2"/>
        <v>3</v>
      </c>
      <c r="R27" s="110">
        <f t="shared" si="3"/>
        <v>8</v>
      </c>
      <c r="S27" s="34">
        <f t="shared" si="4"/>
        <v>1</v>
      </c>
      <c r="T27" s="107">
        <f t="shared" si="5"/>
        <v>11</v>
      </c>
      <c r="U27" s="38"/>
      <c r="V27" s="6">
        <f t="shared" si="6"/>
        <v>8</v>
      </c>
      <c r="W27" s="6">
        <f t="shared" si="7"/>
        <v>3</v>
      </c>
      <c r="X27" s="43">
        <f t="shared" si="8"/>
        <v>71.125</v>
      </c>
      <c r="Y27" s="43">
        <f t="shared" si="9"/>
        <v>189.66666666666666</v>
      </c>
      <c r="Z27" s="43">
        <f t="shared" si="10"/>
        <v>189.66666666666666</v>
      </c>
      <c r="AA27" s="43" t="str">
        <f t="shared" si="11"/>
        <v xml:space="preserve"> </v>
      </c>
      <c r="AB27" s="43">
        <f t="shared" si="12"/>
        <v>113.8</v>
      </c>
      <c r="AC27" s="43">
        <f t="shared" si="13"/>
        <v>269</v>
      </c>
    </row>
    <row r="28" spans="1:29" x14ac:dyDescent="0.2">
      <c r="A28" s="77">
        <v>22</v>
      </c>
      <c r="B28" s="15" t="str">
        <f>Stat.!B17</f>
        <v>Zejda Vojtěch</v>
      </c>
      <c r="C28" s="35">
        <f>Stat.!P17</f>
        <v>1016</v>
      </c>
      <c r="D28" s="35">
        <f>Stat.!AD17</f>
        <v>0</v>
      </c>
      <c r="E28" s="35">
        <f>Stat.!AR17</f>
        <v>0</v>
      </c>
      <c r="F28" s="35">
        <f>Stat.!BF17</f>
        <v>0</v>
      </c>
      <c r="G28" s="16">
        <f>Stat.!BT17</f>
        <v>0</v>
      </c>
      <c r="H28" s="181" t="str">
        <f>Stat.!B54</f>
        <v>Zejda Vojtěch</v>
      </c>
      <c r="I28" s="16">
        <f>Stat.!P54</f>
        <v>180</v>
      </c>
      <c r="J28" s="26">
        <f>Stat.!AD54</f>
        <v>0</v>
      </c>
      <c r="K28" s="16">
        <f>Stat.!AR54</f>
        <v>0</v>
      </c>
      <c r="L28" s="26">
        <f>Stat.!BF54</f>
        <v>0</v>
      </c>
      <c r="M28" s="16">
        <f>Stat.!BT54</f>
        <v>0</v>
      </c>
      <c r="N28" s="34"/>
      <c r="O28" s="16">
        <f t="shared" si="0"/>
        <v>1196</v>
      </c>
      <c r="P28" s="26">
        <f t="shared" si="1"/>
        <v>0</v>
      </c>
      <c r="Q28" s="107">
        <f t="shared" si="2"/>
        <v>0</v>
      </c>
      <c r="R28" s="110">
        <f t="shared" si="3"/>
        <v>0</v>
      </c>
      <c r="S28" s="34">
        <f t="shared" si="4"/>
        <v>0</v>
      </c>
      <c r="T28" s="107">
        <f t="shared" si="5"/>
        <v>0</v>
      </c>
      <c r="U28" s="38"/>
      <c r="V28" s="6">
        <f t="shared" si="6"/>
        <v>0</v>
      </c>
      <c r="W28" s="6">
        <f t="shared" si="7"/>
        <v>0</v>
      </c>
      <c r="X28" s="43" t="str">
        <f t="shared" si="8"/>
        <v xml:space="preserve"> </v>
      </c>
      <c r="Y28" s="43" t="str">
        <f t="shared" si="9"/>
        <v xml:space="preserve"> </v>
      </c>
      <c r="Z28" s="43" t="str">
        <f t="shared" si="10"/>
        <v xml:space="preserve"> </v>
      </c>
      <c r="AA28" s="43" t="str">
        <f t="shared" si="11"/>
        <v xml:space="preserve"> </v>
      </c>
      <c r="AB28" s="43" t="str">
        <f t="shared" si="12"/>
        <v xml:space="preserve"> </v>
      </c>
      <c r="AC28" s="43" t="str">
        <f t="shared" si="13"/>
        <v xml:space="preserve"> </v>
      </c>
    </row>
    <row r="29" spans="1:29" x14ac:dyDescent="0.2">
      <c r="A29" s="77">
        <v>23</v>
      </c>
      <c r="B29" s="15" t="str">
        <f>Stat.!B4</f>
        <v>Havlík Roman</v>
      </c>
      <c r="C29" s="35">
        <f>Stat.!P4</f>
        <v>180</v>
      </c>
      <c r="D29" s="35">
        <f>Stat.!AD4</f>
        <v>0</v>
      </c>
      <c r="E29" s="35">
        <f>Stat.!AR4</f>
        <v>0</v>
      </c>
      <c r="F29" s="35">
        <f>Stat.!BF4</f>
        <v>0</v>
      </c>
      <c r="G29" s="16">
        <f>Stat.!BT4</f>
        <v>0</v>
      </c>
      <c r="H29" s="181" t="str">
        <f>Stat.!B41</f>
        <v>Havlík Roman</v>
      </c>
      <c r="I29" s="16">
        <f>Stat.!P41</f>
        <v>90</v>
      </c>
      <c r="J29" s="26">
        <f>Stat.!AD41</f>
        <v>0</v>
      </c>
      <c r="K29" s="16">
        <f>Stat.!AR41</f>
        <v>0</v>
      </c>
      <c r="L29" s="26">
        <f>Stat.!BF41</f>
        <v>0</v>
      </c>
      <c r="M29" s="16">
        <f>Stat.!BT41</f>
        <v>0</v>
      </c>
      <c r="N29" s="34"/>
      <c r="O29" s="16">
        <f t="shared" si="0"/>
        <v>270</v>
      </c>
      <c r="P29" s="26">
        <f t="shared" si="1"/>
        <v>0</v>
      </c>
      <c r="Q29" s="107">
        <f t="shared" si="2"/>
        <v>0</v>
      </c>
      <c r="R29" s="110">
        <f t="shared" si="3"/>
        <v>0</v>
      </c>
      <c r="S29" s="34">
        <f t="shared" si="4"/>
        <v>0</v>
      </c>
      <c r="T29" s="107">
        <f t="shared" si="5"/>
        <v>0</v>
      </c>
      <c r="U29" s="38"/>
      <c r="V29" s="6">
        <f t="shared" si="6"/>
        <v>0</v>
      </c>
      <c r="W29" s="6">
        <f t="shared" si="7"/>
        <v>0</v>
      </c>
      <c r="X29" s="43" t="str">
        <f t="shared" si="8"/>
        <v xml:space="preserve"> </v>
      </c>
      <c r="Y29" s="43" t="str">
        <f t="shared" si="9"/>
        <v xml:space="preserve"> </v>
      </c>
      <c r="Z29" s="43" t="str">
        <f t="shared" si="10"/>
        <v xml:space="preserve"> </v>
      </c>
      <c r="AA29" s="43" t="str">
        <f t="shared" si="11"/>
        <v xml:space="preserve"> </v>
      </c>
      <c r="AB29" s="43" t="str">
        <f t="shared" si="12"/>
        <v xml:space="preserve"> </v>
      </c>
      <c r="AC29" s="43" t="str">
        <f t="shared" si="13"/>
        <v xml:space="preserve"> </v>
      </c>
    </row>
    <row r="30" spans="1:29" x14ac:dyDescent="0.2">
      <c r="A30" s="77">
        <v>24</v>
      </c>
      <c r="B30" s="15" t="str">
        <f>Stat.!B22</f>
        <v>Urbánek Pavel</v>
      </c>
      <c r="C30" s="35">
        <f>Stat.!P22</f>
        <v>424</v>
      </c>
      <c r="D30" s="35">
        <f>Stat.!AD22</f>
        <v>135</v>
      </c>
      <c r="E30" s="35">
        <f>Stat.!AR22</f>
        <v>1</v>
      </c>
      <c r="F30" s="35">
        <f>Stat.!BF22</f>
        <v>1</v>
      </c>
      <c r="G30" s="16">
        <f>Stat.!BT22</f>
        <v>1</v>
      </c>
      <c r="H30" s="181" t="str">
        <f>Stat.!B59</f>
        <v>Urbánek Pavel</v>
      </c>
      <c r="I30" s="16">
        <f>Stat.!P59</f>
        <v>315</v>
      </c>
      <c r="J30" s="26">
        <f>Stat.!AD59</f>
        <v>0</v>
      </c>
      <c r="K30" s="16">
        <f>Stat.!AR59</f>
        <v>1</v>
      </c>
      <c r="L30" s="26">
        <f>Stat.!BF59</f>
        <v>0</v>
      </c>
      <c r="M30" s="16">
        <f>Stat.!BT59</f>
        <v>0</v>
      </c>
      <c r="N30" s="34"/>
      <c r="O30" s="16">
        <f t="shared" si="0"/>
        <v>739</v>
      </c>
      <c r="P30" s="26">
        <f t="shared" si="1"/>
        <v>135</v>
      </c>
      <c r="Q30" s="107">
        <f t="shared" si="2"/>
        <v>2</v>
      </c>
      <c r="R30" s="110">
        <f t="shared" si="3"/>
        <v>1</v>
      </c>
      <c r="S30" s="34">
        <f t="shared" si="4"/>
        <v>1</v>
      </c>
      <c r="T30" s="107">
        <f t="shared" si="5"/>
        <v>3</v>
      </c>
      <c r="U30" s="38"/>
      <c r="V30" s="6">
        <f t="shared" si="6"/>
        <v>2</v>
      </c>
      <c r="W30" s="6">
        <f t="shared" si="7"/>
        <v>1</v>
      </c>
      <c r="X30" s="43">
        <f t="shared" si="8"/>
        <v>279.5</v>
      </c>
      <c r="Y30" s="43">
        <f t="shared" si="9"/>
        <v>559</v>
      </c>
      <c r="Z30" s="43">
        <f t="shared" si="10"/>
        <v>559</v>
      </c>
      <c r="AA30" s="43">
        <f t="shared" si="11"/>
        <v>315</v>
      </c>
      <c r="AB30" s="43">
        <f t="shared" si="12"/>
        <v>559</v>
      </c>
      <c r="AC30" s="43" t="str">
        <f t="shared" si="13"/>
        <v xml:space="preserve"> </v>
      </c>
    </row>
    <row r="31" spans="1:29" x14ac:dyDescent="0.2">
      <c r="A31" s="77">
        <v>25</v>
      </c>
      <c r="B31" s="15" t="str">
        <f>Stat.!B23</f>
        <v>Šmahel Michal</v>
      </c>
      <c r="C31" s="35">
        <f>Stat.!P23</f>
        <v>0</v>
      </c>
      <c r="D31" s="35">
        <f>Stat.!AD23</f>
        <v>9</v>
      </c>
      <c r="E31" s="35">
        <f>Stat.!AR23</f>
        <v>0</v>
      </c>
      <c r="F31" s="35">
        <f>Stat.!BF23</f>
        <v>0</v>
      </c>
      <c r="G31" s="16">
        <f>Stat.!BT23</f>
        <v>0</v>
      </c>
      <c r="H31" s="181" t="str">
        <f>Stat.!B60</f>
        <v>Šmahel Michal</v>
      </c>
      <c r="I31" s="16">
        <f>Stat.!P60</f>
        <v>0</v>
      </c>
      <c r="J31" s="26">
        <f>Stat.!AD60</f>
        <v>72</v>
      </c>
      <c r="K31" s="16">
        <f>Stat.!AR60</f>
        <v>0</v>
      </c>
      <c r="L31" s="26">
        <f>Stat.!BF60</f>
        <v>0</v>
      </c>
      <c r="M31" s="16">
        <f>Stat.!BT60</f>
        <v>0</v>
      </c>
      <c r="N31" s="34"/>
      <c r="O31" s="16">
        <f t="shared" si="0"/>
        <v>0</v>
      </c>
      <c r="P31" s="26">
        <f t="shared" si="1"/>
        <v>81</v>
      </c>
      <c r="Q31" s="107">
        <f t="shared" si="2"/>
        <v>0</v>
      </c>
      <c r="R31" s="110">
        <f t="shared" si="3"/>
        <v>0</v>
      </c>
      <c r="S31" s="34">
        <f t="shared" si="4"/>
        <v>0</v>
      </c>
      <c r="T31" s="107">
        <f t="shared" si="5"/>
        <v>0</v>
      </c>
      <c r="U31" s="38"/>
      <c r="V31" s="6">
        <f t="shared" si="6"/>
        <v>0</v>
      </c>
      <c r="W31" s="6">
        <f t="shared" si="7"/>
        <v>0</v>
      </c>
      <c r="X31" s="43" t="str">
        <f t="shared" si="8"/>
        <v xml:space="preserve"> </v>
      </c>
      <c r="Y31" s="43" t="str">
        <f t="shared" si="9"/>
        <v xml:space="preserve"> </v>
      </c>
      <c r="Z31" s="43" t="str">
        <f t="shared" si="10"/>
        <v xml:space="preserve"> </v>
      </c>
      <c r="AA31" s="43" t="str">
        <f t="shared" si="11"/>
        <v xml:space="preserve"> </v>
      </c>
      <c r="AB31" s="43" t="str">
        <f t="shared" si="12"/>
        <v xml:space="preserve"> </v>
      </c>
      <c r="AC31" s="43" t="str">
        <f t="shared" si="13"/>
        <v xml:space="preserve"> </v>
      </c>
    </row>
    <row r="32" spans="1:29" x14ac:dyDescent="0.2">
      <c r="A32" s="77">
        <v>26</v>
      </c>
      <c r="B32" s="15" t="str">
        <f>Stat.!B25</f>
        <v>Koupil Petr</v>
      </c>
      <c r="C32" s="35">
        <f>Stat.!P25</f>
        <v>810</v>
      </c>
      <c r="D32" s="35">
        <f>Stat.!AD25</f>
        <v>0</v>
      </c>
      <c r="E32" s="35">
        <f>Stat.!AR25</f>
        <v>0</v>
      </c>
      <c r="F32" s="35">
        <f>Stat.!BF25</f>
        <v>0</v>
      </c>
      <c r="G32" s="16">
        <f>Stat.!BT25</f>
        <v>0</v>
      </c>
      <c r="H32" s="181" t="str">
        <f>Stat.!B62</f>
        <v>Koupil Petr</v>
      </c>
      <c r="I32" s="16">
        <f>Stat.!P62</f>
        <v>900</v>
      </c>
      <c r="J32" s="26">
        <f>Stat.!AD62</f>
        <v>0</v>
      </c>
      <c r="K32" s="16">
        <f>Stat.!AR62</f>
        <v>0</v>
      </c>
      <c r="L32" s="26">
        <f>Stat.!BF62</f>
        <v>0</v>
      </c>
      <c r="M32" s="16">
        <f>Stat.!BT62</f>
        <v>0</v>
      </c>
      <c r="N32" s="33"/>
      <c r="O32" s="16">
        <f t="shared" si="0"/>
        <v>1710</v>
      </c>
      <c r="P32" s="26">
        <f t="shared" si="1"/>
        <v>0</v>
      </c>
      <c r="Q32" s="107">
        <f t="shared" si="2"/>
        <v>0</v>
      </c>
      <c r="R32" s="110">
        <f t="shared" si="3"/>
        <v>0</v>
      </c>
      <c r="S32" s="34">
        <f t="shared" si="4"/>
        <v>0</v>
      </c>
      <c r="T32" s="107">
        <f t="shared" si="5"/>
        <v>0</v>
      </c>
      <c r="U32" s="38"/>
      <c r="V32" s="6">
        <f t="shared" si="6"/>
        <v>0</v>
      </c>
      <c r="W32" s="6">
        <f t="shared" si="7"/>
        <v>0</v>
      </c>
      <c r="X32" s="43" t="str">
        <f t="shared" si="8"/>
        <v xml:space="preserve"> </v>
      </c>
      <c r="Y32" s="43" t="str">
        <f t="shared" si="9"/>
        <v xml:space="preserve"> </v>
      </c>
      <c r="Z32" s="43" t="str">
        <f t="shared" si="10"/>
        <v xml:space="preserve"> </v>
      </c>
      <c r="AA32" s="43" t="str">
        <f t="shared" si="11"/>
        <v xml:space="preserve"> </v>
      </c>
      <c r="AB32" s="43" t="str">
        <f t="shared" si="12"/>
        <v xml:space="preserve"> </v>
      </c>
      <c r="AC32" s="43" t="str">
        <f t="shared" si="13"/>
        <v xml:space="preserve"> </v>
      </c>
    </row>
    <row r="33" spans="1:29" x14ac:dyDescent="0.2">
      <c r="A33" s="77">
        <v>27</v>
      </c>
      <c r="B33" s="15" t="str">
        <f>Stat.!B28</f>
        <v>Plachý Karel</v>
      </c>
      <c r="C33" s="35">
        <f>Stat.!P28</f>
        <v>0</v>
      </c>
      <c r="D33" s="35">
        <f>Stat.!AD28</f>
        <v>5</v>
      </c>
      <c r="E33" s="35">
        <f>Stat.!AR28</f>
        <v>0</v>
      </c>
      <c r="F33" s="35">
        <f>Stat.!BF28</f>
        <v>0</v>
      </c>
      <c r="G33" s="16">
        <f>Stat.!BT28</f>
        <v>0</v>
      </c>
      <c r="H33" s="181" t="str">
        <f>Stat.!B65</f>
        <v>Plachý Karel</v>
      </c>
      <c r="I33" s="16">
        <f>Stat.!P65</f>
        <v>0</v>
      </c>
      <c r="J33" s="26">
        <f>Stat.!AD65</f>
        <v>0</v>
      </c>
      <c r="K33" s="16">
        <f>Stat.!AR65</f>
        <v>0</v>
      </c>
      <c r="L33" s="26">
        <f>Stat.!BF65</f>
        <v>0</v>
      </c>
      <c r="M33" s="16">
        <f>Stat.!BT65</f>
        <v>0</v>
      </c>
      <c r="N33" s="34"/>
      <c r="O33" s="16">
        <f t="shared" si="0"/>
        <v>0</v>
      </c>
      <c r="P33" s="26">
        <f t="shared" si="1"/>
        <v>5</v>
      </c>
      <c r="Q33" s="107">
        <f t="shared" si="2"/>
        <v>0</v>
      </c>
      <c r="R33" s="110">
        <f t="shared" si="3"/>
        <v>0</v>
      </c>
      <c r="S33" s="34">
        <f t="shared" si="4"/>
        <v>0</v>
      </c>
      <c r="T33" s="107">
        <f t="shared" si="5"/>
        <v>0</v>
      </c>
      <c r="U33" s="38"/>
      <c r="V33" s="6">
        <f t="shared" si="6"/>
        <v>0</v>
      </c>
      <c r="W33" s="6">
        <f t="shared" si="7"/>
        <v>0</v>
      </c>
      <c r="X33" s="43" t="str">
        <f t="shared" si="8"/>
        <v xml:space="preserve"> </v>
      </c>
      <c r="Y33" s="43" t="str">
        <f t="shared" si="9"/>
        <v xml:space="preserve"> </v>
      </c>
      <c r="Z33" s="43" t="str">
        <f t="shared" si="10"/>
        <v xml:space="preserve"> </v>
      </c>
      <c r="AA33" s="43" t="str">
        <f t="shared" si="11"/>
        <v xml:space="preserve"> </v>
      </c>
      <c r="AB33" s="43" t="str">
        <f t="shared" si="12"/>
        <v xml:space="preserve"> </v>
      </c>
      <c r="AC33" s="43" t="str">
        <f t="shared" si="13"/>
        <v xml:space="preserve"> </v>
      </c>
    </row>
    <row r="34" spans="1:29" x14ac:dyDescent="0.2">
      <c r="A34" s="77">
        <v>28</v>
      </c>
      <c r="B34" s="15" t="str">
        <f>Stat.!B29</f>
        <v>Nehyba Filip</v>
      </c>
      <c r="C34" s="35">
        <f>Stat.!P29</f>
        <v>0</v>
      </c>
      <c r="D34" s="35">
        <f>Stat.!AD29</f>
        <v>0</v>
      </c>
      <c r="E34" s="35">
        <f>Stat.!AR29</f>
        <v>0</v>
      </c>
      <c r="F34" s="35">
        <f>Stat.!BF29</f>
        <v>0</v>
      </c>
      <c r="G34" s="16">
        <f>Stat.!BT29</f>
        <v>0</v>
      </c>
      <c r="H34" s="181" t="str">
        <f>Stat.!B66</f>
        <v>Nehyba Filip</v>
      </c>
      <c r="I34" s="16">
        <f>Stat.!P66</f>
        <v>180</v>
      </c>
      <c r="J34" s="26">
        <f>Stat.!AD66</f>
        <v>0</v>
      </c>
      <c r="K34" s="16">
        <f>Stat.!AR66</f>
        <v>1</v>
      </c>
      <c r="L34" s="26">
        <f>Stat.!BF66</f>
        <v>0</v>
      </c>
      <c r="M34" s="16">
        <f>Stat.!BT66</f>
        <v>0</v>
      </c>
      <c r="N34" s="34"/>
      <c r="O34" s="16">
        <f t="shared" si="0"/>
        <v>180</v>
      </c>
      <c r="P34" s="26">
        <f t="shared" si="1"/>
        <v>0</v>
      </c>
      <c r="Q34" s="107">
        <f t="shared" si="2"/>
        <v>1</v>
      </c>
      <c r="R34" s="110">
        <f t="shared" si="3"/>
        <v>0</v>
      </c>
      <c r="S34" s="34">
        <f t="shared" si="4"/>
        <v>0</v>
      </c>
      <c r="T34" s="107">
        <f t="shared" si="5"/>
        <v>1</v>
      </c>
      <c r="U34" s="38"/>
      <c r="V34" s="6">
        <f t="shared" si="6"/>
        <v>0</v>
      </c>
      <c r="W34" s="6">
        <f t="shared" si="7"/>
        <v>1</v>
      </c>
      <c r="X34" s="43" t="str">
        <f t="shared" si="8"/>
        <v xml:space="preserve"> </v>
      </c>
      <c r="Y34" s="43">
        <f t="shared" si="9"/>
        <v>0</v>
      </c>
      <c r="Z34" s="43" t="str">
        <f t="shared" si="10"/>
        <v xml:space="preserve"> </v>
      </c>
      <c r="AA34" s="43">
        <f t="shared" si="11"/>
        <v>180</v>
      </c>
      <c r="AB34" s="43" t="str">
        <f t="shared" si="12"/>
        <v xml:space="preserve"> </v>
      </c>
      <c r="AC34" s="43" t="str">
        <f t="shared" si="13"/>
        <v xml:space="preserve"> </v>
      </c>
    </row>
    <row r="35" spans="1:29" x14ac:dyDescent="0.2">
      <c r="A35" s="77">
        <v>29</v>
      </c>
      <c r="B35" s="15" t="str">
        <f>Stat.!B30</f>
        <v>Nedoma Václav</v>
      </c>
      <c r="C35" s="35">
        <f>Stat.!P30</f>
        <v>0</v>
      </c>
      <c r="D35" s="35">
        <f>Stat.!AD30</f>
        <v>0</v>
      </c>
      <c r="E35" s="35">
        <f>Stat.!AR30</f>
        <v>0</v>
      </c>
      <c r="F35" s="35">
        <f>Stat.!BF30</f>
        <v>0</v>
      </c>
      <c r="G35" s="16">
        <f>Stat.!BT30</f>
        <v>0</v>
      </c>
      <c r="H35" s="181" t="str">
        <f>Stat.!B67</f>
        <v>Nedoma Václav</v>
      </c>
      <c r="I35" s="16">
        <f>Stat.!P67</f>
        <v>45</v>
      </c>
      <c r="J35" s="26">
        <f>Stat.!AD67</f>
        <v>0</v>
      </c>
      <c r="K35" s="16">
        <f>Stat.!AR67</f>
        <v>0</v>
      </c>
      <c r="L35" s="26">
        <f>Stat.!BF67</f>
        <v>0</v>
      </c>
      <c r="M35" s="16">
        <f>Stat.!BT67</f>
        <v>0</v>
      </c>
      <c r="N35" s="34"/>
      <c r="O35" s="16">
        <f t="shared" si="0"/>
        <v>45</v>
      </c>
      <c r="P35" s="26">
        <f t="shared" si="1"/>
        <v>0</v>
      </c>
      <c r="Q35" s="107">
        <f t="shared" si="2"/>
        <v>0</v>
      </c>
      <c r="R35" s="110">
        <f t="shared" si="3"/>
        <v>0</v>
      </c>
      <c r="S35" s="34">
        <f t="shared" si="4"/>
        <v>0</v>
      </c>
      <c r="T35" s="107">
        <f t="shared" si="5"/>
        <v>0</v>
      </c>
      <c r="U35" s="38"/>
      <c r="V35" s="6">
        <f t="shared" si="6"/>
        <v>0</v>
      </c>
      <c r="W35" s="6">
        <f t="shared" si="7"/>
        <v>0</v>
      </c>
      <c r="X35" s="43" t="str">
        <f t="shared" si="8"/>
        <v xml:space="preserve"> </v>
      </c>
      <c r="Y35" s="43" t="str">
        <f t="shared" si="9"/>
        <v xml:space="preserve"> </v>
      </c>
      <c r="Z35" s="43" t="str">
        <f t="shared" si="10"/>
        <v xml:space="preserve"> </v>
      </c>
      <c r="AA35" s="43" t="str">
        <f t="shared" si="11"/>
        <v xml:space="preserve"> </v>
      </c>
      <c r="AB35" s="43" t="str">
        <f t="shared" si="12"/>
        <v xml:space="preserve"> </v>
      </c>
      <c r="AC35" s="43" t="str">
        <f t="shared" si="13"/>
        <v xml:space="preserve"> </v>
      </c>
    </row>
    <row r="36" spans="1:29" x14ac:dyDescent="0.2">
      <c r="A36" s="77">
        <v>30</v>
      </c>
      <c r="B36" s="15" t="str">
        <f>Stat.!B32</f>
        <v>Zejda Tomáš</v>
      </c>
      <c r="C36" s="35">
        <f>Stat.!P32</f>
        <v>90</v>
      </c>
      <c r="D36" s="35">
        <f>Stat.!AD32</f>
        <v>199</v>
      </c>
      <c r="E36" s="35">
        <f>Stat.!AR32</f>
        <v>0</v>
      </c>
      <c r="F36" s="35">
        <f>Stat.!BF32</f>
        <v>0</v>
      </c>
      <c r="G36" s="16">
        <f>Stat.!BT32</f>
        <v>0</v>
      </c>
      <c r="H36" s="181" t="str">
        <f>Stat.!B69</f>
        <v>Zejda Tomáš</v>
      </c>
      <c r="I36" s="16">
        <f>Stat.!P69</f>
        <v>503</v>
      </c>
      <c r="J36" s="26">
        <f>Stat.!AD69</f>
        <v>175</v>
      </c>
      <c r="K36" s="16">
        <f>Stat.!AR69</f>
        <v>1</v>
      </c>
      <c r="L36" s="26">
        <f>Stat.!BF69</f>
        <v>2</v>
      </c>
      <c r="M36" s="16">
        <f>Stat.!BT69</f>
        <v>0</v>
      </c>
      <c r="N36" s="34"/>
      <c r="O36" s="16">
        <f t="shared" si="0"/>
        <v>593</v>
      </c>
      <c r="P36" s="26">
        <f t="shared" si="1"/>
        <v>374</v>
      </c>
      <c r="Q36" s="107">
        <f t="shared" si="2"/>
        <v>1</v>
      </c>
      <c r="R36" s="110">
        <f t="shared" si="3"/>
        <v>2</v>
      </c>
      <c r="S36" s="34">
        <f t="shared" si="4"/>
        <v>0</v>
      </c>
      <c r="T36" s="107">
        <f t="shared" si="5"/>
        <v>3</v>
      </c>
      <c r="U36" s="38"/>
      <c r="V36" s="6">
        <f t="shared" si="6"/>
        <v>0</v>
      </c>
      <c r="W36" s="6">
        <f t="shared" si="7"/>
        <v>3</v>
      </c>
      <c r="X36" s="43" t="str">
        <f t="shared" si="8"/>
        <v xml:space="preserve"> </v>
      </c>
      <c r="Y36" s="43">
        <f t="shared" si="9"/>
        <v>96.333333333333329</v>
      </c>
      <c r="Z36" s="43" t="str">
        <f t="shared" si="10"/>
        <v xml:space="preserve"> </v>
      </c>
      <c r="AA36" s="43">
        <f t="shared" si="11"/>
        <v>678</v>
      </c>
      <c r="AB36" s="43" t="str">
        <f t="shared" si="12"/>
        <v xml:space="preserve"> </v>
      </c>
      <c r="AC36" s="43">
        <f t="shared" si="13"/>
        <v>339</v>
      </c>
    </row>
    <row r="37" spans="1:29" x14ac:dyDescent="0.2">
      <c r="A37" s="77">
        <v>31</v>
      </c>
      <c r="B37" s="15" t="str">
        <f>Stat.!B34</f>
        <v>Aipldauer Rostislav</v>
      </c>
      <c r="C37" s="35">
        <f>Stat.!P34</f>
        <v>90</v>
      </c>
      <c r="D37" s="35">
        <f>Stat.!AD34</f>
        <v>0</v>
      </c>
      <c r="E37" s="35">
        <f>Stat.!AR34</f>
        <v>0</v>
      </c>
      <c r="F37" s="35">
        <f>Stat.!BF34</f>
        <v>0</v>
      </c>
      <c r="G37" s="16">
        <f>Stat.!BT34</f>
        <v>0</v>
      </c>
      <c r="H37" s="181" t="str">
        <f>Stat.!B71</f>
        <v>Aipldauer Rostislav</v>
      </c>
      <c r="I37" s="16">
        <f>Stat.!P71</f>
        <v>0</v>
      </c>
      <c r="J37" s="26">
        <f>Stat.!AD71</f>
        <v>0</v>
      </c>
      <c r="K37" s="16">
        <f>Stat.!AR71</f>
        <v>0</v>
      </c>
      <c r="L37" s="26">
        <f>Stat.!BF71</f>
        <v>0</v>
      </c>
      <c r="M37" s="16">
        <f>Stat.!BT71</f>
        <v>0</v>
      </c>
      <c r="N37" s="34"/>
      <c r="O37" s="16">
        <f t="shared" si="0"/>
        <v>90</v>
      </c>
      <c r="P37" s="26">
        <f t="shared" si="1"/>
        <v>0</v>
      </c>
      <c r="Q37" s="107">
        <f t="shared" si="2"/>
        <v>0</v>
      </c>
      <c r="R37" s="110">
        <f t="shared" si="3"/>
        <v>0</v>
      </c>
      <c r="S37" s="34">
        <f t="shared" si="4"/>
        <v>0</v>
      </c>
      <c r="T37" s="107">
        <f t="shared" si="5"/>
        <v>0</v>
      </c>
      <c r="U37" s="26"/>
      <c r="V37" s="6">
        <f t="shared" si="6"/>
        <v>0</v>
      </c>
      <c r="W37" s="6">
        <f t="shared" si="7"/>
        <v>0</v>
      </c>
      <c r="X37" s="43" t="str">
        <f t="shared" si="8"/>
        <v xml:space="preserve"> </v>
      </c>
      <c r="Y37" s="43" t="str">
        <f t="shared" si="9"/>
        <v xml:space="preserve"> </v>
      </c>
      <c r="Z37" s="43" t="str">
        <f t="shared" si="10"/>
        <v xml:space="preserve"> </v>
      </c>
      <c r="AA37" s="43" t="str">
        <f t="shared" si="11"/>
        <v xml:space="preserve"> </v>
      </c>
      <c r="AB37" s="43" t="str">
        <f t="shared" si="12"/>
        <v xml:space="preserve"> </v>
      </c>
      <c r="AC37" s="43" t="str">
        <f t="shared" si="13"/>
        <v xml:space="preserve"> </v>
      </c>
    </row>
    <row r="38" spans="1:29" x14ac:dyDescent="0.2">
      <c r="A38" s="79">
        <v>32</v>
      </c>
      <c r="B38" s="15" t="str">
        <f>Stat.!B35</f>
        <v>Černý Jiří</v>
      </c>
      <c r="C38" s="35">
        <f>Stat.!P35</f>
        <v>970</v>
      </c>
      <c r="D38" s="35">
        <f>Stat.!AD35</f>
        <v>0</v>
      </c>
      <c r="E38" s="35">
        <f>Stat.!AR35</f>
        <v>0</v>
      </c>
      <c r="F38" s="35">
        <f>Stat.!BF35</f>
        <v>0</v>
      </c>
      <c r="G38" s="16">
        <f>Stat.!BT35</f>
        <v>2</v>
      </c>
      <c r="H38" s="181" t="str">
        <f>Stat.!B72</f>
        <v>Černý Jiří</v>
      </c>
      <c r="I38" s="16">
        <f>Stat.!P72</f>
        <v>242</v>
      </c>
      <c r="J38" s="26">
        <f>Stat.!AD72</f>
        <v>0</v>
      </c>
      <c r="K38" s="16">
        <f>Stat.!AR72</f>
        <v>0</v>
      </c>
      <c r="L38" s="26">
        <f>Stat.!BF72</f>
        <v>0</v>
      </c>
      <c r="M38" s="16">
        <f>Stat.!BT72</f>
        <v>0</v>
      </c>
      <c r="N38" s="34"/>
      <c r="O38" s="16">
        <f t="shared" si="0"/>
        <v>1212</v>
      </c>
      <c r="P38" s="26">
        <f t="shared" si="1"/>
        <v>0</v>
      </c>
      <c r="Q38" s="107">
        <f t="shared" si="2"/>
        <v>0</v>
      </c>
      <c r="R38" s="110">
        <f t="shared" si="3"/>
        <v>0</v>
      </c>
      <c r="S38" s="34">
        <f t="shared" si="4"/>
        <v>2</v>
      </c>
      <c r="T38" s="107">
        <f t="shared" si="5"/>
        <v>0</v>
      </c>
      <c r="U38" s="26"/>
      <c r="V38" s="6">
        <f t="shared" si="6"/>
        <v>0</v>
      </c>
      <c r="W38" s="6">
        <f t="shared" si="7"/>
        <v>0</v>
      </c>
      <c r="X38" s="43" t="str">
        <f t="shared" si="8"/>
        <v xml:space="preserve"> </v>
      </c>
      <c r="Y38" s="43" t="str">
        <f t="shared" si="9"/>
        <v xml:space="preserve"> </v>
      </c>
      <c r="Z38" s="43" t="str">
        <f t="shared" si="10"/>
        <v xml:space="preserve"> </v>
      </c>
      <c r="AA38" s="43" t="str">
        <f t="shared" si="11"/>
        <v xml:space="preserve"> </v>
      </c>
      <c r="AB38" s="43" t="str">
        <f t="shared" si="12"/>
        <v xml:space="preserve"> </v>
      </c>
      <c r="AC38" s="43" t="str">
        <f t="shared" si="13"/>
        <v xml:space="preserve"> </v>
      </c>
    </row>
    <row r="39" spans="1:29" x14ac:dyDescent="0.2">
      <c r="A39" s="80">
        <v>33</v>
      </c>
      <c r="B39" s="15" t="str">
        <f>Stat.!B36</f>
        <v>Krejčí Miroslav</v>
      </c>
      <c r="C39" s="35">
        <f>Stat.!P36</f>
        <v>90</v>
      </c>
      <c r="D39" s="35">
        <f>Stat.!AD36</f>
        <v>0</v>
      </c>
      <c r="E39" s="35">
        <f>Stat.!AR36</f>
        <v>0</v>
      </c>
      <c r="F39" s="35">
        <f>Stat.!BF36</f>
        <v>1</v>
      </c>
      <c r="G39" s="16">
        <f>Stat.!BT36</f>
        <v>0</v>
      </c>
      <c r="H39" s="181" t="str">
        <f>Stat.!B73</f>
        <v>Krejčí Miroslav</v>
      </c>
      <c r="I39" s="16">
        <f>Stat.!P73</f>
        <v>180</v>
      </c>
      <c r="J39" s="26">
        <f>Stat.!AD73</f>
        <v>0</v>
      </c>
      <c r="K39" s="16">
        <f>Stat.!AR73</f>
        <v>0</v>
      </c>
      <c r="L39" s="26">
        <f>Stat.!BF73</f>
        <v>0</v>
      </c>
      <c r="M39" s="16">
        <f>Stat.!BT73</f>
        <v>0</v>
      </c>
      <c r="N39" s="34"/>
      <c r="O39" s="16">
        <f t="shared" si="0"/>
        <v>270</v>
      </c>
      <c r="P39" s="26">
        <f t="shared" si="1"/>
        <v>0</v>
      </c>
      <c r="Q39" s="107">
        <f t="shared" si="2"/>
        <v>0</v>
      </c>
      <c r="R39" s="110">
        <f t="shared" si="3"/>
        <v>1</v>
      </c>
      <c r="S39" s="34">
        <f t="shared" si="4"/>
        <v>0</v>
      </c>
      <c r="T39" s="107">
        <f t="shared" si="5"/>
        <v>1</v>
      </c>
      <c r="U39" s="26"/>
      <c r="V39" s="6">
        <f t="shared" si="6"/>
        <v>1</v>
      </c>
      <c r="W39" s="6">
        <f t="shared" si="7"/>
        <v>0</v>
      </c>
      <c r="X39" s="43">
        <f t="shared" si="8"/>
        <v>90</v>
      </c>
      <c r="Y39" s="43" t="str">
        <f t="shared" si="9"/>
        <v xml:space="preserve"> </v>
      </c>
      <c r="Z39" s="43" t="str">
        <f t="shared" si="10"/>
        <v xml:space="preserve"> </v>
      </c>
      <c r="AA39" s="43" t="str">
        <f t="shared" si="11"/>
        <v xml:space="preserve"> </v>
      </c>
      <c r="AB39" s="43">
        <f t="shared" si="12"/>
        <v>90</v>
      </c>
      <c r="AC39" s="43" t="str">
        <f t="shared" si="13"/>
        <v xml:space="preserve"> </v>
      </c>
    </row>
    <row r="40" spans="1:29" x14ac:dyDescent="0.2">
      <c r="A40" s="66"/>
      <c r="B40" s="66" t="s">
        <v>23</v>
      </c>
      <c r="C40" s="67">
        <f>SUM(C7:C39)</f>
        <v>11939</v>
      </c>
      <c r="D40" s="67">
        <f>SUM(D7:D39)</f>
        <v>841</v>
      </c>
      <c r="E40" s="63">
        <f>SUM(E7:E39)</f>
        <v>44</v>
      </c>
      <c r="F40" s="63">
        <f t="shared" ref="F40:M40" si="14">SUM(F7:F39)</f>
        <v>36</v>
      </c>
      <c r="G40" s="63">
        <f t="shared" si="14"/>
        <v>13</v>
      </c>
      <c r="H40" s="180"/>
      <c r="I40" s="63">
        <f t="shared" si="14"/>
        <v>12167</v>
      </c>
      <c r="J40" s="63">
        <f t="shared" si="14"/>
        <v>703</v>
      </c>
      <c r="K40" s="63">
        <f t="shared" si="14"/>
        <v>24</v>
      </c>
      <c r="L40" s="63">
        <f t="shared" si="14"/>
        <v>22</v>
      </c>
      <c r="M40" s="63">
        <f t="shared" si="14"/>
        <v>4</v>
      </c>
      <c r="N40" s="63"/>
      <c r="O40" s="63">
        <f t="shared" si="0"/>
        <v>24106</v>
      </c>
      <c r="P40" s="63">
        <f t="shared" si="1"/>
        <v>1544</v>
      </c>
      <c r="Q40" s="108">
        <f t="shared" si="2"/>
        <v>68</v>
      </c>
      <c r="R40" s="108">
        <f t="shared" si="3"/>
        <v>58</v>
      </c>
      <c r="S40" s="63">
        <f t="shared" si="4"/>
        <v>17</v>
      </c>
      <c r="T40" s="108">
        <f t="shared" si="5"/>
        <v>126</v>
      </c>
      <c r="U40" s="63"/>
      <c r="Z40" s="43"/>
      <c r="AA40" s="43"/>
      <c r="AB40" s="43"/>
      <c r="AC40" s="43"/>
    </row>
    <row r="41" spans="1:29" x14ac:dyDescent="0.2">
      <c r="A41" s="68"/>
      <c r="B41" s="69" t="s">
        <v>6</v>
      </c>
      <c r="C41" s="69"/>
      <c r="D41" s="70">
        <f>TAB!D41</f>
        <v>13</v>
      </c>
      <c r="E41" s="69"/>
      <c r="F41" s="69"/>
      <c r="G41" s="69"/>
      <c r="H41" s="69"/>
      <c r="I41" s="69"/>
      <c r="J41" s="70">
        <f>TAB!J41</f>
        <v>12</v>
      </c>
      <c r="K41" s="69"/>
      <c r="L41" s="69"/>
      <c r="M41" s="69"/>
      <c r="N41" s="69"/>
      <c r="O41" s="69"/>
      <c r="P41" s="71">
        <f>D41+J41</f>
        <v>25</v>
      </c>
      <c r="Q41" s="69"/>
      <c r="R41" s="69"/>
      <c r="S41" s="69"/>
      <c r="T41" s="109"/>
      <c r="U41" s="69"/>
    </row>
  </sheetData>
  <mergeCells count="3">
    <mergeCell ref="E4:F4"/>
    <mergeCell ref="K4:L4"/>
    <mergeCell ref="Q4:R4"/>
  </mergeCells>
  <phoneticPr fontId="1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53"/>
  <sheetViews>
    <sheetView topLeftCell="A85" workbookViewId="0">
      <selection activeCell="E89" sqref="E89"/>
    </sheetView>
  </sheetViews>
  <sheetFormatPr defaultRowHeight="12" x14ac:dyDescent="0.2"/>
  <cols>
    <col min="1" max="1" width="9.140625" style="364"/>
    <col min="2" max="2" width="18.85546875" style="364" customWidth="1"/>
    <col min="3" max="4" width="9.140625" style="364"/>
    <col min="5" max="5" width="17.85546875" style="364" customWidth="1"/>
    <col min="6" max="16384" width="9.140625" style="364"/>
  </cols>
  <sheetData>
    <row r="1" spans="1:6" x14ac:dyDescent="0.2">
      <c r="A1" s="365" t="s">
        <v>178</v>
      </c>
      <c r="B1" s="365" t="s">
        <v>179</v>
      </c>
      <c r="C1" s="365"/>
      <c r="D1" s="365"/>
      <c r="E1" s="365"/>
      <c r="F1" s="365"/>
    </row>
    <row r="2" spans="1:6" x14ac:dyDescent="0.2">
      <c r="A2" s="365"/>
      <c r="B2" s="365"/>
      <c r="C2" s="365"/>
      <c r="D2" s="365"/>
      <c r="E2" s="365"/>
      <c r="F2" s="365"/>
    </row>
    <row r="3" spans="1:6" x14ac:dyDescent="0.2">
      <c r="A3" s="365" t="s">
        <v>180</v>
      </c>
      <c r="B3" s="365"/>
      <c r="C3" s="365"/>
      <c r="D3" s="365"/>
      <c r="E3" s="365"/>
      <c r="F3" s="365"/>
    </row>
    <row r="4" spans="1:6" x14ac:dyDescent="0.2">
      <c r="A4" s="365" t="s">
        <v>181</v>
      </c>
      <c r="B4" s="365"/>
      <c r="C4" s="365">
        <v>101</v>
      </c>
      <c r="D4" s="365"/>
      <c r="E4" s="365"/>
      <c r="F4" s="365"/>
    </row>
    <row r="5" spans="1:6" x14ac:dyDescent="0.2">
      <c r="A5" s="365" t="s">
        <v>182</v>
      </c>
      <c r="B5" s="365"/>
      <c r="C5" s="365">
        <v>102</v>
      </c>
      <c r="D5" s="365"/>
      <c r="E5" s="365"/>
      <c r="F5" s="365"/>
    </row>
    <row r="6" spans="1:6" x14ac:dyDescent="0.2">
      <c r="A6" s="365" t="s">
        <v>183</v>
      </c>
      <c r="B6" s="365"/>
      <c r="C6" s="365">
        <v>103</v>
      </c>
      <c r="D6" s="365"/>
      <c r="E6" s="365"/>
      <c r="F6" s="365"/>
    </row>
    <row r="7" spans="1:6" x14ac:dyDescent="0.2">
      <c r="A7" s="365" t="s">
        <v>184</v>
      </c>
      <c r="B7" s="365"/>
      <c r="C7" s="365">
        <v>104</v>
      </c>
      <c r="D7" s="365"/>
      <c r="E7" s="365"/>
      <c r="F7" s="365"/>
    </row>
    <row r="8" spans="1:6" x14ac:dyDescent="0.2">
      <c r="A8" s="365" t="s">
        <v>185</v>
      </c>
      <c r="B8" s="365"/>
      <c r="C8" s="365">
        <v>105</v>
      </c>
      <c r="D8" s="365"/>
      <c r="E8" s="365"/>
      <c r="F8" s="365"/>
    </row>
    <row r="9" spans="1:6" x14ac:dyDescent="0.2">
      <c r="A9" s="365" t="s">
        <v>186</v>
      </c>
      <c r="B9" s="365"/>
      <c r="C9" s="365">
        <v>106</v>
      </c>
      <c r="D9" s="365"/>
      <c r="E9" s="365"/>
      <c r="F9" s="365"/>
    </row>
    <row r="10" spans="1:6" x14ac:dyDescent="0.2">
      <c r="A10" s="365" t="s">
        <v>187</v>
      </c>
      <c r="B10" s="365"/>
      <c r="C10" s="365">
        <v>107</v>
      </c>
      <c r="D10" s="365"/>
      <c r="E10" s="365"/>
      <c r="F10" s="365"/>
    </row>
    <row r="11" spans="1:6" x14ac:dyDescent="0.2">
      <c r="A11" s="365" t="s">
        <v>188</v>
      </c>
      <c r="B11" s="365"/>
      <c r="C11" s="365">
        <v>108</v>
      </c>
      <c r="D11" s="365"/>
      <c r="E11" s="365"/>
      <c r="F11" s="365"/>
    </row>
    <row r="12" spans="1:6" x14ac:dyDescent="0.2">
      <c r="A12" s="365" t="s">
        <v>189</v>
      </c>
      <c r="B12" s="365"/>
      <c r="C12" s="365">
        <v>109</v>
      </c>
      <c r="D12" s="365"/>
      <c r="E12" s="365"/>
      <c r="F12" s="365"/>
    </row>
    <row r="13" spans="1:6" x14ac:dyDescent="0.2">
      <c r="A13" s="365" t="s">
        <v>190</v>
      </c>
      <c r="B13" s="365"/>
      <c r="C13" s="365">
        <v>110</v>
      </c>
      <c r="D13" s="365"/>
      <c r="E13" s="365"/>
      <c r="F13" s="365"/>
    </row>
    <row r="14" spans="1:6" x14ac:dyDescent="0.2">
      <c r="A14" s="365" t="s">
        <v>191</v>
      </c>
      <c r="B14" s="365"/>
      <c r="C14" s="365">
        <v>111</v>
      </c>
      <c r="D14" s="365"/>
      <c r="E14" s="365"/>
      <c r="F14" s="365"/>
    </row>
    <row r="15" spans="1:6" x14ac:dyDescent="0.2">
      <c r="A15" s="365" t="s">
        <v>192</v>
      </c>
      <c r="B15" s="365"/>
      <c r="C15" s="365">
        <v>112</v>
      </c>
      <c r="D15" s="365"/>
      <c r="E15" s="365"/>
      <c r="F15" s="365"/>
    </row>
    <row r="16" spans="1:6" x14ac:dyDescent="0.2">
      <c r="A16" s="365"/>
      <c r="B16" s="365"/>
      <c r="C16" s="365"/>
      <c r="D16" s="365"/>
      <c r="E16" s="365" t="s">
        <v>128</v>
      </c>
      <c r="F16" s="365"/>
    </row>
    <row r="17" spans="1:15" x14ac:dyDescent="0.2">
      <c r="A17" s="365" t="s">
        <v>193</v>
      </c>
      <c r="B17" s="365" t="s">
        <v>194</v>
      </c>
      <c r="C17" s="365" t="s">
        <v>195</v>
      </c>
      <c r="D17" s="365" t="s">
        <v>196</v>
      </c>
      <c r="E17" s="365" t="s">
        <v>197</v>
      </c>
      <c r="F17" s="365" t="s">
        <v>198</v>
      </c>
    </row>
    <row r="18" spans="1:15" x14ac:dyDescent="0.2">
      <c r="A18" s="365" t="s">
        <v>199</v>
      </c>
      <c r="B18" s="365" t="s">
        <v>133</v>
      </c>
      <c r="C18" s="365" t="s">
        <v>129</v>
      </c>
      <c r="D18" s="365" t="s">
        <v>200</v>
      </c>
      <c r="E18" s="365" t="str">
        <f>CONCATENATE(B18,$E$16,C18)</f>
        <v>K.Řečice-Lomnice</v>
      </c>
      <c r="F18" s="365"/>
      <c r="G18" s="365" t="s">
        <v>209</v>
      </c>
      <c r="H18" s="365" t="s">
        <v>210</v>
      </c>
      <c r="I18" s="365" t="s">
        <v>211</v>
      </c>
      <c r="J18" s="365" t="s">
        <v>200</v>
      </c>
      <c r="L18" s="365" t="s">
        <v>221</v>
      </c>
      <c r="M18" s="365" t="s">
        <v>132</v>
      </c>
      <c r="N18" s="365" t="s">
        <v>210</v>
      </c>
      <c r="O18" s="365" t="s">
        <v>218</v>
      </c>
    </row>
    <row r="19" spans="1:15" x14ac:dyDescent="0.2">
      <c r="A19" s="365" t="s">
        <v>201</v>
      </c>
      <c r="B19" s="365" t="s">
        <v>148</v>
      </c>
      <c r="C19" s="365" t="s">
        <v>130</v>
      </c>
      <c r="D19" s="365" t="s">
        <v>200</v>
      </c>
      <c r="E19" s="365" t="str">
        <f t="shared" ref="E19:E82" si="0">CONCATENATE(B19,$E$16,C19)</f>
        <v>D.Bukovsko-Slavonice</v>
      </c>
      <c r="F19" s="365"/>
      <c r="G19" s="365" t="s">
        <v>231</v>
      </c>
      <c r="H19" s="365" t="s">
        <v>210</v>
      </c>
      <c r="I19" s="365" t="s">
        <v>204</v>
      </c>
      <c r="J19" s="365" t="s">
        <v>227</v>
      </c>
      <c r="L19" s="365" t="s">
        <v>242</v>
      </c>
      <c r="M19" s="365" t="s">
        <v>130</v>
      </c>
      <c r="N19" s="365" t="s">
        <v>210</v>
      </c>
      <c r="O19" s="365" t="s">
        <v>238</v>
      </c>
    </row>
    <row r="20" spans="1:15" x14ac:dyDescent="0.2">
      <c r="A20" s="365" t="s">
        <v>202</v>
      </c>
      <c r="B20" s="365" t="s">
        <v>203</v>
      </c>
      <c r="C20" s="365" t="s">
        <v>204</v>
      </c>
      <c r="D20" s="365" t="s">
        <v>205</v>
      </c>
      <c r="E20" s="365" t="str">
        <f t="shared" si="0"/>
        <v>Ml.Vožice-Řepeč/Opařany</v>
      </c>
      <c r="F20" s="365"/>
      <c r="G20" s="365" t="s">
        <v>248</v>
      </c>
      <c r="H20" s="365" t="s">
        <v>210</v>
      </c>
      <c r="I20" s="365" t="s">
        <v>133</v>
      </c>
      <c r="J20" s="365" t="s">
        <v>246</v>
      </c>
      <c r="L20" s="365" t="s">
        <v>261</v>
      </c>
      <c r="M20" s="365" t="s">
        <v>148</v>
      </c>
      <c r="N20" s="365" t="s">
        <v>210</v>
      </c>
      <c r="O20" s="365" t="s">
        <v>255</v>
      </c>
    </row>
    <row r="21" spans="1:15" x14ac:dyDescent="0.2">
      <c r="A21" s="365" t="s">
        <v>206</v>
      </c>
      <c r="B21" s="365" t="s">
        <v>207</v>
      </c>
      <c r="C21" s="365" t="s">
        <v>132</v>
      </c>
      <c r="D21" s="365" t="s">
        <v>208</v>
      </c>
      <c r="E21" s="365" t="str">
        <f t="shared" si="0"/>
        <v>Jistebnice-N. Včelnice</v>
      </c>
      <c r="F21" s="365"/>
      <c r="G21" s="365" t="s">
        <v>266</v>
      </c>
      <c r="H21" s="365" t="s">
        <v>210</v>
      </c>
      <c r="I21" s="365" t="s">
        <v>203</v>
      </c>
      <c r="J21" s="365" t="s">
        <v>265</v>
      </c>
      <c r="L21" s="365" t="s">
        <v>282</v>
      </c>
      <c r="M21" s="365" t="s">
        <v>207</v>
      </c>
      <c r="N21" s="365" t="s">
        <v>210</v>
      </c>
      <c r="O21" s="365" t="s">
        <v>208</v>
      </c>
    </row>
    <row r="22" spans="1:15" x14ac:dyDescent="0.2">
      <c r="A22" s="365" t="s">
        <v>209</v>
      </c>
      <c r="B22" s="365" t="s">
        <v>210</v>
      </c>
      <c r="C22" s="365" t="s">
        <v>211</v>
      </c>
      <c r="D22" s="365" t="s">
        <v>200</v>
      </c>
      <c r="E22" s="365" t="str">
        <f t="shared" si="0"/>
        <v>Borotín-Chotoviny</v>
      </c>
      <c r="F22" s="365"/>
      <c r="G22" s="365" t="s">
        <v>301</v>
      </c>
      <c r="H22" s="365" t="s">
        <v>210</v>
      </c>
      <c r="I22" s="365" t="s">
        <v>213</v>
      </c>
      <c r="J22" s="365" t="s">
        <v>295</v>
      </c>
      <c r="L22" s="365" t="s">
        <v>283</v>
      </c>
      <c r="M22" s="365" t="s">
        <v>129</v>
      </c>
      <c r="N22" s="365" t="s">
        <v>210</v>
      </c>
      <c r="O22" s="365" t="s">
        <v>284</v>
      </c>
    </row>
    <row r="23" spans="1:15" x14ac:dyDescent="0.2">
      <c r="A23" s="365" t="s">
        <v>212</v>
      </c>
      <c r="B23" s="365" t="s">
        <v>213</v>
      </c>
      <c r="C23" s="365" t="s">
        <v>131</v>
      </c>
      <c r="D23" s="365" t="s">
        <v>200</v>
      </c>
      <c r="E23" s="365" t="str">
        <f t="shared" si="0"/>
        <v>Malšice-Třebětice</v>
      </c>
      <c r="F23" s="365"/>
      <c r="G23" s="365" t="s">
        <v>319</v>
      </c>
      <c r="H23" s="365" t="s">
        <v>210</v>
      </c>
      <c r="I23" s="365" t="s">
        <v>216</v>
      </c>
      <c r="J23" s="365" t="s">
        <v>313</v>
      </c>
      <c r="L23" s="365" t="s">
        <v>304</v>
      </c>
      <c r="M23" s="365" t="s">
        <v>215</v>
      </c>
      <c r="N23" s="365" t="s">
        <v>210</v>
      </c>
      <c r="O23" s="365" t="s">
        <v>303</v>
      </c>
    </row>
    <row r="24" spans="1:15" x14ac:dyDescent="0.2">
      <c r="A24" s="365" t="s">
        <v>214</v>
      </c>
      <c r="B24" s="365" t="s">
        <v>215</v>
      </c>
      <c r="C24" s="365" t="s">
        <v>216</v>
      </c>
      <c r="D24" s="365" t="s">
        <v>200</v>
      </c>
      <c r="E24" s="365" t="str">
        <f t="shared" si="0"/>
        <v>Větrovy-Met.Tábor</v>
      </c>
      <c r="F24" s="365"/>
      <c r="G24" s="365" t="s">
        <v>201</v>
      </c>
      <c r="H24" s="365" t="s">
        <v>148</v>
      </c>
      <c r="I24" s="365" t="s">
        <v>130</v>
      </c>
      <c r="J24" s="365" t="s">
        <v>200</v>
      </c>
      <c r="L24" s="365" t="s">
        <v>324</v>
      </c>
      <c r="M24" s="365" t="s">
        <v>131</v>
      </c>
      <c r="N24" s="365" t="s">
        <v>210</v>
      </c>
      <c r="O24" s="365" t="s">
        <v>325</v>
      </c>
    </row>
    <row r="25" spans="1:15" x14ac:dyDescent="0.2">
      <c r="A25" s="365" t="s">
        <v>217</v>
      </c>
      <c r="B25" s="365" t="s">
        <v>216</v>
      </c>
      <c r="C25" s="365" t="s">
        <v>129</v>
      </c>
      <c r="D25" s="365" t="s">
        <v>218</v>
      </c>
      <c r="E25" s="365" t="str">
        <f t="shared" si="0"/>
        <v>Met.Tábor-Lomnice</v>
      </c>
      <c r="F25" s="365"/>
      <c r="G25" s="365" t="s">
        <v>244</v>
      </c>
      <c r="H25" s="365" t="s">
        <v>148</v>
      </c>
      <c r="I25" s="365" t="s">
        <v>203</v>
      </c>
      <c r="J25" s="365" t="s">
        <v>238</v>
      </c>
      <c r="L25" s="365" t="s">
        <v>225</v>
      </c>
      <c r="M25" s="365" t="s">
        <v>133</v>
      </c>
      <c r="N25" s="365" t="s">
        <v>148</v>
      </c>
      <c r="O25" s="365" t="s">
        <v>218</v>
      </c>
    </row>
    <row r="26" spans="1:15" x14ac:dyDescent="0.2">
      <c r="A26" s="365" t="s">
        <v>219</v>
      </c>
      <c r="B26" s="365" t="s">
        <v>131</v>
      </c>
      <c r="C26" s="365" t="s">
        <v>215</v>
      </c>
      <c r="D26" s="365" t="s">
        <v>218</v>
      </c>
      <c r="E26" s="365" t="str">
        <f t="shared" si="0"/>
        <v>Třebětice-Větrovy</v>
      </c>
      <c r="F26" s="365"/>
      <c r="G26" s="365" t="s">
        <v>261</v>
      </c>
      <c r="H26" s="365" t="s">
        <v>148</v>
      </c>
      <c r="I26" s="365" t="s">
        <v>210</v>
      </c>
      <c r="J26" s="365" t="s">
        <v>255</v>
      </c>
      <c r="L26" s="365" t="s">
        <v>226</v>
      </c>
      <c r="M26" s="365" t="s">
        <v>129</v>
      </c>
      <c r="N26" s="365" t="s">
        <v>148</v>
      </c>
      <c r="O26" s="365" t="s">
        <v>227</v>
      </c>
    </row>
    <row r="27" spans="1:15" x14ac:dyDescent="0.2">
      <c r="A27" s="365" t="s">
        <v>220</v>
      </c>
      <c r="B27" s="365" t="s">
        <v>211</v>
      </c>
      <c r="C27" s="365" t="s">
        <v>213</v>
      </c>
      <c r="D27" s="365" t="s">
        <v>218</v>
      </c>
      <c r="E27" s="365" t="str">
        <f t="shared" si="0"/>
        <v>Chotoviny-Malšice</v>
      </c>
      <c r="F27" s="365"/>
      <c r="G27" s="365" t="s">
        <v>279</v>
      </c>
      <c r="H27" s="365" t="s">
        <v>148</v>
      </c>
      <c r="I27" s="365" t="s">
        <v>215</v>
      </c>
      <c r="J27" s="365" t="s">
        <v>274</v>
      </c>
      <c r="L27" s="365" t="s">
        <v>247</v>
      </c>
      <c r="M27" s="365" t="s">
        <v>207</v>
      </c>
      <c r="N27" s="365" t="s">
        <v>148</v>
      </c>
      <c r="O27" s="365" t="s">
        <v>208</v>
      </c>
    </row>
    <row r="28" spans="1:15" x14ac:dyDescent="0.2">
      <c r="A28" s="365" t="s">
        <v>221</v>
      </c>
      <c r="B28" s="365" t="s">
        <v>132</v>
      </c>
      <c r="C28" s="365" t="s">
        <v>210</v>
      </c>
      <c r="D28" s="365" t="s">
        <v>218</v>
      </c>
      <c r="E28" s="365" t="str">
        <f t="shared" si="0"/>
        <v>N. Včelnice-Borotín</v>
      </c>
      <c r="F28" s="365"/>
      <c r="G28" s="365" t="s">
        <v>297</v>
      </c>
      <c r="H28" s="365" t="s">
        <v>148</v>
      </c>
      <c r="I28" s="365" t="s">
        <v>131</v>
      </c>
      <c r="J28" s="365" t="s">
        <v>295</v>
      </c>
      <c r="L28" s="365" t="s">
        <v>267</v>
      </c>
      <c r="M28" s="365" t="s">
        <v>213</v>
      </c>
      <c r="N28" s="365" t="s">
        <v>148</v>
      </c>
      <c r="O28" s="365" t="s">
        <v>265</v>
      </c>
    </row>
    <row r="29" spans="1:15" x14ac:dyDescent="0.2">
      <c r="A29" s="365" t="s">
        <v>222</v>
      </c>
      <c r="B29" s="365" t="s">
        <v>204</v>
      </c>
      <c r="C29" s="365" t="s">
        <v>207</v>
      </c>
      <c r="D29" s="365" t="s">
        <v>223</v>
      </c>
      <c r="E29" s="365" t="str">
        <f t="shared" si="0"/>
        <v>Řepeč/Opařany-Jistebnice</v>
      </c>
      <c r="F29" s="365"/>
      <c r="G29" s="365" t="s">
        <v>315</v>
      </c>
      <c r="H29" s="365" t="s">
        <v>148</v>
      </c>
      <c r="I29" s="365" t="s">
        <v>132</v>
      </c>
      <c r="J29" s="365" t="s">
        <v>313</v>
      </c>
      <c r="L29" s="365" t="s">
        <v>287</v>
      </c>
      <c r="M29" s="365" t="s">
        <v>216</v>
      </c>
      <c r="N29" s="365" t="s">
        <v>148</v>
      </c>
      <c r="O29" s="365" t="s">
        <v>284</v>
      </c>
    </row>
    <row r="30" spans="1:15" x14ac:dyDescent="0.2">
      <c r="A30" s="365" t="s">
        <v>224</v>
      </c>
      <c r="B30" s="365" t="s">
        <v>130</v>
      </c>
      <c r="C30" s="365" t="s">
        <v>203</v>
      </c>
      <c r="D30" s="365" t="s">
        <v>218</v>
      </c>
      <c r="E30" s="365" t="str">
        <f t="shared" si="0"/>
        <v>Slavonice-Ml.Vožice</v>
      </c>
      <c r="F30" s="365"/>
      <c r="G30" s="365" t="s">
        <v>220</v>
      </c>
      <c r="H30" s="365" t="s">
        <v>211</v>
      </c>
      <c r="I30" s="365" t="s">
        <v>213</v>
      </c>
      <c r="J30" s="365" t="s">
        <v>218</v>
      </c>
      <c r="L30" s="365" t="s">
        <v>308</v>
      </c>
      <c r="M30" s="365" t="s">
        <v>211</v>
      </c>
      <c r="N30" s="365" t="s">
        <v>148</v>
      </c>
      <c r="O30" s="365" t="s">
        <v>303</v>
      </c>
    </row>
    <row r="31" spans="1:15" x14ac:dyDescent="0.2">
      <c r="A31" s="365" t="s">
        <v>225</v>
      </c>
      <c r="B31" s="365" t="s">
        <v>133</v>
      </c>
      <c r="C31" s="365" t="s">
        <v>148</v>
      </c>
      <c r="D31" s="365" t="s">
        <v>218</v>
      </c>
      <c r="E31" s="365" t="str">
        <f t="shared" si="0"/>
        <v>K.Řečice-D.Bukovsko</v>
      </c>
      <c r="F31" s="365"/>
      <c r="G31" s="365" t="s">
        <v>237</v>
      </c>
      <c r="H31" s="365" t="s">
        <v>211</v>
      </c>
      <c r="I31" s="365" t="s">
        <v>216</v>
      </c>
      <c r="J31" s="365" t="s">
        <v>238</v>
      </c>
      <c r="L31" s="365" t="s">
        <v>328</v>
      </c>
      <c r="M31" s="365" t="s">
        <v>204</v>
      </c>
      <c r="N31" s="365" t="s">
        <v>148</v>
      </c>
      <c r="O31" s="365" t="s">
        <v>329</v>
      </c>
    </row>
    <row r="32" spans="1:15" x14ac:dyDescent="0.2">
      <c r="A32" s="365" t="s">
        <v>226</v>
      </c>
      <c r="B32" s="365" t="s">
        <v>129</v>
      </c>
      <c r="C32" s="365" t="s">
        <v>148</v>
      </c>
      <c r="D32" s="365" t="s">
        <v>227</v>
      </c>
      <c r="E32" s="365" t="str">
        <f t="shared" si="0"/>
        <v>Lomnice-D.Bukovsko</v>
      </c>
      <c r="F32" s="365"/>
      <c r="G32" s="365" t="s">
        <v>254</v>
      </c>
      <c r="H32" s="365" t="s">
        <v>211</v>
      </c>
      <c r="I32" s="365" t="s">
        <v>129</v>
      </c>
      <c r="J32" s="365" t="s">
        <v>255</v>
      </c>
      <c r="L32" s="365" t="s">
        <v>209</v>
      </c>
      <c r="M32" s="365" t="s">
        <v>210</v>
      </c>
      <c r="N32" s="365" t="s">
        <v>211</v>
      </c>
      <c r="O32" s="365" t="s">
        <v>200</v>
      </c>
    </row>
    <row r="33" spans="1:15" x14ac:dyDescent="0.2">
      <c r="A33" s="365" t="s">
        <v>228</v>
      </c>
      <c r="B33" s="365" t="s">
        <v>203</v>
      </c>
      <c r="C33" s="365" t="s">
        <v>133</v>
      </c>
      <c r="D33" s="365" t="s">
        <v>229</v>
      </c>
      <c r="E33" s="365" t="str">
        <f t="shared" si="0"/>
        <v>Ml.Vožice-K.Řečice</v>
      </c>
      <c r="F33" s="365"/>
      <c r="G33" s="365" t="s">
        <v>272</v>
      </c>
      <c r="H33" s="365" t="s">
        <v>211</v>
      </c>
      <c r="I33" s="365" t="s">
        <v>132</v>
      </c>
      <c r="J33" s="365" t="s">
        <v>265</v>
      </c>
      <c r="L33" s="365" t="s">
        <v>233</v>
      </c>
      <c r="M33" s="365" t="s">
        <v>215</v>
      </c>
      <c r="N33" s="365" t="s">
        <v>211</v>
      </c>
      <c r="O33" s="365" t="s">
        <v>227</v>
      </c>
    </row>
    <row r="34" spans="1:15" x14ac:dyDescent="0.2">
      <c r="A34" s="365" t="s">
        <v>230</v>
      </c>
      <c r="B34" s="365" t="s">
        <v>207</v>
      </c>
      <c r="C34" s="365" t="s">
        <v>130</v>
      </c>
      <c r="D34" s="365" t="s">
        <v>208</v>
      </c>
      <c r="E34" s="365" t="str">
        <f t="shared" si="0"/>
        <v>Jistebnice-Slavonice</v>
      </c>
      <c r="F34" s="365"/>
      <c r="G34" s="365" t="s">
        <v>290</v>
      </c>
      <c r="H34" s="365" t="s">
        <v>211</v>
      </c>
      <c r="I34" s="365" t="s">
        <v>130</v>
      </c>
      <c r="J34" s="365" t="s">
        <v>284</v>
      </c>
      <c r="L34" s="365" t="s">
        <v>252</v>
      </c>
      <c r="M34" s="365" t="s">
        <v>131</v>
      </c>
      <c r="N34" s="365" t="s">
        <v>211</v>
      </c>
      <c r="O34" s="365" t="s">
        <v>253</v>
      </c>
    </row>
    <row r="35" spans="1:15" x14ac:dyDescent="0.2">
      <c r="A35" s="365" t="s">
        <v>231</v>
      </c>
      <c r="B35" s="365" t="s">
        <v>210</v>
      </c>
      <c r="C35" s="365" t="s">
        <v>204</v>
      </c>
      <c r="D35" s="365" t="s">
        <v>227</v>
      </c>
      <c r="E35" s="365" t="str">
        <f t="shared" si="0"/>
        <v>Borotín-Řepeč/Opařany</v>
      </c>
      <c r="F35" s="365"/>
      <c r="G35" s="365" t="s">
        <v>308</v>
      </c>
      <c r="H35" s="365" t="s">
        <v>211</v>
      </c>
      <c r="I35" s="365" t="s">
        <v>148</v>
      </c>
      <c r="J35" s="365" t="s">
        <v>303</v>
      </c>
      <c r="L35" s="365" t="s">
        <v>275</v>
      </c>
      <c r="M35" s="365" t="s">
        <v>204</v>
      </c>
      <c r="N35" s="365" t="s">
        <v>211</v>
      </c>
      <c r="O35" s="365" t="s">
        <v>276</v>
      </c>
    </row>
    <row r="36" spans="1:15" x14ac:dyDescent="0.2">
      <c r="A36" s="365" t="s">
        <v>232</v>
      </c>
      <c r="B36" s="365" t="s">
        <v>213</v>
      </c>
      <c r="C36" s="365" t="s">
        <v>132</v>
      </c>
      <c r="D36" s="365" t="s">
        <v>227</v>
      </c>
      <c r="E36" s="365" t="str">
        <f t="shared" si="0"/>
        <v>Malšice-N. Včelnice</v>
      </c>
      <c r="F36" s="365"/>
      <c r="G36" s="365" t="s">
        <v>326</v>
      </c>
      <c r="H36" s="365" t="s">
        <v>211</v>
      </c>
      <c r="I36" s="365" t="s">
        <v>207</v>
      </c>
      <c r="J36" s="365" t="s">
        <v>322</v>
      </c>
      <c r="L36" s="365" t="s">
        <v>296</v>
      </c>
      <c r="M36" s="365" t="s">
        <v>133</v>
      </c>
      <c r="N36" s="365" t="s">
        <v>211</v>
      </c>
      <c r="O36" s="365" t="s">
        <v>295</v>
      </c>
    </row>
    <row r="37" spans="1:15" x14ac:dyDescent="0.2">
      <c r="A37" s="365" t="s">
        <v>233</v>
      </c>
      <c r="B37" s="365" t="s">
        <v>215</v>
      </c>
      <c r="C37" s="365" t="s">
        <v>211</v>
      </c>
      <c r="D37" s="365" t="s">
        <v>227</v>
      </c>
      <c r="E37" s="365" t="str">
        <f t="shared" si="0"/>
        <v>Větrovy-Chotoviny</v>
      </c>
      <c r="F37" s="365"/>
      <c r="G37" s="365" t="s">
        <v>206</v>
      </c>
      <c r="H37" s="365" t="s">
        <v>207</v>
      </c>
      <c r="I37" s="365" t="s">
        <v>132</v>
      </c>
      <c r="J37" s="365" t="s">
        <v>208</v>
      </c>
      <c r="L37" s="365" t="s">
        <v>316</v>
      </c>
      <c r="M37" s="365" t="s">
        <v>203</v>
      </c>
      <c r="N37" s="365" t="s">
        <v>211</v>
      </c>
      <c r="O37" s="365" t="s">
        <v>317</v>
      </c>
    </row>
    <row r="38" spans="1:15" x14ac:dyDescent="0.2">
      <c r="A38" s="365" t="s">
        <v>234</v>
      </c>
      <c r="B38" s="365" t="s">
        <v>216</v>
      </c>
      <c r="C38" s="365" t="s">
        <v>131</v>
      </c>
      <c r="D38" s="365" t="s">
        <v>227</v>
      </c>
      <c r="E38" s="365" t="str">
        <f t="shared" si="0"/>
        <v>Met.Tábor-Třebětice</v>
      </c>
      <c r="F38" s="365"/>
      <c r="G38" s="365" t="s">
        <v>230</v>
      </c>
      <c r="H38" s="365" t="s">
        <v>207</v>
      </c>
      <c r="I38" s="365" t="s">
        <v>130</v>
      </c>
      <c r="J38" s="365" t="s">
        <v>208</v>
      </c>
      <c r="L38" s="365" t="s">
        <v>222</v>
      </c>
      <c r="M38" s="365" t="s">
        <v>204</v>
      </c>
      <c r="N38" s="365" t="s">
        <v>207</v>
      </c>
      <c r="O38" s="365" t="s">
        <v>223</v>
      </c>
    </row>
    <row r="39" spans="1:15" x14ac:dyDescent="0.2">
      <c r="A39" s="365" t="s">
        <v>235</v>
      </c>
      <c r="B39" s="365" t="s">
        <v>131</v>
      </c>
      <c r="C39" s="365" t="s">
        <v>129</v>
      </c>
      <c r="D39" s="365" t="s">
        <v>236</v>
      </c>
      <c r="E39" s="365" t="str">
        <f t="shared" si="0"/>
        <v>Třebětice-Lomnice</v>
      </c>
      <c r="F39" s="365"/>
      <c r="G39" s="365" t="s">
        <v>247</v>
      </c>
      <c r="H39" s="365" t="s">
        <v>207</v>
      </c>
      <c r="I39" s="365" t="s">
        <v>148</v>
      </c>
      <c r="J39" s="365" t="s">
        <v>208</v>
      </c>
      <c r="L39" s="365" t="s">
        <v>243</v>
      </c>
      <c r="M39" s="365" t="s">
        <v>133</v>
      </c>
      <c r="N39" s="365" t="s">
        <v>207</v>
      </c>
      <c r="O39" s="365" t="s">
        <v>238</v>
      </c>
    </row>
    <row r="40" spans="1:15" x14ac:dyDescent="0.2">
      <c r="A40" s="365" t="s">
        <v>237</v>
      </c>
      <c r="B40" s="365" t="s">
        <v>211</v>
      </c>
      <c r="C40" s="365" t="s">
        <v>216</v>
      </c>
      <c r="D40" s="365" t="s">
        <v>238</v>
      </c>
      <c r="E40" s="365" t="str">
        <f t="shared" si="0"/>
        <v>Chotoviny-Met.Tábor</v>
      </c>
      <c r="F40" s="365"/>
      <c r="G40" s="365" t="s">
        <v>282</v>
      </c>
      <c r="H40" s="365" t="s">
        <v>207</v>
      </c>
      <c r="I40" s="365" t="s">
        <v>210</v>
      </c>
      <c r="J40" s="365" t="s">
        <v>208</v>
      </c>
      <c r="L40" s="365" t="s">
        <v>262</v>
      </c>
      <c r="M40" s="365" t="s">
        <v>203</v>
      </c>
      <c r="N40" s="365" t="s">
        <v>207</v>
      </c>
      <c r="O40" s="365" t="s">
        <v>263</v>
      </c>
    </row>
    <row r="41" spans="1:15" x14ac:dyDescent="0.2">
      <c r="A41" s="365" t="s">
        <v>239</v>
      </c>
      <c r="B41" s="365" t="s">
        <v>132</v>
      </c>
      <c r="C41" s="365" t="s">
        <v>215</v>
      </c>
      <c r="D41" s="365" t="s">
        <v>238</v>
      </c>
      <c r="E41" s="365" t="str">
        <f t="shared" si="0"/>
        <v>N. Včelnice-Větrovy</v>
      </c>
      <c r="F41" s="365"/>
      <c r="G41" s="365" t="s">
        <v>300</v>
      </c>
      <c r="H41" s="365" t="s">
        <v>207</v>
      </c>
      <c r="I41" s="365" t="s">
        <v>215</v>
      </c>
      <c r="J41" s="365" t="s">
        <v>208</v>
      </c>
      <c r="L41" s="365" t="s">
        <v>264</v>
      </c>
      <c r="M41" s="365" t="s">
        <v>129</v>
      </c>
      <c r="N41" s="365" t="s">
        <v>207</v>
      </c>
      <c r="O41" s="365" t="s">
        <v>265</v>
      </c>
    </row>
    <row r="42" spans="1:15" x14ac:dyDescent="0.2">
      <c r="A42" s="365" t="s">
        <v>240</v>
      </c>
      <c r="B42" s="365" t="s">
        <v>204</v>
      </c>
      <c r="C42" s="365" t="s">
        <v>213</v>
      </c>
      <c r="D42" s="365" t="s">
        <v>241</v>
      </c>
      <c r="E42" s="365" t="str">
        <f t="shared" si="0"/>
        <v>Řepeč/Opařany-Malšice</v>
      </c>
      <c r="F42" s="365"/>
      <c r="G42" s="365" t="s">
        <v>318</v>
      </c>
      <c r="H42" s="365" t="s">
        <v>207</v>
      </c>
      <c r="I42" s="365" t="s">
        <v>131</v>
      </c>
      <c r="J42" s="365" t="s">
        <v>208</v>
      </c>
      <c r="L42" s="365" t="s">
        <v>285</v>
      </c>
      <c r="M42" s="365" t="s">
        <v>213</v>
      </c>
      <c r="N42" s="365" t="s">
        <v>207</v>
      </c>
      <c r="O42" s="365" t="s">
        <v>284</v>
      </c>
    </row>
    <row r="43" spans="1:15" x14ac:dyDescent="0.2">
      <c r="A43" s="365" t="s">
        <v>242</v>
      </c>
      <c r="B43" s="365" t="s">
        <v>130</v>
      </c>
      <c r="C43" s="365" t="s">
        <v>210</v>
      </c>
      <c r="D43" s="365" t="s">
        <v>238</v>
      </c>
      <c r="E43" s="365" t="str">
        <f t="shared" si="0"/>
        <v>Slavonice-Borotín</v>
      </c>
      <c r="F43" s="365"/>
      <c r="G43" s="365" t="s">
        <v>199</v>
      </c>
      <c r="H43" s="365" t="s">
        <v>133</v>
      </c>
      <c r="I43" s="365" t="s">
        <v>129</v>
      </c>
      <c r="J43" s="365" t="s">
        <v>200</v>
      </c>
      <c r="L43" s="365" t="s">
        <v>305</v>
      </c>
      <c r="M43" s="365" t="s">
        <v>216</v>
      </c>
      <c r="N43" s="365" t="s">
        <v>207</v>
      </c>
      <c r="O43" s="365" t="s">
        <v>303</v>
      </c>
    </row>
    <row r="44" spans="1:15" x14ac:dyDescent="0.2">
      <c r="A44" s="365" t="s">
        <v>243</v>
      </c>
      <c r="B44" s="365" t="s">
        <v>133</v>
      </c>
      <c r="C44" s="365" t="s">
        <v>207</v>
      </c>
      <c r="D44" s="365" t="s">
        <v>238</v>
      </c>
      <c r="E44" s="365" t="str">
        <f t="shared" si="0"/>
        <v>K.Řečice-Jistebnice</v>
      </c>
      <c r="F44" s="365"/>
      <c r="G44" s="365" t="s">
        <v>225</v>
      </c>
      <c r="H44" s="365" t="s">
        <v>133</v>
      </c>
      <c r="I44" s="365" t="s">
        <v>148</v>
      </c>
      <c r="J44" s="365" t="s">
        <v>218</v>
      </c>
      <c r="L44" s="365" t="s">
        <v>326</v>
      </c>
      <c r="M44" s="365" t="s">
        <v>211</v>
      </c>
      <c r="N44" s="365" t="s">
        <v>207</v>
      </c>
      <c r="O44" s="365" t="s">
        <v>322</v>
      </c>
    </row>
    <row r="45" spans="1:15" x14ac:dyDescent="0.2">
      <c r="A45" s="365" t="s">
        <v>244</v>
      </c>
      <c r="B45" s="365" t="s">
        <v>148</v>
      </c>
      <c r="C45" s="365" t="s">
        <v>203</v>
      </c>
      <c r="D45" s="365" t="s">
        <v>238</v>
      </c>
      <c r="E45" s="365" t="str">
        <f t="shared" si="0"/>
        <v>D.Bukovsko-Ml.Vožice</v>
      </c>
      <c r="F45" s="365"/>
      <c r="G45" s="365" t="s">
        <v>243</v>
      </c>
      <c r="H45" s="365" t="s">
        <v>133</v>
      </c>
      <c r="I45" s="365" t="s">
        <v>207</v>
      </c>
      <c r="J45" s="365" t="s">
        <v>238</v>
      </c>
      <c r="L45" s="365" t="s">
        <v>228</v>
      </c>
      <c r="M45" s="365" t="s">
        <v>203</v>
      </c>
      <c r="N45" s="365" t="s">
        <v>133</v>
      </c>
      <c r="O45" s="365" t="s">
        <v>229</v>
      </c>
    </row>
    <row r="46" spans="1:15" x14ac:dyDescent="0.2">
      <c r="A46" s="365" t="s">
        <v>245</v>
      </c>
      <c r="B46" s="365" t="s">
        <v>129</v>
      </c>
      <c r="C46" s="365" t="s">
        <v>203</v>
      </c>
      <c r="D46" s="365" t="s">
        <v>246</v>
      </c>
      <c r="E46" s="365" t="str">
        <f t="shared" si="0"/>
        <v>Lomnice-Ml.Vožice</v>
      </c>
      <c r="F46" s="365"/>
      <c r="G46" s="365" t="s">
        <v>260</v>
      </c>
      <c r="H46" s="365" t="s">
        <v>133</v>
      </c>
      <c r="I46" s="365" t="s">
        <v>213</v>
      </c>
      <c r="J46" s="365" t="s">
        <v>255</v>
      </c>
      <c r="L46" s="365" t="s">
        <v>248</v>
      </c>
      <c r="M46" s="365" t="s">
        <v>210</v>
      </c>
      <c r="N46" s="365" t="s">
        <v>133</v>
      </c>
      <c r="O46" s="365" t="s">
        <v>246</v>
      </c>
    </row>
    <row r="47" spans="1:15" x14ac:dyDescent="0.2">
      <c r="A47" s="365" t="s">
        <v>247</v>
      </c>
      <c r="B47" s="365" t="s">
        <v>207</v>
      </c>
      <c r="C47" s="365" t="s">
        <v>148</v>
      </c>
      <c r="D47" s="365" t="s">
        <v>208</v>
      </c>
      <c r="E47" s="365" t="str">
        <f t="shared" si="0"/>
        <v>Jistebnice-D.Bukovsko</v>
      </c>
      <c r="F47" s="365"/>
      <c r="G47" s="365" t="s">
        <v>278</v>
      </c>
      <c r="H47" s="365" t="s">
        <v>133</v>
      </c>
      <c r="I47" s="365" t="s">
        <v>216</v>
      </c>
      <c r="J47" s="365" t="s">
        <v>274</v>
      </c>
      <c r="L47" s="365" t="s">
        <v>268</v>
      </c>
      <c r="M47" s="365" t="s">
        <v>215</v>
      </c>
      <c r="N47" s="365" t="s">
        <v>133</v>
      </c>
      <c r="O47" s="365" t="s">
        <v>265</v>
      </c>
    </row>
    <row r="48" spans="1:15" x14ac:dyDescent="0.2">
      <c r="A48" s="365" t="s">
        <v>248</v>
      </c>
      <c r="B48" s="365" t="s">
        <v>210</v>
      </c>
      <c r="C48" s="365" t="s">
        <v>133</v>
      </c>
      <c r="D48" s="365" t="s">
        <v>246</v>
      </c>
      <c r="E48" s="365" t="str">
        <f t="shared" si="0"/>
        <v>Borotín-K.Řečice</v>
      </c>
      <c r="F48" s="365"/>
      <c r="G48" s="365" t="s">
        <v>296</v>
      </c>
      <c r="H48" s="365" t="s">
        <v>133</v>
      </c>
      <c r="I48" s="365" t="s">
        <v>211</v>
      </c>
      <c r="J48" s="365" t="s">
        <v>295</v>
      </c>
      <c r="L48" s="365" t="s">
        <v>288</v>
      </c>
      <c r="M48" s="365" t="s">
        <v>131</v>
      </c>
      <c r="N48" s="365" t="s">
        <v>133</v>
      </c>
      <c r="O48" s="365" t="s">
        <v>289</v>
      </c>
    </row>
    <row r="49" spans="1:15" x14ac:dyDescent="0.2">
      <c r="A49" s="365" t="s">
        <v>249</v>
      </c>
      <c r="B49" s="365" t="s">
        <v>213</v>
      </c>
      <c r="C49" s="365" t="s">
        <v>130</v>
      </c>
      <c r="D49" s="365" t="s">
        <v>246</v>
      </c>
      <c r="E49" s="365" t="str">
        <f t="shared" si="0"/>
        <v>Malšice-Slavonice</v>
      </c>
      <c r="F49" s="365"/>
      <c r="G49" s="365" t="s">
        <v>314</v>
      </c>
      <c r="H49" s="365" t="s">
        <v>133</v>
      </c>
      <c r="I49" s="365" t="s">
        <v>204</v>
      </c>
      <c r="J49" s="365" t="s">
        <v>313</v>
      </c>
      <c r="L49" s="365" t="s">
        <v>309</v>
      </c>
      <c r="M49" s="365" t="s">
        <v>132</v>
      </c>
      <c r="N49" s="365" t="s">
        <v>133</v>
      </c>
      <c r="O49" s="365" t="s">
        <v>303</v>
      </c>
    </row>
    <row r="50" spans="1:15" x14ac:dyDescent="0.2">
      <c r="A50" s="365" t="s">
        <v>250</v>
      </c>
      <c r="B50" s="365" t="s">
        <v>215</v>
      </c>
      <c r="C50" s="365" t="s">
        <v>204</v>
      </c>
      <c r="D50" s="365" t="s">
        <v>246</v>
      </c>
      <c r="E50" s="365" t="str">
        <f t="shared" si="0"/>
        <v>Větrovy-Řepeč/Opařany</v>
      </c>
      <c r="F50" s="365"/>
      <c r="G50" s="365" t="s">
        <v>226</v>
      </c>
      <c r="H50" s="365" t="s">
        <v>129</v>
      </c>
      <c r="I50" s="365" t="s">
        <v>148</v>
      </c>
      <c r="J50" s="365" t="s">
        <v>227</v>
      </c>
      <c r="L50" s="365" t="s">
        <v>330</v>
      </c>
      <c r="M50" s="365" t="s">
        <v>130</v>
      </c>
      <c r="N50" s="365" t="s">
        <v>133</v>
      </c>
      <c r="O50" s="365" t="s">
        <v>322</v>
      </c>
    </row>
    <row r="51" spans="1:15" x14ac:dyDescent="0.2">
      <c r="A51" s="365" t="s">
        <v>251</v>
      </c>
      <c r="B51" s="365" t="s">
        <v>216</v>
      </c>
      <c r="C51" s="365" t="s">
        <v>132</v>
      </c>
      <c r="D51" s="365" t="s">
        <v>246</v>
      </c>
      <c r="E51" s="365" t="str">
        <f t="shared" si="0"/>
        <v>Met.Tábor-N. Včelnice</v>
      </c>
      <c r="F51" s="365"/>
      <c r="G51" s="365" t="s">
        <v>245</v>
      </c>
      <c r="H51" s="365" t="s">
        <v>129</v>
      </c>
      <c r="I51" s="365" t="s">
        <v>203</v>
      </c>
      <c r="J51" s="365" t="s">
        <v>246</v>
      </c>
      <c r="L51" s="365" t="s">
        <v>199</v>
      </c>
      <c r="M51" s="365" t="s">
        <v>133</v>
      </c>
      <c r="N51" s="365" t="s">
        <v>129</v>
      </c>
      <c r="O51" s="365" t="s">
        <v>200</v>
      </c>
    </row>
    <row r="52" spans="1:15" x14ac:dyDescent="0.2">
      <c r="A52" s="365" t="s">
        <v>252</v>
      </c>
      <c r="B52" s="365" t="s">
        <v>131</v>
      </c>
      <c r="C52" s="365" t="s">
        <v>211</v>
      </c>
      <c r="D52" s="365" t="s">
        <v>253</v>
      </c>
      <c r="E52" s="365" t="str">
        <f t="shared" si="0"/>
        <v>Třebětice-Chotoviny</v>
      </c>
      <c r="F52" s="365"/>
      <c r="G52" s="365" t="s">
        <v>264</v>
      </c>
      <c r="H52" s="365" t="s">
        <v>129</v>
      </c>
      <c r="I52" s="365" t="s">
        <v>207</v>
      </c>
      <c r="J52" s="365" t="s">
        <v>265</v>
      </c>
      <c r="L52" s="365" t="s">
        <v>217</v>
      </c>
      <c r="M52" s="365" t="s">
        <v>216</v>
      </c>
      <c r="N52" s="365" t="s">
        <v>129</v>
      </c>
      <c r="O52" s="365" t="s">
        <v>218</v>
      </c>
    </row>
    <row r="53" spans="1:15" x14ac:dyDescent="0.2">
      <c r="A53" s="365" t="s">
        <v>254</v>
      </c>
      <c r="B53" s="365" t="s">
        <v>211</v>
      </c>
      <c r="C53" s="365" t="s">
        <v>129</v>
      </c>
      <c r="D53" s="365" t="s">
        <v>255</v>
      </c>
      <c r="E53" s="365" t="str">
        <f t="shared" si="0"/>
        <v>Chotoviny-Lomnice</v>
      </c>
      <c r="F53" s="365"/>
      <c r="G53" s="365" t="s">
        <v>283</v>
      </c>
      <c r="H53" s="365" t="s">
        <v>129</v>
      </c>
      <c r="I53" s="365" t="s">
        <v>210</v>
      </c>
      <c r="J53" s="365" t="s">
        <v>284</v>
      </c>
      <c r="L53" s="365" t="s">
        <v>235</v>
      </c>
      <c r="M53" s="365" t="s">
        <v>131</v>
      </c>
      <c r="N53" s="365" t="s">
        <v>129</v>
      </c>
      <c r="O53" s="365" t="s">
        <v>236</v>
      </c>
    </row>
    <row r="54" spans="1:15" x14ac:dyDescent="0.2">
      <c r="A54" s="365" t="s">
        <v>256</v>
      </c>
      <c r="B54" s="365" t="s">
        <v>132</v>
      </c>
      <c r="C54" s="365" t="s">
        <v>131</v>
      </c>
      <c r="D54" s="365" t="s">
        <v>255</v>
      </c>
      <c r="E54" s="365" t="str">
        <f t="shared" si="0"/>
        <v>N. Včelnice-Třebětice</v>
      </c>
      <c r="F54" s="365"/>
      <c r="G54" s="365" t="s">
        <v>302</v>
      </c>
      <c r="H54" s="365" t="s">
        <v>129</v>
      </c>
      <c r="I54" s="365" t="s">
        <v>213</v>
      </c>
      <c r="J54" s="365" t="s">
        <v>303</v>
      </c>
      <c r="L54" s="365" t="s">
        <v>254</v>
      </c>
      <c r="M54" s="365" t="s">
        <v>211</v>
      </c>
      <c r="N54" s="365" t="s">
        <v>129</v>
      </c>
      <c r="O54" s="365" t="s">
        <v>255</v>
      </c>
    </row>
    <row r="55" spans="1:15" x14ac:dyDescent="0.2">
      <c r="A55" s="365" t="s">
        <v>257</v>
      </c>
      <c r="B55" s="365" t="s">
        <v>204</v>
      </c>
      <c r="C55" s="365" t="s">
        <v>216</v>
      </c>
      <c r="D55" s="365" t="s">
        <v>258</v>
      </c>
      <c r="E55" s="365" t="str">
        <f t="shared" si="0"/>
        <v>Řepeč/Opařany-Met.Tábor</v>
      </c>
      <c r="F55" s="365"/>
      <c r="G55" s="365" t="s">
        <v>321</v>
      </c>
      <c r="H55" s="365" t="s">
        <v>129</v>
      </c>
      <c r="I55" s="365" t="s">
        <v>215</v>
      </c>
      <c r="J55" s="365" t="s">
        <v>322</v>
      </c>
      <c r="L55" s="365" t="s">
        <v>273</v>
      </c>
      <c r="M55" s="365" t="s">
        <v>132</v>
      </c>
      <c r="N55" s="365" t="s">
        <v>129</v>
      </c>
      <c r="O55" s="365" t="s">
        <v>274</v>
      </c>
    </row>
    <row r="56" spans="1:15" x14ac:dyDescent="0.2">
      <c r="A56" s="365" t="s">
        <v>259</v>
      </c>
      <c r="B56" s="365" t="s">
        <v>130</v>
      </c>
      <c r="C56" s="365" t="s">
        <v>215</v>
      </c>
      <c r="D56" s="365" t="s">
        <v>255</v>
      </c>
      <c r="E56" s="365" t="str">
        <f t="shared" si="0"/>
        <v>Slavonice-Větrovy</v>
      </c>
      <c r="F56" s="365"/>
      <c r="G56" s="365" t="s">
        <v>212</v>
      </c>
      <c r="H56" s="365" t="s">
        <v>213</v>
      </c>
      <c r="I56" s="365" t="s">
        <v>131</v>
      </c>
      <c r="J56" s="365" t="s">
        <v>200</v>
      </c>
      <c r="L56" s="365" t="s">
        <v>292</v>
      </c>
      <c r="M56" s="365" t="s">
        <v>204</v>
      </c>
      <c r="N56" s="365" t="s">
        <v>129</v>
      </c>
      <c r="O56" s="365" t="s">
        <v>293</v>
      </c>
    </row>
    <row r="57" spans="1:15" x14ac:dyDescent="0.2">
      <c r="A57" s="365" t="s">
        <v>260</v>
      </c>
      <c r="B57" s="365" t="s">
        <v>133</v>
      </c>
      <c r="C57" s="365" t="s">
        <v>213</v>
      </c>
      <c r="D57" s="365" t="s">
        <v>255</v>
      </c>
      <c r="E57" s="365" t="str">
        <f t="shared" si="0"/>
        <v>K.Řečice-Malšice</v>
      </c>
      <c r="F57" s="365"/>
      <c r="G57" s="365" t="s">
        <v>232</v>
      </c>
      <c r="H57" s="365" t="s">
        <v>213</v>
      </c>
      <c r="I57" s="365" t="s">
        <v>132</v>
      </c>
      <c r="J57" s="365" t="s">
        <v>227</v>
      </c>
      <c r="L57" s="365" t="s">
        <v>312</v>
      </c>
      <c r="M57" s="365" t="s">
        <v>130</v>
      </c>
      <c r="N57" s="365" t="s">
        <v>129</v>
      </c>
      <c r="O57" s="365" t="s">
        <v>313</v>
      </c>
    </row>
    <row r="58" spans="1:15" x14ac:dyDescent="0.2">
      <c r="A58" s="365" t="s">
        <v>261</v>
      </c>
      <c r="B58" s="365" t="s">
        <v>148</v>
      </c>
      <c r="C58" s="365" t="s">
        <v>210</v>
      </c>
      <c r="D58" s="365" t="s">
        <v>255</v>
      </c>
      <c r="E58" s="365" t="str">
        <f t="shared" si="0"/>
        <v>D.Bukovsko-Borotín</v>
      </c>
      <c r="F58" s="365"/>
      <c r="G58" s="365" t="s">
        <v>249</v>
      </c>
      <c r="H58" s="365" t="s">
        <v>213</v>
      </c>
      <c r="I58" s="365" t="s">
        <v>130</v>
      </c>
      <c r="J58" s="365" t="s">
        <v>246</v>
      </c>
      <c r="L58" s="365" t="s">
        <v>220</v>
      </c>
      <c r="M58" s="365" t="s">
        <v>211</v>
      </c>
      <c r="N58" s="365" t="s">
        <v>213</v>
      </c>
      <c r="O58" s="365" t="s">
        <v>218</v>
      </c>
    </row>
    <row r="59" spans="1:15" x14ac:dyDescent="0.2">
      <c r="A59" s="365" t="s">
        <v>262</v>
      </c>
      <c r="B59" s="365" t="s">
        <v>203</v>
      </c>
      <c r="C59" s="365" t="s">
        <v>207</v>
      </c>
      <c r="D59" s="365" t="s">
        <v>263</v>
      </c>
      <c r="E59" s="365" t="str">
        <f t="shared" si="0"/>
        <v>Ml.Vožice-Jistebnice</v>
      </c>
      <c r="F59" s="365"/>
      <c r="G59" s="365" t="s">
        <v>267</v>
      </c>
      <c r="H59" s="365" t="s">
        <v>213</v>
      </c>
      <c r="I59" s="365" t="s">
        <v>148</v>
      </c>
      <c r="J59" s="365" t="s">
        <v>265</v>
      </c>
      <c r="L59" s="365" t="s">
        <v>240</v>
      </c>
      <c r="M59" s="365" t="s">
        <v>204</v>
      </c>
      <c r="N59" s="365" t="s">
        <v>213</v>
      </c>
      <c r="O59" s="365" t="s">
        <v>241</v>
      </c>
    </row>
    <row r="60" spans="1:15" x14ac:dyDescent="0.2">
      <c r="A60" s="365" t="s">
        <v>264</v>
      </c>
      <c r="B60" s="365" t="s">
        <v>129</v>
      </c>
      <c r="C60" s="365" t="s">
        <v>207</v>
      </c>
      <c r="D60" s="365" t="s">
        <v>265</v>
      </c>
      <c r="E60" s="365" t="str">
        <f t="shared" si="0"/>
        <v>Lomnice-Jistebnice</v>
      </c>
      <c r="F60" s="365"/>
      <c r="G60" s="365" t="s">
        <v>285</v>
      </c>
      <c r="H60" s="365" t="s">
        <v>213</v>
      </c>
      <c r="I60" s="365" t="s">
        <v>207</v>
      </c>
      <c r="J60" s="365" t="s">
        <v>284</v>
      </c>
      <c r="L60" s="365" t="s">
        <v>260</v>
      </c>
      <c r="M60" s="365" t="s">
        <v>133</v>
      </c>
      <c r="N60" s="365" t="s">
        <v>213</v>
      </c>
      <c r="O60" s="365" t="s">
        <v>255</v>
      </c>
    </row>
    <row r="61" spans="1:15" x14ac:dyDescent="0.2">
      <c r="A61" s="365" t="s">
        <v>266</v>
      </c>
      <c r="B61" s="365" t="s">
        <v>210</v>
      </c>
      <c r="C61" s="365" t="s">
        <v>203</v>
      </c>
      <c r="D61" s="365" t="s">
        <v>265</v>
      </c>
      <c r="E61" s="365" t="str">
        <f t="shared" si="0"/>
        <v>Borotín-Ml.Vožice</v>
      </c>
      <c r="F61" s="365"/>
      <c r="G61" s="365" t="s">
        <v>320</v>
      </c>
      <c r="H61" s="365" t="s">
        <v>213</v>
      </c>
      <c r="I61" s="365" t="s">
        <v>215</v>
      </c>
      <c r="J61" s="365" t="s">
        <v>313</v>
      </c>
      <c r="L61" s="365" t="s">
        <v>280</v>
      </c>
      <c r="M61" s="365" t="s">
        <v>203</v>
      </c>
      <c r="N61" s="365" t="s">
        <v>213</v>
      </c>
      <c r="O61" s="365" t="s">
        <v>281</v>
      </c>
    </row>
    <row r="62" spans="1:15" x14ac:dyDescent="0.2">
      <c r="A62" s="365" t="s">
        <v>267</v>
      </c>
      <c r="B62" s="365" t="s">
        <v>213</v>
      </c>
      <c r="C62" s="365" t="s">
        <v>148</v>
      </c>
      <c r="D62" s="365" t="s">
        <v>265</v>
      </c>
      <c r="E62" s="365" t="str">
        <f t="shared" si="0"/>
        <v>Malšice-D.Bukovsko</v>
      </c>
      <c r="F62" s="365"/>
      <c r="G62" s="365" t="s">
        <v>217</v>
      </c>
      <c r="H62" s="365" t="s">
        <v>216</v>
      </c>
      <c r="I62" s="365" t="s">
        <v>129</v>
      </c>
      <c r="J62" s="365" t="s">
        <v>218</v>
      </c>
      <c r="L62" s="365" t="s">
        <v>301</v>
      </c>
      <c r="M62" s="365" t="s">
        <v>210</v>
      </c>
      <c r="N62" s="365" t="s">
        <v>213</v>
      </c>
      <c r="O62" s="365" t="s">
        <v>295</v>
      </c>
    </row>
    <row r="63" spans="1:15" x14ac:dyDescent="0.2">
      <c r="A63" s="365" t="s">
        <v>268</v>
      </c>
      <c r="B63" s="365" t="s">
        <v>215</v>
      </c>
      <c r="C63" s="365" t="s">
        <v>133</v>
      </c>
      <c r="D63" s="365" t="s">
        <v>265</v>
      </c>
      <c r="E63" s="365" t="str">
        <f t="shared" si="0"/>
        <v>Větrovy-K.Řečice</v>
      </c>
      <c r="F63" s="365"/>
      <c r="G63" s="365" t="s">
        <v>234</v>
      </c>
      <c r="H63" s="365" t="s">
        <v>216</v>
      </c>
      <c r="I63" s="365" t="s">
        <v>131</v>
      </c>
      <c r="J63" s="365" t="s">
        <v>227</v>
      </c>
      <c r="L63" s="365" t="s">
        <v>302</v>
      </c>
      <c r="M63" s="365" t="s">
        <v>129</v>
      </c>
      <c r="N63" s="365" t="s">
        <v>213</v>
      </c>
      <c r="O63" s="365" t="s">
        <v>303</v>
      </c>
    </row>
    <row r="64" spans="1:15" x14ac:dyDescent="0.2">
      <c r="A64" s="365" t="s">
        <v>269</v>
      </c>
      <c r="B64" s="365" t="s">
        <v>216</v>
      </c>
      <c r="C64" s="365" t="s">
        <v>130</v>
      </c>
      <c r="D64" s="365" t="s">
        <v>265</v>
      </c>
      <c r="E64" s="365" t="str">
        <f t="shared" si="0"/>
        <v>Met.Tábor-Slavonice</v>
      </c>
      <c r="F64" s="365"/>
      <c r="G64" s="365" t="s">
        <v>251</v>
      </c>
      <c r="H64" s="365" t="s">
        <v>216</v>
      </c>
      <c r="I64" s="365" t="s">
        <v>132</v>
      </c>
      <c r="J64" s="365" t="s">
        <v>246</v>
      </c>
      <c r="L64" s="365" t="s">
        <v>323</v>
      </c>
      <c r="M64" s="365" t="s">
        <v>216</v>
      </c>
      <c r="N64" s="365" t="s">
        <v>213</v>
      </c>
      <c r="O64" s="365" t="s">
        <v>322</v>
      </c>
    </row>
    <row r="65" spans="1:15" x14ac:dyDescent="0.2">
      <c r="A65" s="365" t="s">
        <v>270</v>
      </c>
      <c r="B65" s="365" t="s">
        <v>131</v>
      </c>
      <c r="C65" s="365" t="s">
        <v>204</v>
      </c>
      <c r="D65" s="365" t="s">
        <v>271</v>
      </c>
      <c r="E65" s="365" t="str">
        <f t="shared" si="0"/>
        <v>Třebětice-Řepeč/Opařany</v>
      </c>
      <c r="F65" s="365"/>
      <c r="G65" s="365" t="s">
        <v>269</v>
      </c>
      <c r="H65" s="365" t="s">
        <v>216</v>
      </c>
      <c r="I65" s="365" t="s">
        <v>130</v>
      </c>
      <c r="J65" s="365" t="s">
        <v>265</v>
      </c>
      <c r="L65" s="365" t="s">
        <v>214</v>
      </c>
      <c r="M65" s="365" t="s">
        <v>215</v>
      </c>
      <c r="N65" s="365" t="s">
        <v>216</v>
      </c>
      <c r="O65" s="365" t="s">
        <v>200</v>
      </c>
    </row>
    <row r="66" spans="1:15" x14ac:dyDescent="0.2">
      <c r="A66" s="365" t="s">
        <v>272</v>
      </c>
      <c r="B66" s="365" t="s">
        <v>211</v>
      </c>
      <c r="C66" s="365" t="s">
        <v>132</v>
      </c>
      <c r="D66" s="365" t="s">
        <v>265</v>
      </c>
      <c r="E66" s="365" t="str">
        <f t="shared" si="0"/>
        <v>Chotoviny-N. Včelnice</v>
      </c>
      <c r="F66" s="365"/>
      <c r="G66" s="365" t="s">
        <v>287</v>
      </c>
      <c r="H66" s="365" t="s">
        <v>216</v>
      </c>
      <c r="I66" s="365" t="s">
        <v>148</v>
      </c>
      <c r="J66" s="365" t="s">
        <v>284</v>
      </c>
      <c r="L66" s="365" t="s">
        <v>237</v>
      </c>
      <c r="M66" s="365" t="s">
        <v>211</v>
      </c>
      <c r="N66" s="365" t="s">
        <v>216</v>
      </c>
      <c r="O66" s="365" t="s">
        <v>238</v>
      </c>
    </row>
    <row r="67" spans="1:15" x14ac:dyDescent="0.2">
      <c r="A67" s="365" t="s">
        <v>273</v>
      </c>
      <c r="B67" s="365" t="s">
        <v>132</v>
      </c>
      <c r="C67" s="365" t="s">
        <v>129</v>
      </c>
      <c r="D67" s="365" t="s">
        <v>274</v>
      </c>
      <c r="E67" s="365" t="str">
        <f t="shared" si="0"/>
        <v>N. Včelnice-Lomnice</v>
      </c>
      <c r="F67" s="365"/>
      <c r="G67" s="365" t="s">
        <v>305</v>
      </c>
      <c r="H67" s="365" t="s">
        <v>216</v>
      </c>
      <c r="I67" s="365" t="s">
        <v>207</v>
      </c>
      <c r="J67" s="365" t="s">
        <v>303</v>
      </c>
      <c r="L67" s="365" t="s">
        <v>257</v>
      </c>
      <c r="M67" s="365" t="s">
        <v>204</v>
      </c>
      <c r="N67" s="365" t="s">
        <v>216</v>
      </c>
      <c r="O67" s="365" t="s">
        <v>258</v>
      </c>
    </row>
    <row r="68" spans="1:15" x14ac:dyDescent="0.2">
      <c r="A68" s="365" t="s">
        <v>275</v>
      </c>
      <c r="B68" s="365" t="s">
        <v>204</v>
      </c>
      <c r="C68" s="365" t="s">
        <v>211</v>
      </c>
      <c r="D68" s="365" t="s">
        <v>276</v>
      </c>
      <c r="E68" s="365" t="str">
        <f t="shared" si="0"/>
        <v>Řepeč/Opařany-Chotoviny</v>
      </c>
      <c r="F68" s="365"/>
      <c r="G68" s="365" t="s">
        <v>323</v>
      </c>
      <c r="H68" s="365" t="s">
        <v>216</v>
      </c>
      <c r="I68" s="365" t="s">
        <v>213</v>
      </c>
      <c r="J68" s="365" t="s">
        <v>322</v>
      </c>
      <c r="L68" s="365" t="s">
        <v>278</v>
      </c>
      <c r="M68" s="365" t="s">
        <v>133</v>
      </c>
      <c r="N68" s="365" t="s">
        <v>216</v>
      </c>
      <c r="O68" s="365" t="s">
        <v>274</v>
      </c>
    </row>
    <row r="69" spans="1:15" x14ac:dyDescent="0.2">
      <c r="A69" s="365" t="s">
        <v>277</v>
      </c>
      <c r="B69" s="365" t="s">
        <v>130</v>
      </c>
      <c r="C69" s="365" t="s">
        <v>131</v>
      </c>
      <c r="D69" s="365" t="s">
        <v>274</v>
      </c>
      <c r="E69" s="365" t="str">
        <f t="shared" si="0"/>
        <v>Slavonice-Třebětice</v>
      </c>
      <c r="F69" s="365"/>
      <c r="G69" s="365" t="s">
        <v>202</v>
      </c>
      <c r="H69" s="365" t="s">
        <v>203</v>
      </c>
      <c r="I69" s="365" t="s">
        <v>204</v>
      </c>
      <c r="J69" s="365" t="s">
        <v>205</v>
      </c>
      <c r="L69" s="365" t="s">
        <v>298</v>
      </c>
      <c r="M69" s="365" t="s">
        <v>203</v>
      </c>
      <c r="N69" s="365" t="s">
        <v>216</v>
      </c>
      <c r="O69" s="365" t="s">
        <v>299</v>
      </c>
    </row>
    <row r="70" spans="1:15" x14ac:dyDescent="0.2">
      <c r="A70" s="365" t="s">
        <v>278</v>
      </c>
      <c r="B70" s="365" t="s">
        <v>133</v>
      </c>
      <c r="C70" s="365" t="s">
        <v>216</v>
      </c>
      <c r="D70" s="365" t="s">
        <v>274</v>
      </c>
      <c r="E70" s="365" t="str">
        <f t="shared" si="0"/>
        <v>K.Řečice-Met.Tábor</v>
      </c>
      <c r="F70" s="365"/>
      <c r="G70" s="365" t="s">
        <v>228</v>
      </c>
      <c r="H70" s="365" t="s">
        <v>203</v>
      </c>
      <c r="I70" s="365" t="s">
        <v>133</v>
      </c>
      <c r="J70" s="365" t="s">
        <v>229</v>
      </c>
      <c r="L70" s="365" t="s">
        <v>319</v>
      </c>
      <c r="M70" s="365" t="s">
        <v>210</v>
      </c>
      <c r="N70" s="365" t="s">
        <v>216</v>
      </c>
      <c r="O70" s="365" t="s">
        <v>313</v>
      </c>
    </row>
    <row r="71" spans="1:15" x14ac:dyDescent="0.2">
      <c r="A71" s="365" t="s">
        <v>279</v>
      </c>
      <c r="B71" s="365" t="s">
        <v>148</v>
      </c>
      <c r="C71" s="365" t="s">
        <v>215</v>
      </c>
      <c r="D71" s="365" t="s">
        <v>274</v>
      </c>
      <c r="E71" s="365" t="str">
        <f t="shared" si="0"/>
        <v>D.Bukovsko-Větrovy</v>
      </c>
      <c r="F71" s="365"/>
      <c r="G71" s="365" t="s">
        <v>262</v>
      </c>
      <c r="H71" s="365" t="s">
        <v>203</v>
      </c>
      <c r="I71" s="365" t="s">
        <v>207</v>
      </c>
      <c r="J71" s="365" t="s">
        <v>263</v>
      </c>
      <c r="L71" s="365" t="s">
        <v>224</v>
      </c>
      <c r="M71" s="365" t="s">
        <v>130</v>
      </c>
      <c r="N71" s="365" t="s">
        <v>203</v>
      </c>
      <c r="O71" s="365" t="s">
        <v>218</v>
      </c>
    </row>
    <row r="72" spans="1:15" x14ac:dyDescent="0.2">
      <c r="A72" s="365" t="s">
        <v>280</v>
      </c>
      <c r="B72" s="365" t="s">
        <v>203</v>
      </c>
      <c r="C72" s="365" t="s">
        <v>213</v>
      </c>
      <c r="D72" s="365" t="s">
        <v>281</v>
      </c>
      <c r="E72" s="365" t="str">
        <f t="shared" si="0"/>
        <v>Ml.Vožice-Malšice</v>
      </c>
      <c r="F72" s="365"/>
      <c r="G72" s="365" t="s">
        <v>280</v>
      </c>
      <c r="H72" s="365" t="s">
        <v>203</v>
      </c>
      <c r="I72" s="365" t="s">
        <v>213</v>
      </c>
      <c r="J72" s="365" t="s">
        <v>281</v>
      </c>
      <c r="L72" s="365" t="s">
        <v>244</v>
      </c>
      <c r="M72" s="365" t="s">
        <v>148</v>
      </c>
      <c r="N72" s="365" t="s">
        <v>203</v>
      </c>
      <c r="O72" s="365" t="s">
        <v>238</v>
      </c>
    </row>
    <row r="73" spans="1:15" x14ac:dyDescent="0.2">
      <c r="A73" s="365" t="s">
        <v>282</v>
      </c>
      <c r="B73" s="365" t="s">
        <v>207</v>
      </c>
      <c r="C73" s="365" t="s">
        <v>210</v>
      </c>
      <c r="D73" s="365" t="s">
        <v>208</v>
      </c>
      <c r="E73" s="365" t="str">
        <f t="shared" si="0"/>
        <v>Jistebnice-Borotín</v>
      </c>
      <c r="F73" s="365"/>
      <c r="G73" s="365" t="s">
        <v>298</v>
      </c>
      <c r="H73" s="365" t="s">
        <v>203</v>
      </c>
      <c r="I73" s="365" t="s">
        <v>216</v>
      </c>
      <c r="J73" s="365" t="s">
        <v>299</v>
      </c>
      <c r="L73" s="365" t="s">
        <v>245</v>
      </c>
      <c r="M73" s="365" t="s">
        <v>129</v>
      </c>
      <c r="N73" s="365" t="s">
        <v>203</v>
      </c>
      <c r="O73" s="365" t="s">
        <v>246</v>
      </c>
    </row>
    <row r="74" spans="1:15" x14ac:dyDescent="0.2">
      <c r="A74" s="365" t="s">
        <v>283</v>
      </c>
      <c r="B74" s="365" t="s">
        <v>129</v>
      </c>
      <c r="C74" s="365" t="s">
        <v>210</v>
      </c>
      <c r="D74" s="365" t="s">
        <v>284</v>
      </c>
      <c r="E74" s="365" t="str">
        <f t="shared" si="0"/>
        <v>Lomnice-Borotín</v>
      </c>
      <c r="F74" s="365"/>
      <c r="G74" s="365" t="s">
        <v>316</v>
      </c>
      <c r="H74" s="365" t="s">
        <v>203</v>
      </c>
      <c r="I74" s="365" t="s">
        <v>211</v>
      </c>
      <c r="J74" s="365" t="s">
        <v>317</v>
      </c>
      <c r="L74" s="365" t="s">
        <v>266</v>
      </c>
      <c r="M74" s="365" t="s">
        <v>210</v>
      </c>
      <c r="N74" s="365" t="s">
        <v>203</v>
      </c>
      <c r="O74" s="365" t="s">
        <v>265</v>
      </c>
    </row>
    <row r="75" spans="1:15" x14ac:dyDescent="0.2">
      <c r="A75" s="365" t="s">
        <v>285</v>
      </c>
      <c r="B75" s="365" t="s">
        <v>213</v>
      </c>
      <c r="C75" s="365" t="s">
        <v>207</v>
      </c>
      <c r="D75" s="365" t="s">
        <v>284</v>
      </c>
      <c r="E75" s="365" t="str">
        <f t="shared" si="0"/>
        <v>Malšice-Jistebnice</v>
      </c>
      <c r="F75" s="365"/>
      <c r="G75" s="365" t="s">
        <v>221</v>
      </c>
      <c r="H75" s="365" t="s">
        <v>132</v>
      </c>
      <c r="I75" s="365" t="s">
        <v>210</v>
      </c>
      <c r="J75" s="365" t="s">
        <v>218</v>
      </c>
      <c r="L75" s="365" t="s">
        <v>286</v>
      </c>
      <c r="M75" s="365" t="s">
        <v>215</v>
      </c>
      <c r="N75" s="365" t="s">
        <v>203</v>
      </c>
      <c r="O75" s="365" t="s">
        <v>284</v>
      </c>
    </row>
    <row r="76" spans="1:15" x14ac:dyDescent="0.2">
      <c r="A76" s="365" t="s">
        <v>286</v>
      </c>
      <c r="B76" s="365" t="s">
        <v>215</v>
      </c>
      <c r="C76" s="365" t="s">
        <v>203</v>
      </c>
      <c r="D76" s="365" t="s">
        <v>284</v>
      </c>
      <c r="E76" s="365" t="str">
        <f t="shared" si="0"/>
        <v>Větrovy-Ml.Vožice</v>
      </c>
      <c r="F76" s="365"/>
      <c r="G76" s="365" t="s">
        <v>239</v>
      </c>
      <c r="H76" s="365" t="s">
        <v>132</v>
      </c>
      <c r="I76" s="365" t="s">
        <v>215</v>
      </c>
      <c r="J76" s="365" t="s">
        <v>238</v>
      </c>
      <c r="L76" s="365" t="s">
        <v>306</v>
      </c>
      <c r="M76" s="365" t="s">
        <v>131</v>
      </c>
      <c r="N76" s="365" t="s">
        <v>203</v>
      </c>
      <c r="O76" s="365" t="s">
        <v>307</v>
      </c>
    </row>
    <row r="77" spans="1:15" x14ac:dyDescent="0.2">
      <c r="A77" s="365" t="s">
        <v>287</v>
      </c>
      <c r="B77" s="365" t="s">
        <v>216</v>
      </c>
      <c r="C77" s="365" t="s">
        <v>148</v>
      </c>
      <c r="D77" s="365" t="s">
        <v>284</v>
      </c>
      <c r="E77" s="365" t="str">
        <f t="shared" si="0"/>
        <v>Met.Tábor-D.Bukovsko</v>
      </c>
      <c r="F77" s="365"/>
      <c r="G77" s="365" t="s">
        <v>256</v>
      </c>
      <c r="H77" s="365" t="s">
        <v>132</v>
      </c>
      <c r="I77" s="365" t="s">
        <v>131</v>
      </c>
      <c r="J77" s="365" t="s">
        <v>255</v>
      </c>
      <c r="L77" s="365" t="s">
        <v>327</v>
      </c>
      <c r="M77" s="365" t="s">
        <v>132</v>
      </c>
      <c r="N77" s="365" t="s">
        <v>203</v>
      </c>
      <c r="O77" s="365" t="s">
        <v>322</v>
      </c>
    </row>
    <row r="78" spans="1:15" x14ac:dyDescent="0.2">
      <c r="A78" s="365" t="s">
        <v>288</v>
      </c>
      <c r="B78" s="365" t="s">
        <v>131</v>
      </c>
      <c r="C78" s="365" t="s">
        <v>133</v>
      </c>
      <c r="D78" s="365" t="s">
        <v>289</v>
      </c>
      <c r="E78" s="365" t="str">
        <f t="shared" si="0"/>
        <v>Třebětice-K.Řečice</v>
      </c>
      <c r="F78" s="365"/>
      <c r="G78" s="365" t="s">
        <v>273</v>
      </c>
      <c r="H78" s="365" t="s">
        <v>132</v>
      </c>
      <c r="I78" s="365" t="s">
        <v>129</v>
      </c>
      <c r="J78" s="365" t="s">
        <v>274</v>
      </c>
      <c r="L78" s="365" t="s">
        <v>206</v>
      </c>
      <c r="M78" s="365" t="s">
        <v>207</v>
      </c>
      <c r="N78" s="365" t="s">
        <v>132</v>
      </c>
      <c r="O78" s="365" t="s">
        <v>208</v>
      </c>
    </row>
    <row r="79" spans="1:15" x14ac:dyDescent="0.2">
      <c r="A79" s="365" t="s">
        <v>290</v>
      </c>
      <c r="B79" s="365" t="s">
        <v>211</v>
      </c>
      <c r="C79" s="365" t="s">
        <v>130</v>
      </c>
      <c r="D79" s="365" t="s">
        <v>284</v>
      </c>
      <c r="E79" s="365" t="str">
        <f t="shared" si="0"/>
        <v>Chotoviny-Slavonice</v>
      </c>
      <c r="F79" s="365"/>
      <c r="G79" s="365" t="s">
        <v>291</v>
      </c>
      <c r="H79" s="365" t="s">
        <v>132</v>
      </c>
      <c r="I79" s="365" t="s">
        <v>204</v>
      </c>
      <c r="J79" s="365" t="s">
        <v>284</v>
      </c>
      <c r="L79" s="365" t="s">
        <v>232</v>
      </c>
      <c r="M79" s="365" t="s">
        <v>213</v>
      </c>
      <c r="N79" s="365" t="s">
        <v>132</v>
      </c>
      <c r="O79" s="365" t="s">
        <v>227</v>
      </c>
    </row>
    <row r="80" spans="1:15" x14ac:dyDescent="0.2">
      <c r="A80" s="365" t="s">
        <v>291</v>
      </c>
      <c r="B80" s="365" t="s">
        <v>132</v>
      </c>
      <c r="C80" s="365" t="s">
        <v>204</v>
      </c>
      <c r="D80" s="365" t="s">
        <v>284</v>
      </c>
      <c r="E80" s="365" t="str">
        <f t="shared" si="0"/>
        <v>N. Včelnice-Řepeč/Opařany</v>
      </c>
      <c r="F80" s="365"/>
      <c r="G80" s="365" t="s">
        <v>309</v>
      </c>
      <c r="H80" s="365" t="s">
        <v>132</v>
      </c>
      <c r="I80" s="365" t="s">
        <v>133</v>
      </c>
      <c r="J80" s="365" t="s">
        <v>303</v>
      </c>
      <c r="L80" s="365" t="s">
        <v>251</v>
      </c>
      <c r="M80" s="365" t="s">
        <v>216</v>
      </c>
      <c r="N80" s="365" t="s">
        <v>132</v>
      </c>
      <c r="O80" s="365" t="s">
        <v>246</v>
      </c>
    </row>
    <row r="81" spans="1:15" x14ac:dyDescent="0.2">
      <c r="A81" s="365" t="s">
        <v>292</v>
      </c>
      <c r="B81" s="365" t="s">
        <v>204</v>
      </c>
      <c r="C81" s="365" t="s">
        <v>129</v>
      </c>
      <c r="D81" s="365" t="s">
        <v>293</v>
      </c>
      <c r="E81" s="365" t="str">
        <f t="shared" si="0"/>
        <v>Řepeč/Opařany-Lomnice</v>
      </c>
      <c r="F81" s="365"/>
      <c r="G81" s="365" t="s">
        <v>327</v>
      </c>
      <c r="H81" s="365" t="s">
        <v>132</v>
      </c>
      <c r="I81" s="365" t="s">
        <v>203</v>
      </c>
      <c r="J81" s="365" t="s">
        <v>322</v>
      </c>
      <c r="L81" s="365" t="s">
        <v>272</v>
      </c>
      <c r="M81" s="365" t="s">
        <v>211</v>
      </c>
      <c r="N81" s="365" t="s">
        <v>132</v>
      </c>
      <c r="O81" s="365" t="s">
        <v>265</v>
      </c>
    </row>
    <row r="82" spans="1:15" x14ac:dyDescent="0.2">
      <c r="A82" s="365" t="s">
        <v>294</v>
      </c>
      <c r="B82" s="365" t="s">
        <v>130</v>
      </c>
      <c r="C82" s="365" t="s">
        <v>132</v>
      </c>
      <c r="D82" s="365" t="s">
        <v>295</v>
      </c>
      <c r="E82" s="365" t="str">
        <f t="shared" si="0"/>
        <v>Slavonice-N. Včelnice</v>
      </c>
      <c r="F82" s="365"/>
      <c r="G82" s="365" t="s">
        <v>222</v>
      </c>
      <c r="H82" s="365" t="s">
        <v>204</v>
      </c>
      <c r="I82" s="365" t="s">
        <v>207</v>
      </c>
      <c r="J82" s="365" t="s">
        <v>223</v>
      </c>
      <c r="L82" s="365" t="s">
        <v>294</v>
      </c>
      <c r="M82" s="365" t="s">
        <v>130</v>
      </c>
      <c r="N82" s="365" t="s">
        <v>132</v>
      </c>
      <c r="O82" s="365" t="s">
        <v>295</v>
      </c>
    </row>
    <row r="83" spans="1:15" x14ac:dyDescent="0.2">
      <c r="A83" s="365" t="s">
        <v>296</v>
      </c>
      <c r="B83" s="365" t="s">
        <v>133</v>
      </c>
      <c r="C83" s="365" t="s">
        <v>211</v>
      </c>
      <c r="D83" s="365" t="s">
        <v>295</v>
      </c>
      <c r="E83" s="365" t="str">
        <f t="shared" ref="E83:E108" si="1">CONCATENATE(B83,$E$16,C83)</f>
        <v>K.Řečice-Chotoviny</v>
      </c>
      <c r="F83" s="365"/>
      <c r="G83" s="365" t="s">
        <v>240</v>
      </c>
      <c r="H83" s="365" t="s">
        <v>204</v>
      </c>
      <c r="I83" s="365" t="s">
        <v>213</v>
      </c>
      <c r="J83" s="365" t="s">
        <v>241</v>
      </c>
      <c r="L83" s="365" t="s">
        <v>315</v>
      </c>
      <c r="M83" s="365" t="s">
        <v>148</v>
      </c>
      <c r="N83" s="365" t="s">
        <v>132</v>
      </c>
      <c r="O83" s="365" t="s">
        <v>313</v>
      </c>
    </row>
    <row r="84" spans="1:15" x14ac:dyDescent="0.2">
      <c r="A84" s="365" t="s">
        <v>297</v>
      </c>
      <c r="B84" s="365" t="s">
        <v>148</v>
      </c>
      <c r="C84" s="365" t="s">
        <v>131</v>
      </c>
      <c r="D84" s="365" t="s">
        <v>295</v>
      </c>
      <c r="E84" s="365" t="str">
        <f t="shared" si="1"/>
        <v>D.Bukovsko-Třebětice</v>
      </c>
      <c r="F84" s="365"/>
      <c r="G84" s="365" t="s">
        <v>257</v>
      </c>
      <c r="H84" s="365" t="s">
        <v>204</v>
      </c>
      <c r="I84" s="365" t="s">
        <v>216</v>
      </c>
      <c r="J84" s="365" t="s">
        <v>258</v>
      </c>
      <c r="L84" s="365" t="s">
        <v>202</v>
      </c>
      <c r="M84" s="365" t="s">
        <v>203</v>
      </c>
      <c r="N84" s="365" t="s">
        <v>204</v>
      </c>
      <c r="O84" s="365" t="s">
        <v>205</v>
      </c>
    </row>
    <row r="85" spans="1:15" x14ac:dyDescent="0.2">
      <c r="A85" s="365" t="s">
        <v>298</v>
      </c>
      <c r="B85" s="365" t="s">
        <v>203</v>
      </c>
      <c r="C85" s="365" t="s">
        <v>216</v>
      </c>
      <c r="D85" s="365" t="s">
        <v>299</v>
      </c>
      <c r="E85" s="365" t="str">
        <f t="shared" si="1"/>
        <v>Ml.Vožice-Met.Tábor</v>
      </c>
      <c r="F85" s="365"/>
      <c r="G85" s="365" t="s">
        <v>275</v>
      </c>
      <c r="H85" s="365" t="s">
        <v>204</v>
      </c>
      <c r="I85" s="365" t="s">
        <v>211</v>
      </c>
      <c r="J85" s="365" t="s">
        <v>276</v>
      </c>
      <c r="L85" s="365" t="s">
        <v>231</v>
      </c>
      <c r="M85" s="365" t="s">
        <v>210</v>
      </c>
      <c r="N85" s="365" t="s">
        <v>204</v>
      </c>
      <c r="O85" s="365" t="s">
        <v>227</v>
      </c>
    </row>
    <row r="86" spans="1:15" x14ac:dyDescent="0.2">
      <c r="A86" s="365" t="s">
        <v>300</v>
      </c>
      <c r="B86" s="365" t="s">
        <v>207</v>
      </c>
      <c r="C86" s="365" t="s">
        <v>215</v>
      </c>
      <c r="D86" s="365" t="s">
        <v>208</v>
      </c>
      <c r="E86" s="365" t="str">
        <f t="shared" si="1"/>
        <v>Jistebnice-Větrovy</v>
      </c>
      <c r="F86" s="365"/>
      <c r="G86" s="365" t="s">
        <v>292</v>
      </c>
      <c r="H86" s="365" t="s">
        <v>204</v>
      </c>
      <c r="I86" s="365" t="s">
        <v>129</v>
      </c>
      <c r="J86" s="365" t="s">
        <v>293</v>
      </c>
      <c r="L86" s="365" t="s">
        <v>250</v>
      </c>
      <c r="M86" s="365" t="s">
        <v>215</v>
      </c>
      <c r="N86" s="365" t="s">
        <v>204</v>
      </c>
      <c r="O86" s="365" t="s">
        <v>246</v>
      </c>
    </row>
    <row r="87" spans="1:15" x14ac:dyDescent="0.2">
      <c r="A87" s="365" t="s">
        <v>301</v>
      </c>
      <c r="B87" s="365" t="s">
        <v>210</v>
      </c>
      <c r="C87" s="365" t="s">
        <v>213</v>
      </c>
      <c r="D87" s="365" t="s">
        <v>295</v>
      </c>
      <c r="E87" s="365" t="str">
        <f t="shared" si="1"/>
        <v>Borotín-Malšice</v>
      </c>
      <c r="F87" s="365"/>
      <c r="G87" s="365" t="s">
        <v>310</v>
      </c>
      <c r="H87" s="365" t="s">
        <v>204</v>
      </c>
      <c r="I87" s="365" t="s">
        <v>130</v>
      </c>
      <c r="J87" s="365" t="s">
        <v>311</v>
      </c>
      <c r="L87" s="365" t="s">
        <v>270</v>
      </c>
      <c r="M87" s="365" t="s">
        <v>131</v>
      </c>
      <c r="N87" s="365" t="s">
        <v>204</v>
      </c>
      <c r="O87" s="365" t="s">
        <v>271</v>
      </c>
    </row>
    <row r="88" spans="1:15" x14ac:dyDescent="0.2">
      <c r="A88" s="365" t="s">
        <v>302</v>
      </c>
      <c r="B88" s="365" t="s">
        <v>129</v>
      </c>
      <c r="C88" s="365" t="s">
        <v>213</v>
      </c>
      <c r="D88" s="365" t="s">
        <v>303</v>
      </c>
      <c r="E88" s="365" t="str">
        <f t="shared" si="1"/>
        <v>Lomnice-Malšice</v>
      </c>
      <c r="F88" s="365"/>
      <c r="G88" s="365" t="s">
        <v>328</v>
      </c>
      <c r="H88" s="365" t="s">
        <v>204</v>
      </c>
      <c r="I88" s="365" t="s">
        <v>148</v>
      </c>
      <c r="J88" s="365" t="s">
        <v>329</v>
      </c>
      <c r="L88" s="365" t="s">
        <v>291</v>
      </c>
      <c r="M88" s="365" t="s">
        <v>132</v>
      </c>
      <c r="N88" s="365" t="s">
        <v>204</v>
      </c>
      <c r="O88" s="365" t="s">
        <v>284</v>
      </c>
    </row>
    <row r="89" spans="1:15" x14ac:dyDescent="0.2">
      <c r="A89" s="365" t="s">
        <v>304</v>
      </c>
      <c r="B89" s="365" t="s">
        <v>215</v>
      </c>
      <c r="C89" s="365" t="s">
        <v>210</v>
      </c>
      <c r="D89" s="365" t="s">
        <v>303</v>
      </c>
      <c r="E89" s="365" t="str">
        <f t="shared" si="1"/>
        <v>Větrovy-Borotín</v>
      </c>
      <c r="F89" s="365" t="s">
        <v>349</v>
      </c>
      <c r="G89" s="365" t="s">
        <v>224</v>
      </c>
      <c r="H89" s="365" t="s">
        <v>130</v>
      </c>
      <c r="I89" s="365" t="s">
        <v>203</v>
      </c>
      <c r="J89" s="365" t="s">
        <v>218</v>
      </c>
      <c r="L89" s="365" t="s">
        <v>314</v>
      </c>
      <c r="M89" s="365" t="s">
        <v>133</v>
      </c>
      <c r="N89" s="365" t="s">
        <v>204</v>
      </c>
      <c r="O89" s="365" t="s">
        <v>313</v>
      </c>
    </row>
    <row r="90" spans="1:15" x14ac:dyDescent="0.2">
      <c r="A90" s="365" t="s">
        <v>305</v>
      </c>
      <c r="B90" s="365" t="s">
        <v>216</v>
      </c>
      <c r="C90" s="365" t="s">
        <v>207</v>
      </c>
      <c r="D90" s="365" t="s">
        <v>303</v>
      </c>
      <c r="E90" s="365" t="str">
        <f t="shared" si="1"/>
        <v>Met.Tábor-Jistebnice</v>
      </c>
      <c r="F90" s="365" t="s">
        <v>349</v>
      </c>
      <c r="G90" s="365" t="s">
        <v>242</v>
      </c>
      <c r="H90" s="365" t="s">
        <v>130</v>
      </c>
      <c r="I90" s="365" t="s">
        <v>210</v>
      </c>
      <c r="J90" s="365" t="s">
        <v>238</v>
      </c>
      <c r="L90" s="365" t="s">
        <v>201</v>
      </c>
      <c r="M90" s="365" t="s">
        <v>148</v>
      </c>
      <c r="N90" s="365" t="s">
        <v>130</v>
      </c>
      <c r="O90" s="365" t="s">
        <v>200</v>
      </c>
    </row>
    <row r="91" spans="1:15" x14ac:dyDescent="0.2">
      <c r="A91" s="365" t="s">
        <v>306</v>
      </c>
      <c r="B91" s="365" t="s">
        <v>131</v>
      </c>
      <c r="C91" s="365" t="s">
        <v>203</v>
      </c>
      <c r="D91" s="365" t="s">
        <v>307</v>
      </c>
      <c r="E91" s="365" t="str">
        <f t="shared" si="1"/>
        <v>Třebětice-Ml.Vožice</v>
      </c>
      <c r="F91" s="365" t="s">
        <v>349</v>
      </c>
      <c r="G91" s="365" t="s">
        <v>259</v>
      </c>
      <c r="H91" s="365" t="s">
        <v>130</v>
      </c>
      <c r="I91" s="365" t="s">
        <v>215</v>
      </c>
      <c r="J91" s="365" t="s">
        <v>255</v>
      </c>
      <c r="L91" s="365" t="s">
        <v>230</v>
      </c>
      <c r="M91" s="365" t="s">
        <v>207</v>
      </c>
      <c r="N91" s="365" t="s">
        <v>130</v>
      </c>
      <c r="O91" s="365" t="s">
        <v>208</v>
      </c>
    </row>
    <row r="92" spans="1:15" x14ac:dyDescent="0.2">
      <c r="A92" s="365" t="s">
        <v>308</v>
      </c>
      <c r="B92" s="365" t="s">
        <v>211</v>
      </c>
      <c r="C92" s="365" t="s">
        <v>148</v>
      </c>
      <c r="D92" s="365" t="s">
        <v>303</v>
      </c>
      <c r="E92" s="365" t="str">
        <f t="shared" si="1"/>
        <v>Chotoviny-D.Bukovsko</v>
      </c>
      <c r="F92" s="365" t="s">
        <v>349</v>
      </c>
      <c r="G92" s="365" t="s">
        <v>277</v>
      </c>
      <c r="H92" s="365" t="s">
        <v>130</v>
      </c>
      <c r="I92" s="365" t="s">
        <v>131</v>
      </c>
      <c r="J92" s="365" t="s">
        <v>274</v>
      </c>
      <c r="L92" s="365" t="s">
        <v>249</v>
      </c>
      <c r="M92" s="365" t="s">
        <v>213</v>
      </c>
      <c r="N92" s="365" t="s">
        <v>130</v>
      </c>
      <c r="O92" s="365" t="s">
        <v>246</v>
      </c>
    </row>
    <row r="93" spans="1:15" x14ac:dyDescent="0.2">
      <c r="A93" s="365" t="s">
        <v>309</v>
      </c>
      <c r="B93" s="365" t="s">
        <v>132</v>
      </c>
      <c r="C93" s="365" t="s">
        <v>133</v>
      </c>
      <c r="D93" s="365" t="s">
        <v>303</v>
      </c>
      <c r="E93" s="365" t="str">
        <f t="shared" si="1"/>
        <v>N. Včelnice-K.Řečice</v>
      </c>
      <c r="F93" s="365"/>
      <c r="G93" s="365" t="s">
        <v>294</v>
      </c>
      <c r="H93" s="365" t="s">
        <v>130</v>
      </c>
      <c r="I93" s="365" t="s">
        <v>132</v>
      </c>
      <c r="J93" s="365" t="s">
        <v>295</v>
      </c>
      <c r="L93" s="365" t="s">
        <v>269</v>
      </c>
      <c r="M93" s="365" t="s">
        <v>216</v>
      </c>
      <c r="N93" s="365" t="s">
        <v>130</v>
      </c>
      <c r="O93" s="365" t="s">
        <v>265</v>
      </c>
    </row>
    <row r="94" spans="1:15" x14ac:dyDescent="0.2">
      <c r="A94" s="365" t="s">
        <v>310</v>
      </c>
      <c r="B94" s="365" t="s">
        <v>204</v>
      </c>
      <c r="C94" s="365" t="s">
        <v>130</v>
      </c>
      <c r="D94" s="365" t="s">
        <v>311</v>
      </c>
      <c r="E94" s="365" t="str">
        <f t="shared" si="1"/>
        <v>Řepeč/Opařany-Slavonice</v>
      </c>
      <c r="F94" s="365"/>
      <c r="G94" s="365" t="s">
        <v>312</v>
      </c>
      <c r="H94" s="365" t="s">
        <v>130</v>
      </c>
      <c r="I94" s="365" t="s">
        <v>129</v>
      </c>
      <c r="J94" s="365" t="s">
        <v>313</v>
      </c>
      <c r="L94" s="365" t="s">
        <v>290</v>
      </c>
      <c r="M94" s="365" t="s">
        <v>211</v>
      </c>
      <c r="N94" s="365" t="s">
        <v>130</v>
      </c>
      <c r="O94" s="365" t="s">
        <v>284</v>
      </c>
    </row>
    <row r="95" spans="1:15" x14ac:dyDescent="0.2">
      <c r="A95" s="365" t="s">
        <v>312</v>
      </c>
      <c r="B95" s="365" t="s">
        <v>130</v>
      </c>
      <c r="C95" s="365" t="s">
        <v>129</v>
      </c>
      <c r="D95" s="365" t="s">
        <v>313</v>
      </c>
      <c r="E95" s="365" t="str">
        <f t="shared" si="1"/>
        <v>Slavonice-Lomnice</v>
      </c>
      <c r="F95" s="365"/>
      <c r="G95" s="365" t="s">
        <v>330</v>
      </c>
      <c r="H95" s="365" t="s">
        <v>130</v>
      </c>
      <c r="I95" s="365" t="s">
        <v>133</v>
      </c>
      <c r="J95" s="365" t="s">
        <v>322</v>
      </c>
      <c r="L95" s="365" t="s">
        <v>310</v>
      </c>
      <c r="M95" s="365" t="s">
        <v>204</v>
      </c>
      <c r="N95" s="365" t="s">
        <v>130</v>
      </c>
      <c r="O95" s="365" t="s">
        <v>311</v>
      </c>
    </row>
    <row r="96" spans="1:15" x14ac:dyDescent="0.2">
      <c r="A96" s="365" t="s">
        <v>314</v>
      </c>
      <c r="B96" s="365" t="s">
        <v>133</v>
      </c>
      <c r="C96" s="365" t="s">
        <v>204</v>
      </c>
      <c r="D96" s="365" t="s">
        <v>313</v>
      </c>
      <c r="E96" s="365" t="str">
        <f t="shared" si="1"/>
        <v>K.Řečice-Řepeč/Opařany</v>
      </c>
      <c r="F96" s="365"/>
      <c r="G96" s="365" t="s">
        <v>219</v>
      </c>
      <c r="H96" s="365" t="s">
        <v>131</v>
      </c>
      <c r="I96" s="365" t="s">
        <v>215</v>
      </c>
      <c r="J96" s="365" t="s">
        <v>218</v>
      </c>
      <c r="L96" s="365" t="s">
        <v>212</v>
      </c>
      <c r="M96" s="365" t="s">
        <v>213</v>
      </c>
      <c r="N96" s="365" t="s">
        <v>131</v>
      </c>
      <c r="O96" s="365" t="s">
        <v>200</v>
      </c>
    </row>
    <row r="97" spans="1:15" x14ac:dyDescent="0.2">
      <c r="A97" s="365" t="s">
        <v>315</v>
      </c>
      <c r="B97" s="365" t="s">
        <v>148</v>
      </c>
      <c r="C97" s="365" t="s">
        <v>132</v>
      </c>
      <c r="D97" s="365" t="s">
        <v>313</v>
      </c>
      <c r="E97" s="365" t="str">
        <f t="shared" si="1"/>
        <v>D.Bukovsko-N. Včelnice</v>
      </c>
      <c r="F97" s="365"/>
      <c r="G97" s="365" t="s">
        <v>235</v>
      </c>
      <c r="H97" s="365" t="s">
        <v>131</v>
      </c>
      <c r="I97" s="365" t="s">
        <v>129</v>
      </c>
      <c r="J97" s="365" t="s">
        <v>236</v>
      </c>
      <c r="L97" s="365" t="s">
        <v>234</v>
      </c>
      <c r="M97" s="365" t="s">
        <v>216</v>
      </c>
      <c r="N97" s="365" t="s">
        <v>131</v>
      </c>
      <c r="O97" s="365" t="s">
        <v>227</v>
      </c>
    </row>
    <row r="98" spans="1:15" x14ac:dyDescent="0.2">
      <c r="A98" s="365" t="s">
        <v>316</v>
      </c>
      <c r="B98" s="365" t="s">
        <v>203</v>
      </c>
      <c r="C98" s="365" t="s">
        <v>211</v>
      </c>
      <c r="D98" s="365" t="s">
        <v>317</v>
      </c>
      <c r="E98" s="365" t="str">
        <f t="shared" si="1"/>
        <v>Ml.Vožice-Chotoviny</v>
      </c>
      <c r="F98" s="365"/>
      <c r="G98" s="365" t="s">
        <v>252</v>
      </c>
      <c r="H98" s="365" t="s">
        <v>131</v>
      </c>
      <c r="I98" s="365" t="s">
        <v>211</v>
      </c>
      <c r="J98" s="365" t="s">
        <v>253</v>
      </c>
      <c r="L98" s="365" t="s">
        <v>256</v>
      </c>
      <c r="M98" s="365" t="s">
        <v>132</v>
      </c>
      <c r="N98" s="365" t="s">
        <v>131</v>
      </c>
      <c r="O98" s="365" t="s">
        <v>255</v>
      </c>
    </row>
    <row r="99" spans="1:15" x14ac:dyDescent="0.2">
      <c r="A99" s="365" t="s">
        <v>318</v>
      </c>
      <c r="B99" s="365" t="s">
        <v>207</v>
      </c>
      <c r="C99" s="365" t="s">
        <v>131</v>
      </c>
      <c r="D99" s="365" t="s">
        <v>208</v>
      </c>
      <c r="E99" s="365" t="str">
        <f t="shared" si="1"/>
        <v>Jistebnice-Třebětice</v>
      </c>
      <c r="F99" s="365"/>
      <c r="G99" s="365" t="s">
        <v>270</v>
      </c>
      <c r="H99" s="365" t="s">
        <v>131</v>
      </c>
      <c r="I99" s="365" t="s">
        <v>204</v>
      </c>
      <c r="J99" s="365" t="s">
        <v>271</v>
      </c>
      <c r="L99" s="365" t="s">
        <v>277</v>
      </c>
      <c r="M99" s="365" t="s">
        <v>130</v>
      </c>
      <c r="N99" s="365" t="s">
        <v>131</v>
      </c>
      <c r="O99" s="365" t="s">
        <v>274</v>
      </c>
    </row>
    <row r="100" spans="1:15" x14ac:dyDescent="0.2">
      <c r="A100" s="365" t="s">
        <v>319</v>
      </c>
      <c r="B100" s="365" t="s">
        <v>210</v>
      </c>
      <c r="C100" s="365" t="s">
        <v>216</v>
      </c>
      <c r="D100" s="365" t="s">
        <v>313</v>
      </c>
      <c r="E100" s="365" t="str">
        <f t="shared" si="1"/>
        <v>Borotín-Met.Tábor</v>
      </c>
      <c r="F100" s="365"/>
      <c r="G100" s="365" t="s">
        <v>288</v>
      </c>
      <c r="H100" s="365" t="s">
        <v>131</v>
      </c>
      <c r="I100" s="365" t="s">
        <v>133</v>
      </c>
      <c r="J100" s="365" t="s">
        <v>289</v>
      </c>
      <c r="L100" s="365" t="s">
        <v>297</v>
      </c>
      <c r="M100" s="365" t="s">
        <v>148</v>
      </c>
      <c r="N100" s="365" t="s">
        <v>131</v>
      </c>
      <c r="O100" s="365" t="s">
        <v>295</v>
      </c>
    </row>
    <row r="101" spans="1:15" x14ac:dyDescent="0.2">
      <c r="A101" s="365" t="s">
        <v>320</v>
      </c>
      <c r="B101" s="365" t="s">
        <v>213</v>
      </c>
      <c r="C101" s="365" t="s">
        <v>215</v>
      </c>
      <c r="D101" s="365" t="s">
        <v>313</v>
      </c>
      <c r="E101" s="365" t="str">
        <f t="shared" si="1"/>
        <v>Malšice-Větrovy</v>
      </c>
      <c r="F101" s="365"/>
      <c r="G101" s="365" t="s">
        <v>306</v>
      </c>
      <c r="H101" s="365" t="s">
        <v>131</v>
      </c>
      <c r="I101" s="365" t="s">
        <v>203</v>
      </c>
      <c r="J101" s="365" t="s">
        <v>307</v>
      </c>
      <c r="L101" s="365" t="s">
        <v>318</v>
      </c>
      <c r="M101" s="365" t="s">
        <v>207</v>
      </c>
      <c r="N101" s="365" t="s">
        <v>131</v>
      </c>
      <c r="O101" s="365" t="s">
        <v>208</v>
      </c>
    </row>
    <row r="102" spans="1:15" x14ac:dyDescent="0.2">
      <c r="A102" s="365" t="s">
        <v>321</v>
      </c>
      <c r="B102" s="365" t="s">
        <v>129</v>
      </c>
      <c r="C102" s="365" t="s">
        <v>215</v>
      </c>
      <c r="D102" s="365" t="s">
        <v>322</v>
      </c>
      <c r="E102" s="365" t="str">
        <f t="shared" si="1"/>
        <v>Lomnice-Větrovy</v>
      </c>
      <c r="F102" s="365"/>
      <c r="G102" s="365" t="s">
        <v>324</v>
      </c>
      <c r="H102" s="365" t="s">
        <v>131</v>
      </c>
      <c r="I102" s="365" t="s">
        <v>210</v>
      </c>
      <c r="J102" s="365" t="s">
        <v>325</v>
      </c>
      <c r="L102" s="365" t="s">
        <v>219</v>
      </c>
      <c r="M102" s="365" t="s">
        <v>131</v>
      </c>
      <c r="N102" s="365" t="s">
        <v>215</v>
      </c>
      <c r="O102" s="365" t="s">
        <v>218</v>
      </c>
    </row>
    <row r="103" spans="1:15" x14ac:dyDescent="0.2">
      <c r="A103" s="365" t="s">
        <v>323</v>
      </c>
      <c r="B103" s="365" t="s">
        <v>216</v>
      </c>
      <c r="C103" s="365" t="s">
        <v>213</v>
      </c>
      <c r="D103" s="365" t="s">
        <v>322</v>
      </c>
      <c r="E103" s="365" t="str">
        <f t="shared" si="1"/>
        <v>Met.Tábor-Malšice</v>
      </c>
      <c r="F103" s="365"/>
      <c r="G103" s="365" t="s">
        <v>214</v>
      </c>
      <c r="H103" s="365" t="s">
        <v>215</v>
      </c>
      <c r="I103" s="365" t="s">
        <v>216</v>
      </c>
      <c r="J103" s="365" t="s">
        <v>200</v>
      </c>
      <c r="L103" s="365" t="s">
        <v>239</v>
      </c>
      <c r="M103" s="365" t="s">
        <v>132</v>
      </c>
      <c r="N103" s="365" t="s">
        <v>215</v>
      </c>
      <c r="O103" s="365" t="s">
        <v>238</v>
      </c>
    </row>
    <row r="104" spans="1:15" x14ac:dyDescent="0.2">
      <c r="A104" s="365" t="s">
        <v>324</v>
      </c>
      <c r="B104" s="365" t="s">
        <v>131</v>
      </c>
      <c r="C104" s="365" t="s">
        <v>210</v>
      </c>
      <c r="D104" s="365" t="s">
        <v>325</v>
      </c>
      <c r="E104" s="365" t="str">
        <f t="shared" si="1"/>
        <v>Třebětice-Borotín</v>
      </c>
      <c r="F104" s="365"/>
      <c r="G104" s="365" t="s">
        <v>233</v>
      </c>
      <c r="H104" s="365" t="s">
        <v>215</v>
      </c>
      <c r="I104" s="365" t="s">
        <v>211</v>
      </c>
      <c r="J104" s="365" t="s">
        <v>227</v>
      </c>
      <c r="L104" s="365" t="s">
        <v>259</v>
      </c>
      <c r="M104" s="365" t="s">
        <v>130</v>
      </c>
      <c r="N104" s="365" t="s">
        <v>215</v>
      </c>
      <c r="O104" s="365" t="s">
        <v>255</v>
      </c>
    </row>
    <row r="105" spans="1:15" x14ac:dyDescent="0.2">
      <c r="A105" s="365" t="s">
        <v>326</v>
      </c>
      <c r="B105" s="365" t="s">
        <v>211</v>
      </c>
      <c r="C105" s="365" t="s">
        <v>207</v>
      </c>
      <c r="D105" s="365" t="s">
        <v>322</v>
      </c>
      <c r="E105" s="365" t="str">
        <f t="shared" si="1"/>
        <v>Chotoviny-Jistebnice</v>
      </c>
      <c r="F105" s="365"/>
      <c r="G105" s="365" t="s">
        <v>250</v>
      </c>
      <c r="H105" s="365" t="s">
        <v>215</v>
      </c>
      <c r="I105" s="365" t="s">
        <v>204</v>
      </c>
      <c r="J105" s="365" t="s">
        <v>246</v>
      </c>
      <c r="L105" s="365" t="s">
        <v>279</v>
      </c>
      <c r="M105" s="365" t="s">
        <v>148</v>
      </c>
      <c r="N105" s="365" t="s">
        <v>215</v>
      </c>
      <c r="O105" s="365" t="s">
        <v>274</v>
      </c>
    </row>
    <row r="106" spans="1:15" x14ac:dyDescent="0.2">
      <c r="A106" s="365" t="s">
        <v>327</v>
      </c>
      <c r="B106" s="365" t="s">
        <v>132</v>
      </c>
      <c r="C106" s="365" t="s">
        <v>203</v>
      </c>
      <c r="D106" s="365" t="s">
        <v>322</v>
      </c>
      <c r="E106" s="365" t="str">
        <f t="shared" si="1"/>
        <v>N. Včelnice-Ml.Vožice</v>
      </c>
      <c r="F106" s="365"/>
      <c r="G106" s="365" t="s">
        <v>268</v>
      </c>
      <c r="H106" s="365" t="s">
        <v>215</v>
      </c>
      <c r="I106" s="365" t="s">
        <v>133</v>
      </c>
      <c r="J106" s="365" t="s">
        <v>265</v>
      </c>
      <c r="L106" s="365" t="s">
        <v>300</v>
      </c>
      <c r="M106" s="365" t="s">
        <v>207</v>
      </c>
      <c r="N106" s="365" t="s">
        <v>215</v>
      </c>
      <c r="O106" s="365" t="s">
        <v>208</v>
      </c>
    </row>
    <row r="107" spans="1:15" x14ac:dyDescent="0.2">
      <c r="A107" s="365" t="s">
        <v>328</v>
      </c>
      <c r="B107" s="365" t="s">
        <v>204</v>
      </c>
      <c r="C107" s="365" t="s">
        <v>148</v>
      </c>
      <c r="D107" s="365" t="s">
        <v>329</v>
      </c>
      <c r="E107" s="365" t="str">
        <f t="shared" si="1"/>
        <v>Řepeč/Opařany-D.Bukovsko</v>
      </c>
      <c r="F107" s="365"/>
      <c r="G107" s="365" t="s">
        <v>286</v>
      </c>
      <c r="H107" s="365" t="s">
        <v>215</v>
      </c>
      <c r="I107" s="365" t="s">
        <v>203</v>
      </c>
      <c r="J107" s="365" t="s">
        <v>284</v>
      </c>
      <c r="L107" s="365" t="s">
        <v>320</v>
      </c>
      <c r="M107" s="365" t="s">
        <v>213</v>
      </c>
      <c r="N107" s="365" t="s">
        <v>215</v>
      </c>
      <c r="O107" s="365" t="s">
        <v>313</v>
      </c>
    </row>
    <row r="108" spans="1:15" x14ac:dyDescent="0.2">
      <c r="A108" s="365" t="s">
        <v>330</v>
      </c>
      <c r="B108" s="365" t="s">
        <v>130</v>
      </c>
      <c r="C108" s="365" t="s">
        <v>133</v>
      </c>
      <c r="D108" s="365" t="s">
        <v>322</v>
      </c>
      <c r="E108" s="365" t="str">
        <f t="shared" si="1"/>
        <v>Slavonice-K.Řečice</v>
      </c>
      <c r="F108" s="365"/>
      <c r="G108" s="365" t="s">
        <v>304</v>
      </c>
      <c r="H108" s="365" t="s">
        <v>215</v>
      </c>
      <c r="I108" s="365" t="s">
        <v>210</v>
      </c>
      <c r="J108" s="365" t="s">
        <v>303</v>
      </c>
      <c r="L108" s="365" t="s">
        <v>321</v>
      </c>
      <c r="M108" s="365" t="s">
        <v>129</v>
      </c>
      <c r="N108" s="365" t="s">
        <v>215</v>
      </c>
      <c r="O108" s="365" t="s">
        <v>322</v>
      </c>
    </row>
    <row r="111" spans="1:15" x14ac:dyDescent="0.2">
      <c r="B111" s="364" t="s">
        <v>128</v>
      </c>
    </row>
    <row r="112" spans="1:15" x14ac:dyDescent="0.2">
      <c r="A112" s="365" t="s">
        <v>212</v>
      </c>
      <c r="B112" s="365" t="s">
        <v>213</v>
      </c>
      <c r="C112" s="365" t="s">
        <v>131</v>
      </c>
      <c r="D112" s="364" t="s">
        <v>338</v>
      </c>
      <c r="E112" s="364">
        <v>1</v>
      </c>
      <c r="F112" s="364" t="s">
        <v>331</v>
      </c>
      <c r="G112" s="365" t="s">
        <v>218</v>
      </c>
    </row>
    <row r="113" spans="1:7" x14ac:dyDescent="0.2">
      <c r="A113" s="365" t="s">
        <v>219</v>
      </c>
      <c r="B113" s="365" t="s">
        <v>131</v>
      </c>
      <c r="C113" s="365" t="s">
        <v>215</v>
      </c>
      <c r="D113" s="364" t="s">
        <v>331</v>
      </c>
      <c r="E113" s="364">
        <v>2</v>
      </c>
      <c r="F113" s="364" t="s">
        <v>332</v>
      </c>
      <c r="G113" s="365" t="s">
        <v>236</v>
      </c>
    </row>
    <row r="114" spans="1:7" x14ac:dyDescent="0.2">
      <c r="A114" s="365" t="s">
        <v>234</v>
      </c>
      <c r="B114" s="365" t="s">
        <v>216</v>
      </c>
      <c r="C114" s="365" t="s">
        <v>131</v>
      </c>
      <c r="D114" s="364" t="s">
        <v>339</v>
      </c>
      <c r="E114" s="364">
        <v>3</v>
      </c>
      <c r="F114" s="364" t="s">
        <v>333</v>
      </c>
      <c r="G114" s="365" t="s">
        <v>253</v>
      </c>
    </row>
    <row r="115" spans="1:7" x14ac:dyDescent="0.2">
      <c r="A115" s="365" t="s">
        <v>235</v>
      </c>
      <c r="B115" s="365" t="s">
        <v>131</v>
      </c>
      <c r="C115" s="365" t="s">
        <v>129</v>
      </c>
      <c r="D115" s="364" t="s">
        <v>332</v>
      </c>
      <c r="E115" s="364">
        <v>4</v>
      </c>
      <c r="F115" s="364" t="s">
        <v>334</v>
      </c>
      <c r="G115" s="365" t="s">
        <v>271</v>
      </c>
    </row>
    <row r="116" spans="1:7" x14ac:dyDescent="0.2">
      <c r="A116" s="365" t="s">
        <v>252</v>
      </c>
      <c r="B116" s="365" t="s">
        <v>131</v>
      </c>
      <c r="C116" s="365" t="s">
        <v>211</v>
      </c>
      <c r="D116" s="364" t="s">
        <v>333</v>
      </c>
      <c r="E116" s="364">
        <v>5</v>
      </c>
      <c r="F116" s="364" t="s">
        <v>335</v>
      </c>
      <c r="G116" s="365" t="s">
        <v>289</v>
      </c>
    </row>
    <row r="117" spans="1:7" x14ac:dyDescent="0.2">
      <c r="A117" s="365" t="s">
        <v>256</v>
      </c>
      <c r="B117" s="365" t="s">
        <v>132</v>
      </c>
      <c r="C117" s="365" t="s">
        <v>131</v>
      </c>
      <c r="D117" s="364" t="s">
        <v>340</v>
      </c>
      <c r="E117" s="364">
        <v>7</v>
      </c>
      <c r="F117" s="364" t="s">
        <v>336</v>
      </c>
      <c r="G117" s="365" t="s">
        <v>307</v>
      </c>
    </row>
    <row r="118" spans="1:7" x14ac:dyDescent="0.2">
      <c r="A118" s="365" t="s">
        <v>270</v>
      </c>
      <c r="B118" s="365" t="s">
        <v>131</v>
      </c>
      <c r="C118" s="365" t="s">
        <v>204</v>
      </c>
      <c r="D118" s="364" t="s">
        <v>334</v>
      </c>
      <c r="E118" s="364">
        <v>8</v>
      </c>
      <c r="F118" s="364" t="s">
        <v>337</v>
      </c>
      <c r="G118" s="365" t="s">
        <v>325</v>
      </c>
    </row>
    <row r="119" spans="1:7" x14ac:dyDescent="0.2">
      <c r="A119" s="365" t="s">
        <v>277</v>
      </c>
      <c r="B119" s="365" t="s">
        <v>130</v>
      </c>
      <c r="C119" s="365" t="s">
        <v>131</v>
      </c>
      <c r="D119" s="364" t="s">
        <v>341</v>
      </c>
      <c r="E119" s="364">
        <v>9</v>
      </c>
      <c r="F119" s="364" t="s">
        <v>338</v>
      </c>
      <c r="G119" s="365" t="s">
        <v>200</v>
      </c>
    </row>
    <row r="120" spans="1:7" x14ac:dyDescent="0.2">
      <c r="A120" s="365" t="s">
        <v>288</v>
      </c>
      <c r="B120" s="365" t="s">
        <v>131</v>
      </c>
      <c r="C120" s="365" t="s">
        <v>133</v>
      </c>
      <c r="D120" s="364" t="s">
        <v>335</v>
      </c>
      <c r="E120" s="364">
        <v>10</v>
      </c>
      <c r="F120" s="364" t="s">
        <v>339</v>
      </c>
      <c r="G120" s="365" t="s">
        <v>227</v>
      </c>
    </row>
    <row r="121" spans="1:7" x14ac:dyDescent="0.2">
      <c r="A121" s="365" t="s">
        <v>297</v>
      </c>
      <c r="B121" s="365" t="s">
        <v>148</v>
      </c>
      <c r="C121" s="365" t="s">
        <v>131</v>
      </c>
      <c r="D121" s="364" t="s">
        <v>342</v>
      </c>
      <c r="E121" s="364">
        <v>11</v>
      </c>
      <c r="F121" s="364" t="s">
        <v>340</v>
      </c>
      <c r="G121" s="365" t="s">
        <v>255</v>
      </c>
    </row>
    <row r="122" spans="1:7" x14ac:dyDescent="0.2">
      <c r="A122" s="365" t="s">
        <v>306</v>
      </c>
      <c r="B122" s="365" t="s">
        <v>131</v>
      </c>
      <c r="C122" s="365" t="s">
        <v>203</v>
      </c>
      <c r="D122" s="364" t="s">
        <v>336</v>
      </c>
      <c r="E122" s="364">
        <v>12</v>
      </c>
      <c r="F122" s="364" t="s">
        <v>341</v>
      </c>
      <c r="G122" s="365" t="s">
        <v>274</v>
      </c>
    </row>
    <row r="123" spans="1:7" x14ac:dyDescent="0.2">
      <c r="A123" s="365" t="s">
        <v>318</v>
      </c>
      <c r="B123" s="365" t="s">
        <v>207</v>
      </c>
      <c r="C123" s="365" t="s">
        <v>131</v>
      </c>
      <c r="D123" s="364" t="s">
        <v>343</v>
      </c>
      <c r="E123" s="364">
        <v>13</v>
      </c>
      <c r="F123" s="364" t="s">
        <v>342</v>
      </c>
      <c r="G123" s="365" t="s">
        <v>295</v>
      </c>
    </row>
    <row r="124" spans="1:7" x14ac:dyDescent="0.2">
      <c r="A124" s="365" t="s">
        <v>324</v>
      </c>
      <c r="B124" s="365" t="s">
        <v>131</v>
      </c>
      <c r="C124" s="365" t="s">
        <v>210</v>
      </c>
      <c r="D124" s="364" t="s">
        <v>337</v>
      </c>
      <c r="E124" s="364">
        <v>14</v>
      </c>
      <c r="F124" s="364" t="s">
        <v>343</v>
      </c>
      <c r="G124" s="365" t="s">
        <v>317</v>
      </c>
    </row>
    <row r="127" spans="1:7" x14ac:dyDescent="0.2">
      <c r="A127" s="364" t="str">
        <f>F112</f>
        <v>25.08.</v>
      </c>
      <c r="B127" s="364" t="str">
        <f>CONCATENATE(B112,"-",C112)</f>
        <v>Malšice-Třebětice</v>
      </c>
    </row>
    <row r="128" spans="1:7" x14ac:dyDescent="0.2">
      <c r="A128" s="364" t="str">
        <f t="shared" ref="A128:A139" si="2">F113</f>
        <v>09.09.</v>
      </c>
      <c r="B128" s="364" t="str">
        <f t="shared" ref="B128:B139" si="3">CONCATENATE(B113,"-",C113)</f>
        <v>Třebětice-Větrovy</v>
      </c>
    </row>
    <row r="129" spans="1:2" x14ac:dyDescent="0.2">
      <c r="A129" s="364" t="str">
        <f t="shared" si="2"/>
        <v>16.09.</v>
      </c>
      <c r="B129" s="364" t="str">
        <f t="shared" si="3"/>
        <v>Met.Tábor-Třebětice</v>
      </c>
    </row>
    <row r="130" spans="1:2" x14ac:dyDescent="0.2">
      <c r="A130" s="364" t="str">
        <f t="shared" si="2"/>
        <v>30.09.</v>
      </c>
      <c r="B130" s="364" t="str">
        <f t="shared" si="3"/>
        <v>Třebětice-Lomnice</v>
      </c>
    </row>
    <row r="131" spans="1:2" x14ac:dyDescent="0.2">
      <c r="A131" s="364" t="str">
        <f t="shared" si="2"/>
        <v>14.10.</v>
      </c>
      <c r="B131" s="364" t="str">
        <f t="shared" si="3"/>
        <v>Třebětice-Chotoviny</v>
      </c>
    </row>
    <row r="132" spans="1:2" x14ac:dyDescent="0.2">
      <c r="A132" s="364" t="str">
        <f t="shared" si="2"/>
        <v>28.10.</v>
      </c>
      <c r="B132" s="364" t="str">
        <f t="shared" si="3"/>
        <v>N. Včelnice-Třebětice</v>
      </c>
    </row>
    <row r="133" spans="1:2" x14ac:dyDescent="0.2">
      <c r="A133" s="364" t="str">
        <f t="shared" si="2"/>
        <v>11.11.</v>
      </c>
      <c r="B133" s="364" t="str">
        <f t="shared" si="3"/>
        <v>Třebětice-Řepeč/Opařany</v>
      </c>
    </row>
    <row r="134" spans="1:2" x14ac:dyDescent="0.2">
      <c r="A134" s="364" t="str">
        <f t="shared" si="2"/>
        <v>18.08.</v>
      </c>
      <c r="B134" s="364" t="str">
        <f t="shared" si="3"/>
        <v>Slavonice-Třebětice</v>
      </c>
    </row>
    <row r="135" spans="1:2" x14ac:dyDescent="0.2">
      <c r="A135" s="364" t="str">
        <f t="shared" si="2"/>
        <v>01.09.</v>
      </c>
      <c r="B135" s="364" t="str">
        <f t="shared" si="3"/>
        <v>Třebětice-K.Řečice</v>
      </c>
    </row>
    <row r="136" spans="1:2" x14ac:dyDescent="0.2">
      <c r="A136" s="364" t="str">
        <f t="shared" si="2"/>
        <v>22.09.</v>
      </c>
      <c r="B136" s="364" t="str">
        <f t="shared" si="3"/>
        <v>D.Bukovsko-Třebětice</v>
      </c>
    </row>
    <row r="137" spans="1:2" x14ac:dyDescent="0.2">
      <c r="A137" s="364" t="str">
        <f t="shared" si="2"/>
        <v>06.10.</v>
      </c>
      <c r="B137" s="364" t="str">
        <f t="shared" si="3"/>
        <v>Třebětice-Ml.Vožice</v>
      </c>
    </row>
    <row r="138" spans="1:2" x14ac:dyDescent="0.2">
      <c r="A138" s="364" t="str">
        <f t="shared" si="2"/>
        <v>20.10.</v>
      </c>
      <c r="B138" s="364" t="str">
        <f t="shared" si="3"/>
        <v>Jistebnice-Třebětice</v>
      </c>
    </row>
    <row r="139" spans="1:2" x14ac:dyDescent="0.2">
      <c r="A139" s="364" t="str">
        <f t="shared" si="2"/>
        <v>04.11.</v>
      </c>
      <c r="B139" s="364" t="str">
        <f t="shared" si="3"/>
        <v>Třebětice-Borotín</v>
      </c>
    </row>
    <row r="141" spans="1:2" x14ac:dyDescent="0.2">
      <c r="B141" s="364" t="str">
        <f>CONCATENATE(C112,"-",B112)</f>
        <v>Třebětice-Malšice</v>
      </c>
    </row>
    <row r="142" spans="1:2" x14ac:dyDescent="0.2">
      <c r="B142" s="364" t="str">
        <f t="shared" ref="B142:B153" si="4">CONCATENATE(C113,"-",B113)</f>
        <v>Větrovy-Třebětice</v>
      </c>
    </row>
    <row r="143" spans="1:2" x14ac:dyDescent="0.2">
      <c r="B143" s="364" t="str">
        <f t="shared" si="4"/>
        <v>Třebětice-Met.Tábor</v>
      </c>
    </row>
    <row r="144" spans="1:2" x14ac:dyDescent="0.2">
      <c r="B144" s="364" t="str">
        <f t="shared" si="4"/>
        <v>Lomnice-Třebětice</v>
      </c>
    </row>
    <row r="145" spans="2:2" x14ac:dyDescent="0.2">
      <c r="B145" s="364" t="str">
        <f t="shared" si="4"/>
        <v>Chotoviny-Třebětice</v>
      </c>
    </row>
    <row r="146" spans="2:2" x14ac:dyDescent="0.2">
      <c r="B146" s="364" t="str">
        <f t="shared" si="4"/>
        <v>Třebětice-N. Včelnice</v>
      </c>
    </row>
    <row r="147" spans="2:2" x14ac:dyDescent="0.2">
      <c r="B147" s="364" t="str">
        <f t="shared" si="4"/>
        <v>Řepeč/Opařany-Třebětice</v>
      </c>
    </row>
    <row r="148" spans="2:2" x14ac:dyDescent="0.2">
      <c r="B148" s="364" t="str">
        <f t="shared" si="4"/>
        <v>Třebětice-Slavonice</v>
      </c>
    </row>
    <row r="149" spans="2:2" x14ac:dyDescent="0.2">
      <c r="B149" s="364" t="str">
        <f t="shared" si="4"/>
        <v>K.Řečice-Třebětice</v>
      </c>
    </row>
    <row r="150" spans="2:2" x14ac:dyDescent="0.2">
      <c r="B150" s="364" t="str">
        <f t="shared" si="4"/>
        <v>Třebětice-D.Bukovsko</v>
      </c>
    </row>
    <row r="151" spans="2:2" x14ac:dyDescent="0.2">
      <c r="B151" s="364" t="str">
        <f t="shared" si="4"/>
        <v>Ml.Vožice-Třebětice</v>
      </c>
    </row>
    <row r="152" spans="2:2" x14ac:dyDescent="0.2">
      <c r="B152" s="364" t="str">
        <f t="shared" si="4"/>
        <v>Třebětice-Jistebnice</v>
      </c>
    </row>
    <row r="153" spans="2:2" x14ac:dyDescent="0.2">
      <c r="B153" s="364" t="str">
        <f t="shared" si="4"/>
        <v>Borotín-Třebětice</v>
      </c>
    </row>
  </sheetData>
  <phoneticPr fontId="16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topLeftCell="B1" workbookViewId="0">
      <selection activeCell="Q36" sqref="Q36"/>
    </sheetView>
  </sheetViews>
  <sheetFormatPr defaultRowHeight="12.75" x14ac:dyDescent="0.2"/>
  <sheetData/>
  <phoneticPr fontId="16" type="noConversion"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>
      <selection activeCell="Q15" sqref="Q15"/>
    </sheetView>
  </sheetViews>
  <sheetFormatPr defaultRowHeight="12.75" x14ac:dyDescent="0.2"/>
  <sheetData/>
  <phoneticPr fontId="16" type="noConversion"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S28" sqref="S28"/>
    </sheetView>
  </sheetViews>
  <sheetFormatPr defaultRowHeight="12.75" x14ac:dyDescent="0.2"/>
  <sheetData/>
  <phoneticPr fontId="16" type="noConversion"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>
      <selection activeCell="R21" sqref="R21"/>
    </sheetView>
  </sheetViews>
  <sheetFormatPr defaultRowHeight="12.75" x14ac:dyDescent="0.2"/>
  <sheetData/>
  <phoneticPr fontId="16" type="noConversion"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>
      <selection activeCell="R11" sqref="R11"/>
    </sheetView>
  </sheetViews>
  <sheetFormatPr defaultRowHeight="12.75" x14ac:dyDescent="0.2"/>
  <sheetData/>
  <phoneticPr fontId="16" type="noConversion"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468"/>
  <sheetViews>
    <sheetView topLeftCell="A91" workbookViewId="0">
      <selection activeCell="I109" sqref="I109:I121"/>
    </sheetView>
  </sheetViews>
  <sheetFormatPr defaultRowHeight="11.25" x14ac:dyDescent="0.2"/>
  <cols>
    <col min="1" max="1" width="18.28515625" style="29" bestFit="1" customWidth="1"/>
    <col min="2" max="2" width="19.5703125" style="29" bestFit="1" customWidth="1"/>
    <col min="3" max="4" width="9.140625" style="29" bestFit="1" customWidth="1"/>
    <col min="5" max="5" width="9.5703125" style="29" bestFit="1" customWidth="1"/>
    <col min="6" max="6" width="3.7109375" style="29" bestFit="1" customWidth="1"/>
    <col min="7" max="7" width="16.28515625" style="29" bestFit="1" customWidth="1"/>
    <col min="8" max="8" width="44.85546875" style="29" bestFit="1" customWidth="1"/>
    <col min="9" max="9" width="45.42578125" style="29" bestFit="1" customWidth="1"/>
    <col min="10" max="10" width="4.85546875" style="29" customWidth="1"/>
    <col min="11" max="11" width="5.28515625" style="29" bestFit="1" customWidth="1"/>
    <col min="12" max="12" width="20.5703125" style="29" customWidth="1"/>
    <col min="13" max="13" width="9.140625" style="29"/>
    <col min="14" max="14" width="19.85546875" style="29" customWidth="1"/>
    <col min="15" max="15" width="16.140625" style="29" customWidth="1"/>
    <col min="16" max="18" width="9.140625" style="29"/>
    <col min="19" max="19" width="20.28515625" style="29" customWidth="1"/>
    <col min="20" max="23" width="9.140625" style="29"/>
    <col min="24" max="24" width="25.140625" style="29" customWidth="1"/>
    <col min="25" max="16384" width="9.140625" style="29"/>
  </cols>
  <sheetData>
    <row r="1" spans="1:11" x14ac:dyDescent="0.2">
      <c r="A1" s="29" t="s">
        <v>561</v>
      </c>
      <c r="B1" s="29" t="s">
        <v>178</v>
      </c>
      <c r="H1" s="29" t="s">
        <v>705</v>
      </c>
    </row>
    <row r="2" spans="1:11" x14ac:dyDescent="0.2">
      <c r="A2" s="29" t="s">
        <v>562</v>
      </c>
      <c r="H2" s="29" t="s">
        <v>706</v>
      </c>
    </row>
    <row r="3" spans="1:11" x14ac:dyDescent="0.2">
      <c r="A3" s="29" t="s">
        <v>563</v>
      </c>
      <c r="B3" s="29" t="s">
        <v>593</v>
      </c>
      <c r="H3" s="29" t="s">
        <v>707</v>
      </c>
    </row>
    <row r="4" spans="1:11" x14ac:dyDescent="0.2">
      <c r="A4" s="29" t="s">
        <v>564</v>
      </c>
      <c r="B4" s="29" t="s">
        <v>193</v>
      </c>
      <c r="C4" s="29" t="s">
        <v>194</v>
      </c>
      <c r="D4" s="29" t="s">
        <v>195</v>
      </c>
      <c r="E4" s="29" t="s">
        <v>196</v>
      </c>
      <c r="F4" s="29" t="s">
        <v>197</v>
      </c>
      <c r="G4" s="29" t="s">
        <v>198</v>
      </c>
      <c r="H4" s="29" t="s">
        <v>708</v>
      </c>
    </row>
    <row r="5" spans="1:11" x14ac:dyDescent="0.2">
      <c r="A5" s="29" t="s">
        <v>565</v>
      </c>
      <c r="H5" s="29" t="s">
        <v>709</v>
      </c>
    </row>
    <row r="6" spans="1:11" x14ac:dyDescent="0.2">
      <c r="A6" s="29" t="s">
        <v>566</v>
      </c>
      <c r="B6" s="29" t="s">
        <v>199</v>
      </c>
      <c r="C6" s="29" t="s">
        <v>129</v>
      </c>
      <c r="D6" s="29" t="s">
        <v>558</v>
      </c>
      <c r="E6" s="29" t="s">
        <v>594</v>
      </c>
      <c r="F6" s="29" t="s">
        <v>351</v>
      </c>
      <c r="G6" s="29" t="s">
        <v>595</v>
      </c>
    </row>
    <row r="7" spans="1:11" x14ac:dyDescent="0.2">
      <c r="A7" s="29" t="s">
        <v>567</v>
      </c>
      <c r="H7" s="29" t="s">
        <v>710</v>
      </c>
    </row>
    <row r="8" spans="1:11" x14ac:dyDescent="0.2">
      <c r="A8" s="29" t="s">
        <v>568</v>
      </c>
      <c r="B8" s="29" t="s">
        <v>201</v>
      </c>
      <c r="C8" s="29" t="s">
        <v>148</v>
      </c>
      <c r="D8" s="29" t="s">
        <v>405</v>
      </c>
      <c r="E8" s="29" t="s">
        <v>596</v>
      </c>
      <c r="F8" s="29" t="s">
        <v>351</v>
      </c>
    </row>
    <row r="9" spans="1:11" x14ac:dyDescent="0.2">
      <c r="A9" s="29" t="s">
        <v>569</v>
      </c>
      <c r="H9" s="29" t="s">
        <v>711</v>
      </c>
    </row>
    <row r="10" spans="1:11" x14ac:dyDescent="0.2">
      <c r="A10" s="29" t="s">
        <v>570</v>
      </c>
      <c r="B10" s="29" t="s">
        <v>202</v>
      </c>
      <c r="C10" s="29" t="s">
        <v>133</v>
      </c>
      <c r="D10" s="29" t="s">
        <v>130</v>
      </c>
      <c r="E10" s="29" t="s">
        <v>594</v>
      </c>
      <c r="F10" s="29" t="s">
        <v>351</v>
      </c>
      <c r="H10" s="29" t="s">
        <v>712</v>
      </c>
    </row>
    <row r="11" spans="1:11" x14ac:dyDescent="0.2">
      <c r="A11" s="29" t="s">
        <v>571</v>
      </c>
      <c r="H11" s="29" t="s">
        <v>713</v>
      </c>
    </row>
    <row r="12" spans="1:11" x14ac:dyDescent="0.2">
      <c r="A12" s="29" t="s">
        <v>572</v>
      </c>
      <c r="B12" s="29" t="s">
        <v>206</v>
      </c>
      <c r="C12" s="29" t="s">
        <v>557</v>
      </c>
      <c r="D12" s="29" t="s">
        <v>131</v>
      </c>
      <c r="E12" s="29" t="s">
        <v>596</v>
      </c>
      <c r="F12" s="29" t="s">
        <v>351</v>
      </c>
      <c r="H12" s="29" t="s">
        <v>714</v>
      </c>
    </row>
    <row r="13" spans="1:11" x14ac:dyDescent="0.2">
      <c r="A13" s="29" t="s">
        <v>573</v>
      </c>
      <c r="H13" s="29" t="s">
        <v>715</v>
      </c>
    </row>
    <row r="14" spans="1:11" x14ac:dyDescent="0.2">
      <c r="A14" s="29" t="s">
        <v>574</v>
      </c>
      <c r="B14" s="29" t="s">
        <v>209</v>
      </c>
      <c r="C14" s="29" t="s">
        <v>402</v>
      </c>
      <c r="D14" s="29" t="s">
        <v>398</v>
      </c>
      <c r="E14" s="29" t="s">
        <v>594</v>
      </c>
      <c r="F14" s="29" t="s">
        <v>351</v>
      </c>
      <c r="G14" s="29" t="s">
        <v>597</v>
      </c>
      <c r="H14" s="29" t="s">
        <v>716</v>
      </c>
    </row>
    <row r="15" spans="1:11" x14ac:dyDescent="0.2">
      <c r="A15" s="29" t="s">
        <v>575</v>
      </c>
      <c r="H15" s="29" t="s">
        <v>717</v>
      </c>
    </row>
    <row r="16" spans="1:11" x14ac:dyDescent="0.2">
      <c r="A16" s="29" t="s">
        <v>576</v>
      </c>
      <c r="B16" s="29" t="s">
        <v>212</v>
      </c>
      <c r="C16" s="29" t="s">
        <v>401</v>
      </c>
      <c r="D16" s="29" t="s">
        <v>406</v>
      </c>
      <c r="E16" s="29" t="s">
        <v>594</v>
      </c>
      <c r="F16" s="29" t="s">
        <v>351</v>
      </c>
      <c r="K16" s="29" t="str">
        <f>LEFT(D16,6)</f>
        <v>Suchdo</v>
      </c>
    </row>
    <row r="17" spans="1:26" x14ac:dyDescent="0.2">
      <c r="A17" s="29" t="s">
        <v>577</v>
      </c>
      <c r="K17" s="29" t="str">
        <f t="shared" ref="K17:K80" si="0">LEFT(D17,6)</f>
        <v/>
      </c>
    </row>
    <row r="18" spans="1:26" x14ac:dyDescent="0.2">
      <c r="A18" s="29" t="s">
        <v>578</v>
      </c>
      <c r="B18" s="29" t="s">
        <v>214</v>
      </c>
      <c r="C18" s="29" t="s">
        <v>399</v>
      </c>
      <c r="D18" s="29" t="s">
        <v>433</v>
      </c>
      <c r="E18" s="29" t="s">
        <v>418</v>
      </c>
      <c r="F18" s="29" t="s">
        <v>353</v>
      </c>
      <c r="H18" s="29" t="s">
        <v>718</v>
      </c>
      <c r="K18" s="29" t="str">
        <f t="shared" si="0"/>
        <v>Soběsl</v>
      </c>
    </row>
    <row r="19" spans="1:26" x14ac:dyDescent="0.2">
      <c r="A19" s="29" t="s">
        <v>579</v>
      </c>
      <c r="K19" s="29" t="str">
        <f t="shared" si="0"/>
        <v/>
      </c>
    </row>
    <row r="20" spans="1:26" x14ac:dyDescent="0.2">
      <c r="A20" s="29" t="s">
        <v>580</v>
      </c>
      <c r="H20" s="29" t="s">
        <v>719</v>
      </c>
      <c r="K20" s="29" t="str">
        <f t="shared" si="0"/>
        <v/>
      </c>
    </row>
    <row r="21" spans="1:26" x14ac:dyDescent="0.2">
      <c r="A21" s="29" t="s">
        <v>581</v>
      </c>
      <c r="B21" s="29" t="s">
        <v>598</v>
      </c>
      <c r="H21" s="29" t="s">
        <v>720</v>
      </c>
      <c r="K21" s="29" t="str">
        <f t="shared" si="0"/>
        <v/>
      </c>
      <c r="W21" s="29">
        <f>R21</f>
        <v>0</v>
      </c>
      <c r="X21" s="29">
        <f>S21</f>
        <v>0</v>
      </c>
      <c r="Z21" s="29">
        <f>U21</f>
        <v>0</v>
      </c>
    </row>
    <row r="22" spans="1:26" x14ac:dyDescent="0.2">
      <c r="A22" s="29" t="s">
        <v>582</v>
      </c>
      <c r="B22" s="29" t="s">
        <v>193</v>
      </c>
      <c r="C22" s="29" t="s">
        <v>194</v>
      </c>
      <c r="D22" s="29" t="s">
        <v>195</v>
      </c>
      <c r="E22" s="29" t="s">
        <v>196</v>
      </c>
      <c r="F22" s="29" t="s">
        <v>197</v>
      </c>
      <c r="G22" s="29" t="s">
        <v>198</v>
      </c>
      <c r="H22" s="29" t="s">
        <v>721</v>
      </c>
      <c r="K22" s="29" t="str">
        <f t="shared" si="0"/>
        <v>Hosté</v>
      </c>
    </row>
    <row r="23" spans="1:26" x14ac:dyDescent="0.2">
      <c r="A23" s="29" t="s">
        <v>583</v>
      </c>
      <c r="K23" s="29" t="str">
        <f t="shared" si="0"/>
        <v/>
      </c>
    </row>
    <row r="24" spans="1:26" x14ac:dyDescent="0.2">
      <c r="A24" s="29" t="s">
        <v>584</v>
      </c>
      <c r="B24" s="29" t="s">
        <v>217</v>
      </c>
      <c r="C24" s="29" t="s">
        <v>433</v>
      </c>
      <c r="D24" s="29" t="s">
        <v>129</v>
      </c>
      <c r="E24" s="29" t="s">
        <v>400</v>
      </c>
      <c r="F24" s="29" t="s">
        <v>353</v>
      </c>
      <c r="G24" s="29" t="s">
        <v>397</v>
      </c>
      <c r="K24" s="29" t="str">
        <f t="shared" si="0"/>
        <v>Lomnic</v>
      </c>
    </row>
    <row r="25" spans="1:26" x14ac:dyDescent="0.2">
      <c r="A25" s="29" t="s">
        <v>585</v>
      </c>
      <c r="H25" s="29" t="s">
        <v>722</v>
      </c>
      <c r="K25" s="29" t="str">
        <f t="shared" si="0"/>
        <v/>
      </c>
    </row>
    <row r="26" spans="1:26" x14ac:dyDescent="0.2">
      <c r="A26" s="29" t="s">
        <v>586</v>
      </c>
      <c r="B26" s="29" t="s">
        <v>219</v>
      </c>
      <c r="C26" s="29" t="s">
        <v>406</v>
      </c>
      <c r="D26" s="29" t="s">
        <v>399</v>
      </c>
      <c r="E26" s="29" t="s">
        <v>400</v>
      </c>
      <c r="F26" s="29" t="s">
        <v>353</v>
      </c>
      <c r="H26" s="29" t="s">
        <v>723</v>
      </c>
      <c r="K26" s="29" t="str">
        <f t="shared" si="0"/>
        <v>Č.Vele</v>
      </c>
    </row>
    <row r="27" spans="1:26" x14ac:dyDescent="0.2">
      <c r="A27" s="29" t="s">
        <v>587</v>
      </c>
      <c r="H27" s="29" t="s">
        <v>724</v>
      </c>
      <c r="K27" s="29" t="str">
        <f t="shared" si="0"/>
        <v/>
      </c>
    </row>
    <row r="28" spans="1:26" x14ac:dyDescent="0.2">
      <c r="A28" s="29" t="s">
        <v>588</v>
      </c>
      <c r="B28" s="29" t="s">
        <v>220</v>
      </c>
      <c r="C28" s="29" t="s">
        <v>398</v>
      </c>
      <c r="D28" s="29" t="s">
        <v>401</v>
      </c>
      <c r="E28" s="29" t="s">
        <v>599</v>
      </c>
      <c r="F28" s="29" t="s">
        <v>351</v>
      </c>
      <c r="H28" s="29" t="s">
        <v>725</v>
      </c>
      <c r="K28" s="29" t="str">
        <f t="shared" si="0"/>
        <v>N.Včel</v>
      </c>
    </row>
    <row r="29" spans="1:26" x14ac:dyDescent="0.2">
      <c r="A29" s="29" t="s">
        <v>589</v>
      </c>
      <c r="H29" s="29" t="s">
        <v>726</v>
      </c>
      <c r="K29" s="29" t="str">
        <f t="shared" si="0"/>
        <v/>
      </c>
    </row>
    <row r="30" spans="1:26" x14ac:dyDescent="0.2">
      <c r="A30" s="29" t="s">
        <v>590</v>
      </c>
      <c r="B30" s="29" t="s">
        <v>221</v>
      </c>
      <c r="C30" s="29" t="s">
        <v>131</v>
      </c>
      <c r="D30" s="29" t="s">
        <v>402</v>
      </c>
      <c r="E30" s="29" t="s">
        <v>599</v>
      </c>
      <c r="F30" s="29" t="s">
        <v>351</v>
      </c>
      <c r="H30" s="29" t="s">
        <v>727</v>
      </c>
      <c r="K30" s="29" t="str">
        <f t="shared" si="0"/>
        <v>N.Byst</v>
      </c>
    </row>
    <row r="31" spans="1:26" x14ac:dyDescent="0.2">
      <c r="A31" s="29" t="s">
        <v>591</v>
      </c>
      <c r="H31" s="29" t="s">
        <v>728</v>
      </c>
      <c r="K31" s="29" t="str">
        <f t="shared" si="0"/>
        <v/>
      </c>
    </row>
    <row r="32" spans="1:26" x14ac:dyDescent="0.2">
      <c r="B32" s="29" t="s">
        <v>222</v>
      </c>
      <c r="C32" s="29" t="s">
        <v>130</v>
      </c>
      <c r="D32" s="29" t="s">
        <v>557</v>
      </c>
      <c r="E32" s="29" t="s">
        <v>599</v>
      </c>
      <c r="F32" s="29" t="s">
        <v>351</v>
      </c>
      <c r="H32" s="29" t="s">
        <v>729</v>
      </c>
      <c r="K32" s="29" t="str">
        <f t="shared" si="0"/>
        <v>Chlum</v>
      </c>
    </row>
    <row r="33" spans="1:26" x14ac:dyDescent="0.2">
      <c r="H33" s="29" t="s">
        <v>730</v>
      </c>
      <c r="K33" s="29" t="str">
        <f t="shared" si="0"/>
        <v/>
      </c>
    </row>
    <row r="34" spans="1:26" x14ac:dyDescent="0.2">
      <c r="A34" s="29" t="s">
        <v>592</v>
      </c>
      <c r="B34" s="29" t="s">
        <v>224</v>
      </c>
      <c r="C34" s="29" t="s">
        <v>405</v>
      </c>
      <c r="D34" s="29" t="s">
        <v>133</v>
      </c>
      <c r="E34" s="29" t="s">
        <v>400</v>
      </c>
      <c r="F34" s="29" t="s">
        <v>353</v>
      </c>
      <c r="H34" s="29" t="s">
        <v>731</v>
      </c>
      <c r="K34" s="29" t="str">
        <f t="shared" si="0"/>
        <v>K.Řeči</v>
      </c>
      <c r="W34" s="29">
        <f>R34</f>
        <v>0</v>
      </c>
      <c r="X34" s="29">
        <f>S34</f>
        <v>0</v>
      </c>
      <c r="Z34" s="29">
        <f>U34</f>
        <v>0</v>
      </c>
    </row>
    <row r="35" spans="1:26" x14ac:dyDescent="0.2">
      <c r="H35" s="29" t="s">
        <v>732</v>
      </c>
      <c r="K35" s="29" t="str">
        <f t="shared" si="0"/>
        <v/>
      </c>
    </row>
    <row r="36" spans="1:26" x14ac:dyDescent="0.2">
      <c r="B36" s="29" t="s">
        <v>225</v>
      </c>
      <c r="C36" s="29" t="s">
        <v>148</v>
      </c>
      <c r="D36" s="29" t="s">
        <v>558</v>
      </c>
      <c r="E36" s="29" t="s">
        <v>600</v>
      </c>
      <c r="F36" s="29" t="s">
        <v>351</v>
      </c>
      <c r="G36" s="29" t="s">
        <v>601</v>
      </c>
      <c r="K36" s="29" t="str">
        <f t="shared" si="0"/>
        <v>Ševětí</v>
      </c>
    </row>
    <row r="37" spans="1:26" x14ac:dyDescent="0.2">
      <c r="K37" s="29" t="str">
        <f t="shared" si="0"/>
        <v/>
      </c>
    </row>
    <row r="38" spans="1:26" x14ac:dyDescent="0.2">
      <c r="H38" s="29" t="s">
        <v>733</v>
      </c>
      <c r="K38" s="29" t="str">
        <f t="shared" si="0"/>
        <v/>
      </c>
    </row>
    <row r="39" spans="1:26" x14ac:dyDescent="0.2">
      <c r="B39" s="29" t="s">
        <v>602</v>
      </c>
      <c r="K39" s="29" t="str">
        <f t="shared" si="0"/>
        <v/>
      </c>
    </row>
    <row r="40" spans="1:26" x14ac:dyDescent="0.2">
      <c r="B40" s="29" t="s">
        <v>193</v>
      </c>
      <c r="C40" s="29" t="s">
        <v>194</v>
      </c>
      <c r="D40" s="29" t="s">
        <v>195</v>
      </c>
      <c r="E40" s="29" t="s">
        <v>196</v>
      </c>
      <c r="F40" s="29" t="s">
        <v>197</v>
      </c>
      <c r="G40" s="29" t="s">
        <v>198</v>
      </c>
      <c r="K40" s="29" t="str">
        <f t="shared" si="0"/>
        <v>Hosté</v>
      </c>
    </row>
    <row r="41" spans="1:26" x14ac:dyDescent="0.2">
      <c r="H41" s="29" t="s">
        <v>734</v>
      </c>
      <c r="K41" s="29" t="str">
        <f t="shared" si="0"/>
        <v/>
      </c>
    </row>
    <row r="42" spans="1:26" x14ac:dyDescent="0.2">
      <c r="B42" s="29" t="s">
        <v>226</v>
      </c>
      <c r="C42" s="29" t="s">
        <v>129</v>
      </c>
      <c r="D42" s="29" t="s">
        <v>148</v>
      </c>
      <c r="E42" s="29" t="s">
        <v>603</v>
      </c>
      <c r="F42" s="29" t="s">
        <v>351</v>
      </c>
      <c r="K42" s="29" t="str">
        <f t="shared" si="0"/>
        <v>D.Buko</v>
      </c>
    </row>
    <row r="43" spans="1:26" x14ac:dyDescent="0.2">
      <c r="H43" s="29" t="s">
        <v>735</v>
      </c>
      <c r="K43" s="29" t="str">
        <f t="shared" si="0"/>
        <v/>
      </c>
    </row>
    <row r="44" spans="1:26" x14ac:dyDescent="0.2">
      <c r="B44" s="29" t="s">
        <v>228</v>
      </c>
      <c r="C44" s="29" t="s">
        <v>133</v>
      </c>
      <c r="D44" s="29" t="s">
        <v>558</v>
      </c>
      <c r="E44" s="29" t="s">
        <v>603</v>
      </c>
      <c r="F44" s="29" t="s">
        <v>351</v>
      </c>
      <c r="K44" s="29" t="str">
        <f t="shared" si="0"/>
        <v>Ševětí</v>
      </c>
    </row>
    <row r="45" spans="1:26" x14ac:dyDescent="0.2">
      <c r="H45" s="29" t="s">
        <v>736</v>
      </c>
      <c r="K45" s="29" t="str">
        <f t="shared" si="0"/>
        <v/>
      </c>
    </row>
    <row r="46" spans="1:26" x14ac:dyDescent="0.2">
      <c r="B46" s="29" t="s">
        <v>230</v>
      </c>
      <c r="C46" s="29" t="s">
        <v>557</v>
      </c>
      <c r="D46" s="29" t="s">
        <v>405</v>
      </c>
      <c r="E46" s="29" t="s">
        <v>604</v>
      </c>
      <c r="F46" s="29" t="s">
        <v>351</v>
      </c>
      <c r="K46" s="29" t="str">
        <f t="shared" si="0"/>
        <v>Lišov</v>
      </c>
    </row>
    <row r="47" spans="1:26" x14ac:dyDescent="0.2">
      <c r="H47" s="29" t="s">
        <v>737</v>
      </c>
      <c r="K47" s="29" t="str">
        <f t="shared" si="0"/>
        <v/>
      </c>
      <c r="W47" s="29">
        <f>R47</f>
        <v>0</v>
      </c>
      <c r="X47" s="29">
        <f>S47</f>
        <v>0</v>
      </c>
      <c r="Z47" s="29">
        <f>U47</f>
        <v>0</v>
      </c>
    </row>
    <row r="48" spans="1:26" x14ac:dyDescent="0.2">
      <c r="B48" s="29" t="s">
        <v>231</v>
      </c>
      <c r="C48" s="29" t="s">
        <v>402</v>
      </c>
      <c r="D48" s="29" t="s">
        <v>130</v>
      </c>
      <c r="E48" s="29" t="s">
        <v>603</v>
      </c>
      <c r="F48" s="29" t="s">
        <v>351</v>
      </c>
      <c r="G48" s="29" t="s">
        <v>597</v>
      </c>
      <c r="K48" s="29" t="str">
        <f t="shared" si="0"/>
        <v>Slavon</v>
      </c>
    </row>
    <row r="49" spans="2:11" x14ac:dyDescent="0.2">
      <c r="H49" s="29" t="s">
        <v>738</v>
      </c>
      <c r="K49" s="29" t="str">
        <f t="shared" si="0"/>
        <v/>
      </c>
    </row>
    <row r="50" spans="2:11" x14ac:dyDescent="0.2">
      <c r="B50" s="29" t="s">
        <v>232</v>
      </c>
      <c r="C50" s="29" t="s">
        <v>401</v>
      </c>
      <c r="D50" s="29" t="s">
        <v>131</v>
      </c>
      <c r="E50" s="29" t="s">
        <v>603</v>
      </c>
      <c r="F50" s="29" t="s">
        <v>351</v>
      </c>
      <c r="K50" s="29" t="str">
        <f t="shared" si="0"/>
        <v>Třebět</v>
      </c>
    </row>
    <row r="51" spans="2:11" x14ac:dyDescent="0.2">
      <c r="H51" s="29" t="s">
        <v>739</v>
      </c>
      <c r="K51" s="29" t="str">
        <f t="shared" si="0"/>
        <v/>
      </c>
    </row>
    <row r="52" spans="2:11" x14ac:dyDescent="0.2">
      <c r="B52" s="29" t="s">
        <v>233</v>
      </c>
      <c r="C52" s="29" t="s">
        <v>399</v>
      </c>
      <c r="D52" s="29" t="s">
        <v>398</v>
      </c>
      <c r="E52" s="29" t="s">
        <v>408</v>
      </c>
      <c r="F52" s="29" t="s">
        <v>353</v>
      </c>
      <c r="K52" s="29" t="str">
        <f t="shared" si="0"/>
        <v>Ledeni</v>
      </c>
    </row>
    <row r="53" spans="2:11" x14ac:dyDescent="0.2">
      <c r="H53" s="29" t="s">
        <v>740</v>
      </c>
      <c r="K53" s="29" t="str">
        <f t="shared" si="0"/>
        <v/>
      </c>
    </row>
    <row r="54" spans="2:11" x14ac:dyDescent="0.2">
      <c r="B54" s="29" t="s">
        <v>234</v>
      </c>
      <c r="C54" s="29" t="s">
        <v>433</v>
      </c>
      <c r="D54" s="29" t="s">
        <v>406</v>
      </c>
      <c r="E54" s="29" t="s">
        <v>408</v>
      </c>
      <c r="F54" s="29" t="s">
        <v>353</v>
      </c>
      <c r="G54" s="29" t="s">
        <v>397</v>
      </c>
      <c r="K54" s="29" t="str">
        <f t="shared" si="0"/>
        <v>Suchdo</v>
      </c>
    </row>
    <row r="55" spans="2:11" x14ac:dyDescent="0.2">
      <c r="H55" s="29" t="s">
        <v>741</v>
      </c>
      <c r="K55" s="29" t="str">
        <f t="shared" si="0"/>
        <v/>
      </c>
    </row>
    <row r="56" spans="2:11" x14ac:dyDescent="0.2">
      <c r="K56" s="29" t="str">
        <f t="shared" si="0"/>
        <v/>
      </c>
    </row>
    <row r="57" spans="2:11" x14ac:dyDescent="0.2">
      <c r="B57" s="29" t="s">
        <v>605</v>
      </c>
      <c r="H57" s="29" t="s">
        <v>742</v>
      </c>
      <c r="K57" s="29" t="str">
        <f t="shared" si="0"/>
        <v/>
      </c>
    </row>
    <row r="58" spans="2:11" x14ac:dyDescent="0.2">
      <c r="B58" s="29" t="s">
        <v>193</v>
      </c>
      <c r="C58" s="29" t="s">
        <v>194</v>
      </c>
      <c r="D58" s="29" t="s">
        <v>195</v>
      </c>
      <c r="E58" s="29" t="s">
        <v>196</v>
      </c>
      <c r="F58" s="29" t="s">
        <v>197</v>
      </c>
      <c r="G58" s="29" t="s">
        <v>198</v>
      </c>
      <c r="K58" s="29" t="str">
        <f t="shared" si="0"/>
        <v>Hosté</v>
      </c>
    </row>
    <row r="59" spans="2:11" x14ac:dyDescent="0.2">
      <c r="H59" s="29" t="s">
        <v>743</v>
      </c>
      <c r="K59" s="29" t="str">
        <f t="shared" si="0"/>
        <v/>
      </c>
    </row>
    <row r="60" spans="2:11" x14ac:dyDescent="0.2">
      <c r="B60" s="29" t="s">
        <v>235</v>
      </c>
      <c r="C60" s="29" t="s">
        <v>406</v>
      </c>
      <c r="D60" s="29" t="s">
        <v>129</v>
      </c>
      <c r="E60" s="29" t="s">
        <v>606</v>
      </c>
      <c r="F60" s="29" t="s">
        <v>351</v>
      </c>
      <c r="K60" s="29" t="str">
        <f t="shared" si="0"/>
        <v>Lomnic</v>
      </c>
    </row>
    <row r="61" spans="2:11" x14ac:dyDescent="0.2">
      <c r="H61" s="29" t="s">
        <v>711</v>
      </c>
      <c r="K61" s="29" t="str">
        <f t="shared" si="0"/>
        <v/>
      </c>
    </row>
    <row r="62" spans="2:11" x14ac:dyDescent="0.2">
      <c r="B62" s="29" t="s">
        <v>237</v>
      </c>
      <c r="C62" s="29" t="s">
        <v>398</v>
      </c>
      <c r="D62" s="29" t="s">
        <v>433</v>
      </c>
      <c r="E62" s="29" t="s">
        <v>606</v>
      </c>
      <c r="F62" s="29" t="s">
        <v>351</v>
      </c>
      <c r="K62" s="29" t="str">
        <f t="shared" si="0"/>
        <v>Soběsl</v>
      </c>
    </row>
    <row r="63" spans="2:11" x14ac:dyDescent="0.2">
      <c r="K63" s="29" t="str">
        <f t="shared" si="0"/>
        <v/>
      </c>
    </row>
    <row r="64" spans="2:11" x14ac:dyDescent="0.2">
      <c r="B64" s="29" t="s">
        <v>239</v>
      </c>
      <c r="C64" s="29" t="s">
        <v>131</v>
      </c>
      <c r="D64" s="29" t="s">
        <v>399</v>
      </c>
      <c r="E64" s="29" t="s">
        <v>607</v>
      </c>
      <c r="F64" s="29" t="s">
        <v>353</v>
      </c>
      <c r="H64" s="522">
        <v>41820</v>
      </c>
      <c r="I64" s="29" t="s">
        <v>744</v>
      </c>
      <c r="K64" s="29" t="str">
        <f t="shared" si="0"/>
        <v>Č.Vele</v>
      </c>
    </row>
    <row r="65" spans="2:26" x14ac:dyDescent="0.2">
      <c r="K65" s="29" t="str">
        <f t="shared" si="0"/>
        <v/>
      </c>
    </row>
    <row r="66" spans="2:26" x14ac:dyDescent="0.2">
      <c r="B66" s="29" t="s">
        <v>240</v>
      </c>
      <c r="C66" s="29" t="s">
        <v>130</v>
      </c>
      <c r="D66" s="29" t="s">
        <v>401</v>
      </c>
      <c r="E66" s="29" t="s">
        <v>606</v>
      </c>
      <c r="F66" s="29" t="s">
        <v>351</v>
      </c>
      <c r="H66" s="522">
        <v>41359</v>
      </c>
      <c r="I66" s="29" t="s">
        <v>745</v>
      </c>
      <c r="K66" s="29" t="str">
        <f t="shared" si="0"/>
        <v>N.Včel</v>
      </c>
    </row>
    <row r="67" spans="2:26" x14ac:dyDescent="0.2">
      <c r="K67" s="29" t="str">
        <f t="shared" si="0"/>
        <v/>
      </c>
    </row>
    <row r="68" spans="2:26" x14ac:dyDescent="0.2">
      <c r="B68" s="29" t="s">
        <v>242</v>
      </c>
      <c r="C68" s="29" t="s">
        <v>405</v>
      </c>
      <c r="D68" s="29" t="s">
        <v>402</v>
      </c>
      <c r="E68" s="29" t="s">
        <v>409</v>
      </c>
      <c r="F68" s="29" t="s">
        <v>353</v>
      </c>
      <c r="H68" s="29" t="s">
        <v>746</v>
      </c>
      <c r="K68" s="29" t="str">
        <f t="shared" si="0"/>
        <v>N.Byst</v>
      </c>
    </row>
    <row r="69" spans="2:26" x14ac:dyDescent="0.2">
      <c r="K69" s="29" t="str">
        <f t="shared" si="0"/>
        <v/>
      </c>
    </row>
    <row r="70" spans="2:26" x14ac:dyDescent="0.2">
      <c r="B70" s="29" t="s">
        <v>243</v>
      </c>
      <c r="C70" s="29" t="s">
        <v>558</v>
      </c>
      <c r="D70" s="29" t="s">
        <v>557</v>
      </c>
      <c r="E70" s="29" t="s">
        <v>608</v>
      </c>
      <c r="F70" s="29" t="s">
        <v>351</v>
      </c>
      <c r="K70" s="29" t="str">
        <f t="shared" si="0"/>
        <v>Chlum</v>
      </c>
    </row>
    <row r="71" spans="2:26" x14ac:dyDescent="0.2">
      <c r="H71" s="522">
        <v>41928</v>
      </c>
      <c r="I71" s="29" t="s">
        <v>747</v>
      </c>
      <c r="K71" s="29" t="str">
        <f t="shared" si="0"/>
        <v/>
      </c>
    </row>
    <row r="72" spans="2:26" x14ac:dyDescent="0.2">
      <c r="B72" s="29" t="s">
        <v>244</v>
      </c>
      <c r="C72" s="29" t="s">
        <v>148</v>
      </c>
      <c r="D72" s="29" t="s">
        <v>133</v>
      </c>
      <c r="E72" s="29" t="s">
        <v>409</v>
      </c>
      <c r="F72" s="29" t="s">
        <v>353</v>
      </c>
      <c r="K72" s="29" t="str">
        <f t="shared" si="0"/>
        <v>K.Řeči</v>
      </c>
    </row>
    <row r="73" spans="2:26" x14ac:dyDescent="0.2">
      <c r="H73" s="522">
        <v>41921</v>
      </c>
      <c r="I73" s="29" t="s">
        <v>748</v>
      </c>
      <c r="K73" s="29" t="str">
        <f t="shared" si="0"/>
        <v/>
      </c>
    </row>
    <row r="74" spans="2:26" x14ac:dyDescent="0.2">
      <c r="K74" s="29" t="str">
        <f t="shared" si="0"/>
        <v/>
      </c>
    </row>
    <row r="75" spans="2:26" x14ac:dyDescent="0.2">
      <c r="B75" s="29" t="s">
        <v>609</v>
      </c>
      <c r="H75" s="522">
        <v>41915</v>
      </c>
      <c r="I75" s="29" t="s">
        <v>749</v>
      </c>
      <c r="K75" s="29" t="str">
        <f t="shared" si="0"/>
        <v/>
      </c>
    </row>
    <row r="76" spans="2:26" x14ac:dyDescent="0.2">
      <c r="B76" s="29" t="s">
        <v>193</v>
      </c>
      <c r="C76" s="29" t="s">
        <v>194</v>
      </c>
      <c r="D76" s="29" t="s">
        <v>195</v>
      </c>
      <c r="E76" s="29" t="s">
        <v>196</v>
      </c>
      <c r="F76" s="29" t="s">
        <v>197</v>
      </c>
      <c r="G76" s="29" t="s">
        <v>198</v>
      </c>
      <c r="K76" s="29" t="str">
        <f t="shared" si="0"/>
        <v>Hosté</v>
      </c>
    </row>
    <row r="77" spans="2:26" x14ac:dyDescent="0.2">
      <c r="H77" s="522">
        <v>41908</v>
      </c>
      <c r="I77" s="29" t="s">
        <v>750</v>
      </c>
      <c r="K77" s="29" t="str">
        <f t="shared" si="0"/>
        <v/>
      </c>
    </row>
    <row r="78" spans="2:26" x14ac:dyDescent="0.2">
      <c r="B78" s="29" t="s">
        <v>245</v>
      </c>
      <c r="C78" s="29" t="s">
        <v>129</v>
      </c>
      <c r="D78" s="29" t="s">
        <v>133</v>
      </c>
      <c r="E78" s="29" t="s">
        <v>610</v>
      </c>
      <c r="F78" s="29" t="s">
        <v>351</v>
      </c>
      <c r="K78" s="29" t="str">
        <f t="shared" si="0"/>
        <v>K.Řeči</v>
      </c>
    </row>
    <row r="79" spans="2:26" x14ac:dyDescent="0.2">
      <c r="H79" s="522">
        <v>41901</v>
      </c>
      <c r="I79" s="29" t="s">
        <v>751</v>
      </c>
      <c r="K79" s="29" t="str">
        <f t="shared" si="0"/>
        <v/>
      </c>
    </row>
    <row r="80" spans="2:26" x14ac:dyDescent="0.2">
      <c r="B80" s="29" t="s">
        <v>247</v>
      </c>
      <c r="C80" s="29" t="s">
        <v>557</v>
      </c>
      <c r="D80" s="29" t="s">
        <v>148</v>
      </c>
      <c r="E80" s="29" t="s">
        <v>611</v>
      </c>
      <c r="F80" s="29" t="s">
        <v>351</v>
      </c>
      <c r="K80" s="29" t="str">
        <f t="shared" si="0"/>
        <v>D.Buko</v>
      </c>
      <c r="W80" s="29">
        <f>R80</f>
        <v>0</v>
      </c>
      <c r="X80" s="29">
        <f>S80</f>
        <v>0</v>
      </c>
      <c r="Z80" s="29">
        <f>U80</f>
        <v>0</v>
      </c>
    </row>
    <row r="81" spans="2:26" x14ac:dyDescent="0.2">
      <c r="H81" s="522">
        <v>41894</v>
      </c>
      <c r="I81" s="29" t="s">
        <v>752</v>
      </c>
      <c r="K81" s="29" t="str">
        <f t="shared" ref="K81:K106" si="1">LEFT(D81,6)</f>
        <v/>
      </c>
    </row>
    <row r="82" spans="2:26" x14ac:dyDescent="0.2">
      <c r="B82" s="29" t="s">
        <v>248</v>
      </c>
      <c r="C82" s="29" t="s">
        <v>402</v>
      </c>
      <c r="D82" s="29" t="s">
        <v>558</v>
      </c>
      <c r="E82" s="29" t="s">
        <v>610</v>
      </c>
      <c r="F82" s="29" t="s">
        <v>351</v>
      </c>
      <c r="G82" s="29" t="s">
        <v>597</v>
      </c>
      <c r="K82" s="29" t="str">
        <f t="shared" si="1"/>
        <v>Ševětí</v>
      </c>
    </row>
    <row r="83" spans="2:26" x14ac:dyDescent="0.2">
      <c r="H83" s="522">
        <v>41887</v>
      </c>
      <c r="I83" s="29" t="s">
        <v>753</v>
      </c>
      <c r="K83" s="29" t="str">
        <f t="shared" si="1"/>
        <v/>
      </c>
    </row>
    <row r="84" spans="2:26" x14ac:dyDescent="0.2">
      <c r="B84" s="29" t="s">
        <v>249</v>
      </c>
      <c r="C84" s="29" t="s">
        <v>401</v>
      </c>
      <c r="D84" s="29" t="s">
        <v>405</v>
      </c>
      <c r="E84" s="29" t="s">
        <v>610</v>
      </c>
      <c r="F84" s="29" t="s">
        <v>351</v>
      </c>
      <c r="K84" s="29" t="str">
        <f t="shared" si="1"/>
        <v>Lišov</v>
      </c>
    </row>
    <row r="85" spans="2:26" x14ac:dyDescent="0.2">
      <c r="H85" s="522">
        <v>41880</v>
      </c>
      <c r="I85" s="29" t="s">
        <v>754</v>
      </c>
      <c r="K85" s="29" t="str">
        <f t="shared" si="1"/>
        <v/>
      </c>
    </row>
    <row r="86" spans="2:26" x14ac:dyDescent="0.2">
      <c r="B86" s="29" t="s">
        <v>250</v>
      </c>
      <c r="C86" s="29" t="s">
        <v>399</v>
      </c>
      <c r="D86" s="29" t="s">
        <v>130</v>
      </c>
      <c r="E86" s="29" t="s">
        <v>612</v>
      </c>
      <c r="F86" s="29" t="s">
        <v>351</v>
      </c>
      <c r="G86" s="29" t="s">
        <v>613</v>
      </c>
      <c r="K86" s="29" t="str">
        <f t="shared" si="1"/>
        <v>Slavon</v>
      </c>
    </row>
    <row r="87" spans="2:26" x14ac:dyDescent="0.2">
      <c r="H87" s="522">
        <v>41875</v>
      </c>
      <c r="I87" s="29" t="s">
        <v>755</v>
      </c>
      <c r="K87" s="29" t="str">
        <f t="shared" si="1"/>
        <v/>
      </c>
    </row>
    <row r="88" spans="2:26" x14ac:dyDescent="0.2">
      <c r="B88" s="29" t="s">
        <v>251</v>
      </c>
      <c r="C88" s="29" t="s">
        <v>433</v>
      </c>
      <c r="D88" s="29" t="s">
        <v>131</v>
      </c>
      <c r="E88" s="29" t="s">
        <v>610</v>
      </c>
      <c r="F88" s="29" t="s">
        <v>351</v>
      </c>
      <c r="G88" s="29" t="s">
        <v>397</v>
      </c>
      <c r="K88" s="29" t="str">
        <f t="shared" si="1"/>
        <v>Třebět</v>
      </c>
    </row>
    <row r="89" spans="2:26" x14ac:dyDescent="0.2">
      <c r="H89" s="522">
        <v>41866</v>
      </c>
      <c r="I89" s="29" t="s">
        <v>756</v>
      </c>
      <c r="K89" s="29" t="str">
        <f t="shared" si="1"/>
        <v/>
      </c>
    </row>
    <row r="90" spans="2:26" x14ac:dyDescent="0.2">
      <c r="B90" s="29" t="s">
        <v>252</v>
      </c>
      <c r="C90" s="29" t="s">
        <v>406</v>
      </c>
      <c r="D90" s="29" t="s">
        <v>398</v>
      </c>
      <c r="E90" s="29" t="s">
        <v>610</v>
      </c>
      <c r="F90" s="29" t="s">
        <v>351</v>
      </c>
      <c r="K90" s="29" t="str">
        <f t="shared" si="1"/>
        <v>Ledeni</v>
      </c>
    </row>
    <row r="91" spans="2:26" x14ac:dyDescent="0.2">
      <c r="H91" s="29" t="s">
        <v>757</v>
      </c>
      <c r="K91" s="29" t="str">
        <f t="shared" si="1"/>
        <v/>
      </c>
    </row>
    <row r="92" spans="2:26" x14ac:dyDescent="0.2">
      <c r="K92" s="29" t="str">
        <f t="shared" si="1"/>
        <v/>
      </c>
    </row>
    <row r="93" spans="2:26" x14ac:dyDescent="0.2">
      <c r="B93" s="29" t="s">
        <v>614</v>
      </c>
      <c r="K93" s="29" t="str">
        <f t="shared" si="1"/>
        <v/>
      </c>
      <c r="W93" s="29">
        <f>R93</f>
        <v>0</v>
      </c>
      <c r="X93" s="29">
        <f>S93</f>
        <v>0</v>
      </c>
      <c r="Z93" s="29">
        <f>U93</f>
        <v>0</v>
      </c>
    </row>
    <row r="94" spans="2:26" x14ac:dyDescent="0.2">
      <c r="B94" s="29" t="s">
        <v>193</v>
      </c>
      <c r="C94" s="29" t="s">
        <v>194</v>
      </c>
      <c r="D94" s="29" t="s">
        <v>195</v>
      </c>
      <c r="E94" s="29" t="s">
        <v>196</v>
      </c>
      <c r="F94" s="29" t="s">
        <v>197</v>
      </c>
      <c r="G94" s="29" t="s">
        <v>198</v>
      </c>
      <c r="H94" s="522">
        <v>41928</v>
      </c>
      <c r="I94" s="29" t="s">
        <v>758</v>
      </c>
      <c r="K94" s="29" t="str">
        <f t="shared" si="1"/>
        <v>Hosté</v>
      </c>
    </row>
    <row r="95" spans="2:26" x14ac:dyDescent="0.2">
      <c r="K95" s="29" t="str">
        <f t="shared" si="1"/>
        <v/>
      </c>
    </row>
    <row r="96" spans="2:26" x14ac:dyDescent="0.2">
      <c r="B96" s="29" t="s">
        <v>254</v>
      </c>
      <c r="C96" s="29" t="s">
        <v>398</v>
      </c>
      <c r="D96" s="29" t="s">
        <v>129</v>
      </c>
      <c r="E96" s="29" t="s">
        <v>615</v>
      </c>
      <c r="F96" s="29" t="s">
        <v>351</v>
      </c>
      <c r="H96" s="522">
        <v>41921</v>
      </c>
      <c r="I96" s="29" t="s">
        <v>759</v>
      </c>
      <c r="K96" s="29" t="str">
        <f t="shared" si="1"/>
        <v>Lomnic</v>
      </c>
    </row>
    <row r="97" spans="1:26" x14ac:dyDescent="0.2">
      <c r="K97" s="29" t="str">
        <f t="shared" si="1"/>
        <v/>
      </c>
    </row>
    <row r="98" spans="1:26" x14ac:dyDescent="0.2">
      <c r="B98" s="29" t="s">
        <v>256</v>
      </c>
      <c r="C98" s="29" t="s">
        <v>131</v>
      </c>
      <c r="D98" s="29" t="s">
        <v>406</v>
      </c>
      <c r="E98" s="29" t="s">
        <v>616</v>
      </c>
      <c r="F98" s="29" t="s">
        <v>353</v>
      </c>
      <c r="H98" s="522">
        <v>41914</v>
      </c>
      <c r="I98" s="29" t="s">
        <v>760</v>
      </c>
      <c r="K98" s="29" t="str">
        <f t="shared" si="1"/>
        <v>Suchdo</v>
      </c>
    </row>
    <row r="99" spans="1:26" x14ac:dyDescent="0.2">
      <c r="K99" s="29" t="str">
        <f t="shared" si="1"/>
        <v/>
      </c>
      <c r="W99" s="29">
        <f>R99</f>
        <v>0</v>
      </c>
      <c r="X99" s="29">
        <f>S99</f>
        <v>0</v>
      </c>
      <c r="Z99" s="29">
        <f>U99</f>
        <v>0</v>
      </c>
    </row>
    <row r="100" spans="1:26" x14ac:dyDescent="0.2">
      <c r="B100" s="29" t="s">
        <v>257</v>
      </c>
      <c r="C100" s="29" t="s">
        <v>130</v>
      </c>
      <c r="D100" s="29" t="s">
        <v>433</v>
      </c>
      <c r="E100" s="29" t="s">
        <v>617</v>
      </c>
      <c r="F100" s="29" t="s">
        <v>351</v>
      </c>
      <c r="H100" s="522">
        <v>41907</v>
      </c>
      <c r="I100" s="29" t="s">
        <v>761</v>
      </c>
      <c r="K100" s="29" t="str">
        <f t="shared" si="1"/>
        <v>Soběsl</v>
      </c>
    </row>
    <row r="101" spans="1:26" x14ac:dyDescent="0.2">
      <c r="K101" s="29" t="str">
        <f t="shared" si="1"/>
        <v/>
      </c>
    </row>
    <row r="102" spans="1:26" x14ac:dyDescent="0.2">
      <c r="B102" s="29" t="s">
        <v>259</v>
      </c>
      <c r="C102" s="29" t="s">
        <v>405</v>
      </c>
      <c r="D102" s="29" t="s">
        <v>399</v>
      </c>
      <c r="E102" s="29" t="s">
        <v>410</v>
      </c>
      <c r="F102" s="29" t="s">
        <v>353</v>
      </c>
      <c r="H102" s="522">
        <v>41900</v>
      </c>
      <c r="I102" s="29" t="s">
        <v>762</v>
      </c>
      <c r="K102" s="29" t="str">
        <f t="shared" si="1"/>
        <v>Č.Vele</v>
      </c>
    </row>
    <row r="103" spans="1:26" x14ac:dyDescent="0.2">
      <c r="K103" s="29" t="str">
        <f t="shared" si="1"/>
        <v/>
      </c>
    </row>
    <row r="104" spans="1:26" x14ac:dyDescent="0.2">
      <c r="B104" s="29" t="s">
        <v>260</v>
      </c>
      <c r="C104" s="29" t="s">
        <v>558</v>
      </c>
      <c r="D104" s="29" t="s">
        <v>401</v>
      </c>
      <c r="E104" s="29" t="s">
        <v>618</v>
      </c>
      <c r="F104" s="29" t="s">
        <v>353</v>
      </c>
      <c r="H104" s="522">
        <v>41893</v>
      </c>
      <c r="I104" s="29" t="s">
        <v>763</v>
      </c>
      <c r="K104" s="29" t="str">
        <f t="shared" si="1"/>
        <v>N.Včel</v>
      </c>
    </row>
    <row r="105" spans="1:26" x14ac:dyDescent="0.2">
      <c r="K105" s="29" t="str">
        <f t="shared" si="1"/>
        <v/>
      </c>
    </row>
    <row r="106" spans="1:26" x14ac:dyDescent="0.2">
      <c r="B106" s="29" t="s">
        <v>261</v>
      </c>
      <c r="C106" s="29" t="s">
        <v>148</v>
      </c>
      <c r="D106" s="29" t="s">
        <v>402</v>
      </c>
      <c r="E106" s="29" t="s">
        <v>619</v>
      </c>
      <c r="F106" s="29" t="s">
        <v>351</v>
      </c>
      <c r="H106" s="522">
        <v>41886</v>
      </c>
      <c r="I106" s="29" t="s">
        <v>764</v>
      </c>
      <c r="K106" s="29" t="str">
        <f t="shared" si="1"/>
        <v>N.Byst</v>
      </c>
    </row>
    <row r="108" spans="1:26" x14ac:dyDescent="0.2">
      <c r="A108" s="397"/>
      <c r="B108" s="397" t="s">
        <v>262</v>
      </c>
      <c r="C108" s="29" t="s">
        <v>133</v>
      </c>
      <c r="D108" s="29" t="s">
        <v>557</v>
      </c>
      <c r="E108" s="29" t="s">
        <v>615</v>
      </c>
      <c r="F108" s="29" t="s">
        <v>351</v>
      </c>
      <c r="H108" s="522">
        <v>41879</v>
      </c>
      <c r="I108" s="29" t="s">
        <v>765</v>
      </c>
      <c r="N108" s="29" t="s">
        <v>106</v>
      </c>
      <c r="O108" s="29" t="s">
        <v>119</v>
      </c>
    </row>
    <row r="109" spans="1:26" x14ac:dyDescent="0.2">
      <c r="D109" s="398"/>
      <c r="K109" s="29">
        <v>26</v>
      </c>
      <c r="N109" s="29" t="s">
        <v>419</v>
      </c>
      <c r="O109" s="29" t="s">
        <v>396</v>
      </c>
    </row>
    <row r="110" spans="1:26" x14ac:dyDescent="0.2">
      <c r="D110" s="398"/>
      <c r="H110" s="522">
        <v>41872</v>
      </c>
      <c r="I110" s="29" t="s">
        <v>766</v>
      </c>
      <c r="K110" s="29">
        <v>14</v>
      </c>
      <c r="N110" s="29" t="s">
        <v>420</v>
      </c>
      <c r="O110" s="29" t="s">
        <v>388</v>
      </c>
    </row>
    <row r="111" spans="1:26" x14ac:dyDescent="0.2">
      <c r="B111" s="29" t="s">
        <v>620</v>
      </c>
      <c r="D111" s="398"/>
      <c r="K111" s="29">
        <v>15</v>
      </c>
      <c r="N111" s="29" t="s">
        <v>421</v>
      </c>
      <c r="O111" s="29" t="s">
        <v>389</v>
      </c>
    </row>
    <row r="112" spans="1:26" x14ac:dyDescent="0.2">
      <c r="B112" s="29" t="s">
        <v>193</v>
      </c>
      <c r="C112" s="29" t="s">
        <v>194</v>
      </c>
      <c r="D112" s="398" t="s">
        <v>195</v>
      </c>
      <c r="E112" s="29" t="s">
        <v>196</v>
      </c>
      <c r="F112" s="29" t="s">
        <v>197</v>
      </c>
      <c r="G112" s="29" t="s">
        <v>198</v>
      </c>
      <c r="H112" s="522">
        <v>41865</v>
      </c>
      <c r="I112" s="29" t="s">
        <v>767</v>
      </c>
      <c r="K112" s="29">
        <v>16</v>
      </c>
      <c r="N112" s="29" t="s">
        <v>422</v>
      </c>
      <c r="O112" s="29" t="s">
        <v>390</v>
      </c>
    </row>
    <row r="113" spans="2:15" x14ac:dyDescent="0.2">
      <c r="D113" s="398"/>
      <c r="K113" s="29">
        <v>17</v>
      </c>
      <c r="N113" s="29" t="s">
        <v>423</v>
      </c>
      <c r="O113" s="29" t="s">
        <v>391</v>
      </c>
    </row>
    <row r="114" spans="2:15" x14ac:dyDescent="0.2">
      <c r="B114" s="29" t="s">
        <v>264</v>
      </c>
      <c r="C114" s="29" t="s">
        <v>129</v>
      </c>
      <c r="D114" s="398" t="s">
        <v>557</v>
      </c>
      <c r="E114" s="29" t="s">
        <v>621</v>
      </c>
      <c r="F114" s="29" t="s">
        <v>351</v>
      </c>
      <c r="H114" s="29" t="s">
        <v>768</v>
      </c>
      <c r="K114" s="29">
        <v>18</v>
      </c>
      <c r="N114" s="29" t="s">
        <v>344</v>
      </c>
      <c r="O114" s="29" t="s">
        <v>345</v>
      </c>
    </row>
    <row r="115" spans="2:15" x14ac:dyDescent="0.2">
      <c r="D115" s="398"/>
      <c r="K115" s="29">
        <v>19</v>
      </c>
      <c r="N115" s="29" t="s">
        <v>424</v>
      </c>
      <c r="O115" s="29" t="s">
        <v>392</v>
      </c>
    </row>
    <row r="116" spans="2:15" x14ac:dyDescent="0.2">
      <c r="B116" s="29" t="s">
        <v>266</v>
      </c>
      <c r="C116" s="29" t="s">
        <v>402</v>
      </c>
      <c r="D116" s="398" t="s">
        <v>133</v>
      </c>
      <c r="E116" s="29" t="s">
        <v>621</v>
      </c>
      <c r="F116" s="29" t="s">
        <v>351</v>
      </c>
      <c r="G116" s="29" t="s">
        <v>597</v>
      </c>
      <c r="K116" s="29">
        <v>20</v>
      </c>
      <c r="N116" s="29" t="s">
        <v>107</v>
      </c>
      <c r="O116" s="29" t="s">
        <v>346</v>
      </c>
    </row>
    <row r="117" spans="2:15" x14ac:dyDescent="0.2">
      <c r="D117" s="398"/>
      <c r="H117" s="522">
        <v>41934</v>
      </c>
      <c r="I117" s="29" t="s">
        <v>734</v>
      </c>
      <c r="K117" s="29">
        <v>21</v>
      </c>
      <c r="N117" s="29" t="s">
        <v>425</v>
      </c>
      <c r="O117" s="29" t="s">
        <v>393</v>
      </c>
    </row>
    <row r="118" spans="2:15" x14ac:dyDescent="0.2">
      <c r="B118" s="29" t="s">
        <v>267</v>
      </c>
      <c r="C118" s="29" t="s">
        <v>401</v>
      </c>
      <c r="D118" s="398" t="s">
        <v>148</v>
      </c>
      <c r="E118" s="29" t="s">
        <v>621</v>
      </c>
      <c r="F118" s="29" t="s">
        <v>351</v>
      </c>
      <c r="K118" s="29">
        <v>22</v>
      </c>
      <c r="N118" s="29" t="s">
        <v>347</v>
      </c>
      <c r="O118" s="29" t="s">
        <v>175</v>
      </c>
    </row>
    <row r="119" spans="2:15" x14ac:dyDescent="0.2">
      <c r="H119" s="522">
        <v>41928</v>
      </c>
      <c r="I119" s="29" t="s">
        <v>769</v>
      </c>
      <c r="K119" s="29">
        <v>23</v>
      </c>
      <c r="N119" s="29" t="s">
        <v>426</v>
      </c>
      <c r="O119" s="29" t="s">
        <v>394</v>
      </c>
    </row>
    <row r="120" spans="2:15" x14ac:dyDescent="0.2">
      <c r="B120" s="29" t="s">
        <v>268</v>
      </c>
      <c r="C120" s="29" t="s">
        <v>399</v>
      </c>
      <c r="D120" s="398" t="s">
        <v>558</v>
      </c>
      <c r="E120" s="29" t="s">
        <v>411</v>
      </c>
      <c r="F120" s="29" t="s">
        <v>353</v>
      </c>
      <c r="K120" s="29">
        <v>24</v>
      </c>
      <c r="N120" s="29" t="s">
        <v>427</v>
      </c>
      <c r="O120" s="29" t="s">
        <v>429</v>
      </c>
    </row>
    <row r="121" spans="2:15" x14ac:dyDescent="0.2">
      <c r="D121" s="398"/>
      <c r="H121" s="522">
        <v>41928</v>
      </c>
      <c r="I121" s="29" t="s">
        <v>770</v>
      </c>
      <c r="K121" s="29">
        <v>25</v>
      </c>
      <c r="N121" s="29" t="s">
        <v>428</v>
      </c>
      <c r="O121" s="29" t="s">
        <v>395</v>
      </c>
    </row>
    <row r="122" spans="2:15" x14ac:dyDescent="0.2">
      <c r="B122" s="29" t="s">
        <v>269</v>
      </c>
      <c r="C122" s="29" t="s">
        <v>433</v>
      </c>
      <c r="D122" s="29" t="s">
        <v>405</v>
      </c>
      <c r="E122" s="29" t="s">
        <v>411</v>
      </c>
      <c r="F122" s="29" t="s">
        <v>353</v>
      </c>
      <c r="G122" s="29" t="s">
        <v>397</v>
      </c>
    </row>
    <row r="123" spans="2:15" x14ac:dyDescent="0.2">
      <c r="H123" s="522">
        <v>41921</v>
      </c>
      <c r="I123" s="29" t="s">
        <v>771</v>
      </c>
    </row>
    <row r="124" spans="2:15" x14ac:dyDescent="0.2">
      <c r="B124" s="29" t="s">
        <v>270</v>
      </c>
      <c r="C124" s="29" t="s">
        <v>406</v>
      </c>
      <c r="D124" s="29" t="s">
        <v>130</v>
      </c>
      <c r="E124" s="29" t="s">
        <v>411</v>
      </c>
      <c r="F124" s="29" t="s">
        <v>353</v>
      </c>
    </row>
    <row r="125" spans="2:15" x14ac:dyDescent="0.2">
      <c r="H125" s="522">
        <v>41920</v>
      </c>
      <c r="I125" s="29" t="s">
        <v>772</v>
      </c>
    </row>
    <row r="126" spans="2:15" x14ac:dyDescent="0.2">
      <c r="B126" s="29" t="s">
        <v>272</v>
      </c>
      <c r="C126" s="29" t="s">
        <v>131</v>
      </c>
      <c r="D126" s="29" t="s">
        <v>398</v>
      </c>
      <c r="E126" s="29" t="s">
        <v>622</v>
      </c>
      <c r="F126" s="29" t="s">
        <v>353</v>
      </c>
      <c r="G126" s="29" t="s">
        <v>623</v>
      </c>
    </row>
    <row r="127" spans="2:15" x14ac:dyDescent="0.2">
      <c r="H127" s="522">
        <v>41914</v>
      </c>
      <c r="I127" s="29" t="s">
        <v>773</v>
      </c>
    </row>
    <row r="129" spans="2:9" x14ac:dyDescent="0.2">
      <c r="B129" s="29" t="s">
        <v>624</v>
      </c>
      <c r="H129" s="522">
        <v>41906</v>
      </c>
      <c r="I129" s="29" t="s">
        <v>774</v>
      </c>
    </row>
    <row r="130" spans="2:9" x14ac:dyDescent="0.2">
      <c r="B130" s="29" t="s">
        <v>193</v>
      </c>
      <c r="C130" s="29" t="s">
        <v>194</v>
      </c>
      <c r="D130" s="29" t="s">
        <v>195</v>
      </c>
      <c r="E130" s="29" t="s">
        <v>196</v>
      </c>
      <c r="F130" s="29" t="s">
        <v>197</v>
      </c>
      <c r="G130" s="29" t="s">
        <v>198</v>
      </c>
    </row>
    <row r="131" spans="2:9" x14ac:dyDescent="0.2">
      <c r="H131" s="522">
        <v>41906</v>
      </c>
      <c r="I131" s="29" t="s">
        <v>775</v>
      </c>
    </row>
    <row r="132" spans="2:9" x14ac:dyDescent="0.2">
      <c r="B132" s="29" t="s">
        <v>273</v>
      </c>
      <c r="C132" s="29" t="s">
        <v>131</v>
      </c>
      <c r="D132" s="29" t="s">
        <v>129</v>
      </c>
      <c r="E132" s="29" t="s">
        <v>625</v>
      </c>
      <c r="F132" s="29" t="s">
        <v>351</v>
      </c>
    </row>
    <row r="133" spans="2:9" x14ac:dyDescent="0.2">
      <c r="H133" s="522">
        <v>41899</v>
      </c>
      <c r="I133" s="29" t="s">
        <v>776</v>
      </c>
    </row>
    <row r="134" spans="2:9" x14ac:dyDescent="0.2">
      <c r="B134" s="29" t="s">
        <v>275</v>
      </c>
      <c r="C134" s="29" t="s">
        <v>130</v>
      </c>
      <c r="D134" s="29" t="s">
        <v>398</v>
      </c>
      <c r="E134" s="29" t="s">
        <v>625</v>
      </c>
      <c r="F134" s="29" t="s">
        <v>351</v>
      </c>
    </row>
    <row r="135" spans="2:9" x14ac:dyDescent="0.2">
      <c r="H135" s="522">
        <v>41892</v>
      </c>
      <c r="I135" s="29" t="s">
        <v>777</v>
      </c>
    </row>
    <row r="136" spans="2:9" x14ac:dyDescent="0.2">
      <c r="B136" s="29" t="s">
        <v>277</v>
      </c>
      <c r="C136" s="29" t="s">
        <v>405</v>
      </c>
      <c r="D136" s="29" t="s">
        <v>406</v>
      </c>
      <c r="E136" s="29" t="s">
        <v>625</v>
      </c>
      <c r="F136" s="29" t="s">
        <v>351</v>
      </c>
    </row>
    <row r="137" spans="2:9" x14ac:dyDescent="0.2">
      <c r="H137" s="29" t="s">
        <v>778</v>
      </c>
    </row>
    <row r="138" spans="2:9" x14ac:dyDescent="0.2">
      <c r="B138" s="29" t="s">
        <v>278</v>
      </c>
      <c r="C138" s="29" t="s">
        <v>558</v>
      </c>
      <c r="D138" s="29" t="s">
        <v>433</v>
      </c>
      <c r="E138" s="29" t="s">
        <v>626</v>
      </c>
      <c r="F138" s="29" t="s">
        <v>351</v>
      </c>
    </row>
    <row r="140" spans="2:9" x14ac:dyDescent="0.2">
      <c r="B140" s="29" t="s">
        <v>279</v>
      </c>
      <c r="C140" s="29" t="s">
        <v>148</v>
      </c>
      <c r="D140" s="29" t="s">
        <v>399</v>
      </c>
      <c r="E140" s="29" t="s">
        <v>412</v>
      </c>
      <c r="F140" s="29" t="s">
        <v>353</v>
      </c>
      <c r="H140" s="522">
        <v>41921</v>
      </c>
      <c r="I140" s="29" t="s">
        <v>779</v>
      </c>
    </row>
    <row r="142" spans="2:9" x14ac:dyDescent="0.2">
      <c r="B142" s="29" t="s">
        <v>280</v>
      </c>
      <c r="C142" s="29" t="s">
        <v>133</v>
      </c>
      <c r="D142" s="29" t="s">
        <v>401</v>
      </c>
      <c r="E142" s="29" t="s">
        <v>625</v>
      </c>
      <c r="F142" s="29" t="s">
        <v>351</v>
      </c>
      <c r="H142" s="522">
        <v>41908</v>
      </c>
      <c r="I142" s="29" t="s">
        <v>780</v>
      </c>
    </row>
    <row r="144" spans="2:9" x14ac:dyDescent="0.2">
      <c r="B144" s="29" t="s">
        <v>282</v>
      </c>
      <c r="C144" s="29" t="s">
        <v>557</v>
      </c>
      <c r="D144" s="29" t="s">
        <v>402</v>
      </c>
      <c r="E144" s="29" t="s">
        <v>627</v>
      </c>
      <c r="F144" s="29" t="s">
        <v>351</v>
      </c>
      <c r="H144" s="522">
        <v>41829</v>
      </c>
      <c r="I144" s="29" t="s">
        <v>781</v>
      </c>
    </row>
    <row r="146" spans="2:9" x14ac:dyDescent="0.2">
      <c r="H146" s="522">
        <v>41829</v>
      </c>
      <c r="I146" s="29" t="s">
        <v>782</v>
      </c>
    </row>
    <row r="147" spans="2:9" x14ac:dyDescent="0.2">
      <c r="B147" s="29" t="s">
        <v>628</v>
      </c>
    </row>
    <row r="148" spans="2:9" x14ac:dyDescent="0.2">
      <c r="B148" s="29" t="s">
        <v>193</v>
      </c>
      <c r="C148" s="29" t="s">
        <v>194</v>
      </c>
      <c r="D148" s="29" t="s">
        <v>195</v>
      </c>
      <c r="E148" s="29" t="s">
        <v>196</v>
      </c>
      <c r="F148" s="29" t="s">
        <v>197</v>
      </c>
      <c r="G148" s="29" t="s">
        <v>198</v>
      </c>
      <c r="H148" s="522">
        <v>41761</v>
      </c>
      <c r="I148" s="29" t="s">
        <v>783</v>
      </c>
    </row>
    <row r="150" spans="2:9" x14ac:dyDescent="0.2">
      <c r="B150" s="29" t="s">
        <v>283</v>
      </c>
      <c r="C150" s="29" t="s">
        <v>129</v>
      </c>
      <c r="D150" s="29" t="s">
        <v>402</v>
      </c>
      <c r="E150" s="29" t="s">
        <v>629</v>
      </c>
      <c r="F150" s="29" t="s">
        <v>351</v>
      </c>
      <c r="H150" s="522">
        <v>41642</v>
      </c>
      <c r="I150" s="29" t="s">
        <v>784</v>
      </c>
    </row>
    <row r="152" spans="2:9" x14ac:dyDescent="0.2">
      <c r="B152" s="29" t="s">
        <v>285</v>
      </c>
      <c r="C152" s="29" t="s">
        <v>401</v>
      </c>
      <c r="D152" s="29" t="s">
        <v>557</v>
      </c>
      <c r="E152" s="29" t="s">
        <v>629</v>
      </c>
      <c r="F152" s="29" t="s">
        <v>351</v>
      </c>
      <c r="H152" s="522">
        <v>41418</v>
      </c>
      <c r="I152" s="29" t="s">
        <v>785</v>
      </c>
    </row>
    <row r="154" spans="2:9" x14ac:dyDescent="0.2">
      <c r="B154" s="29" t="s">
        <v>286</v>
      </c>
      <c r="C154" s="29" t="s">
        <v>399</v>
      </c>
      <c r="D154" s="29" t="s">
        <v>133</v>
      </c>
      <c r="E154" s="29" t="s">
        <v>629</v>
      </c>
      <c r="F154" s="29" t="s">
        <v>351</v>
      </c>
      <c r="H154" s="522">
        <v>41410</v>
      </c>
      <c r="I154" s="29" t="s">
        <v>786</v>
      </c>
    </row>
    <row r="156" spans="2:9" x14ac:dyDescent="0.2">
      <c r="B156" s="29" t="s">
        <v>287</v>
      </c>
      <c r="C156" s="29" t="s">
        <v>433</v>
      </c>
      <c r="D156" s="29" t="s">
        <v>148</v>
      </c>
      <c r="E156" s="29" t="s">
        <v>413</v>
      </c>
      <c r="F156" s="29" t="s">
        <v>353</v>
      </c>
      <c r="G156" s="29" t="s">
        <v>397</v>
      </c>
      <c r="H156" s="522">
        <v>41334</v>
      </c>
      <c r="I156" s="29" t="s">
        <v>787</v>
      </c>
    </row>
    <row r="158" spans="2:9" x14ac:dyDescent="0.2">
      <c r="B158" s="29" t="s">
        <v>288</v>
      </c>
      <c r="C158" s="29" t="s">
        <v>406</v>
      </c>
      <c r="D158" s="29" t="s">
        <v>558</v>
      </c>
      <c r="E158" s="29" t="s">
        <v>629</v>
      </c>
      <c r="F158" s="29" t="s">
        <v>351</v>
      </c>
      <c r="H158" s="522">
        <v>41276</v>
      </c>
      <c r="I158" s="29" t="s">
        <v>788</v>
      </c>
    </row>
    <row r="160" spans="2:9" x14ac:dyDescent="0.2">
      <c r="B160" s="29" t="s">
        <v>290</v>
      </c>
      <c r="C160" s="29" t="s">
        <v>398</v>
      </c>
      <c r="D160" s="29" t="s">
        <v>405</v>
      </c>
      <c r="E160" s="29" t="s">
        <v>629</v>
      </c>
      <c r="F160" s="29" t="s">
        <v>351</v>
      </c>
      <c r="H160" s="29" t="s">
        <v>789</v>
      </c>
    </row>
    <row r="162" spans="2:9" x14ac:dyDescent="0.2">
      <c r="B162" s="29" t="s">
        <v>291</v>
      </c>
      <c r="C162" s="29" t="s">
        <v>131</v>
      </c>
      <c r="D162" s="29" t="s">
        <v>130</v>
      </c>
      <c r="E162" s="29" t="s">
        <v>630</v>
      </c>
      <c r="F162" s="29" t="s">
        <v>353</v>
      </c>
    </row>
    <row r="163" spans="2:9" x14ac:dyDescent="0.2">
      <c r="H163" s="522">
        <v>41569</v>
      </c>
      <c r="I163" s="29" t="s">
        <v>790</v>
      </c>
    </row>
    <row r="165" spans="2:9" x14ac:dyDescent="0.2">
      <c r="B165" s="29" t="s">
        <v>631</v>
      </c>
      <c r="H165" s="522">
        <v>41338</v>
      </c>
      <c r="I165" s="29" t="s">
        <v>791</v>
      </c>
    </row>
    <row r="166" spans="2:9" x14ac:dyDescent="0.2">
      <c r="B166" s="29" t="s">
        <v>193</v>
      </c>
      <c r="C166" s="29" t="s">
        <v>194</v>
      </c>
      <c r="D166" s="29" t="s">
        <v>195</v>
      </c>
      <c r="E166" s="29" t="s">
        <v>196</v>
      </c>
      <c r="F166" s="29" t="s">
        <v>197</v>
      </c>
      <c r="G166" s="29" t="s">
        <v>198</v>
      </c>
    </row>
    <row r="167" spans="2:9" x14ac:dyDescent="0.2">
      <c r="H167" s="29" t="s">
        <v>592</v>
      </c>
    </row>
    <row r="168" spans="2:9" x14ac:dyDescent="0.2">
      <c r="B168" s="29" t="s">
        <v>292</v>
      </c>
      <c r="C168" s="29" t="s">
        <v>130</v>
      </c>
      <c r="D168" s="29" t="s">
        <v>129</v>
      </c>
      <c r="E168" s="29" t="s">
        <v>632</v>
      </c>
      <c r="F168" s="29" t="s">
        <v>351</v>
      </c>
    </row>
    <row r="169" spans="2:9" x14ac:dyDescent="0.2">
      <c r="H169" s="29" t="s">
        <v>592</v>
      </c>
    </row>
    <row r="170" spans="2:9" x14ac:dyDescent="0.2">
      <c r="B170" s="29" t="s">
        <v>294</v>
      </c>
      <c r="C170" s="29" t="s">
        <v>405</v>
      </c>
      <c r="D170" s="29" t="s">
        <v>131</v>
      </c>
      <c r="E170" s="29" t="s">
        <v>633</v>
      </c>
      <c r="F170" s="29" t="s">
        <v>353</v>
      </c>
      <c r="G170" s="29" t="s">
        <v>634</v>
      </c>
    </row>
    <row r="172" spans="2:9" x14ac:dyDescent="0.2">
      <c r="B172" s="29" t="s">
        <v>296</v>
      </c>
      <c r="C172" s="29" t="s">
        <v>558</v>
      </c>
      <c r="D172" s="29" t="s">
        <v>398</v>
      </c>
      <c r="E172" s="29" t="s">
        <v>635</v>
      </c>
      <c r="F172" s="29" t="s">
        <v>351</v>
      </c>
    </row>
    <row r="174" spans="2:9" x14ac:dyDescent="0.2">
      <c r="B174" s="29" t="s">
        <v>297</v>
      </c>
      <c r="C174" s="29" t="s">
        <v>148</v>
      </c>
      <c r="D174" s="29" t="s">
        <v>406</v>
      </c>
      <c r="E174" s="29" t="s">
        <v>414</v>
      </c>
      <c r="F174" s="29" t="s">
        <v>353</v>
      </c>
    </row>
    <row r="176" spans="2:9" x14ac:dyDescent="0.2">
      <c r="B176" s="29" t="s">
        <v>298</v>
      </c>
      <c r="C176" s="29" t="s">
        <v>133</v>
      </c>
      <c r="D176" s="29" t="s">
        <v>433</v>
      </c>
      <c r="E176" s="29" t="s">
        <v>632</v>
      </c>
      <c r="F176" s="29" t="s">
        <v>351</v>
      </c>
    </row>
    <row r="178" spans="2:7" x14ac:dyDescent="0.2">
      <c r="B178" s="29" t="s">
        <v>300</v>
      </c>
      <c r="C178" s="29" t="s">
        <v>557</v>
      </c>
      <c r="D178" s="29" t="s">
        <v>399</v>
      </c>
      <c r="E178" s="29" t="s">
        <v>636</v>
      </c>
      <c r="F178" s="29" t="s">
        <v>351</v>
      </c>
    </row>
    <row r="180" spans="2:7" x14ac:dyDescent="0.2">
      <c r="B180" s="29" t="s">
        <v>301</v>
      </c>
      <c r="C180" s="29" t="s">
        <v>402</v>
      </c>
      <c r="D180" s="29" t="s">
        <v>401</v>
      </c>
      <c r="E180" s="29" t="s">
        <v>632</v>
      </c>
      <c r="F180" s="29" t="s">
        <v>351</v>
      </c>
      <c r="G180" s="29" t="s">
        <v>597</v>
      </c>
    </row>
    <row r="183" spans="2:7" x14ac:dyDescent="0.2">
      <c r="B183" s="29" t="s">
        <v>637</v>
      </c>
    </row>
    <row r="184" spans="2:7" x14ac:dyDescent="0.2">
      <c r="B184" s="29" t="s">
        <v>193</v>
      </c>
      <c r="C184" s="29" t="s">
        <v>194</v>
      </c>
      <c r="D184" s="29" t="s">
        <v>195</v>
      </c>
      <c r="E184" s="29" t="s">
        <v>196</v>
      </c>
      <c r="F184" s="29" t="s">
        <v>197</v>
      </c>
      <c r="G184" s="29" t="s">
        <v>198</v>
      </c>
    </row>
    <row r="186" spans="2:7" x14ac:dyDescent="0.2">
      <c r="B186" s="29" t="s">
        <v>302</v>
      </c>
      <c r="C186" s="29" t="s">
        <v>129</v>
      </c>
      <c r="D186" s="29" t="s">
        <v>401</v>
      </c>
      <c r="E186" s="29" t="s">
        <v>638</v>
      </c>
      <c r="F186" s="29" t="s">
        <v>351</v>
      </c>
    </row>
    <row r="188" spans="2:7" x14ac:dyDescent="0.2">
      <c r="B188" s="29" t="s">
        <v>304</v>
      </c>
      <c r="C188" s="29" t="s">
        <v>399</v>
      </c>
      <c r="D188" s="29" t="s">
        <v>402</v>
      </c>
      <c r="E188" s="29" t="s">
        <v>415</v>
      </c>
      <c r="F188" s="29" t="s">
        <v>353</v>
      </c>
    </row>
    <row r="190" spans="2:7" x14ac:dyDescent="0.2">
      <c r="B190" s="29" t="s">
        <v>305</v>
      </c>
      <c r="C190" s="29" t="s">
        <v>433</v>
      </c>
      <c r="D190" s="29" t="s">
        <v>557</v>
      </c>
      <c r="E190" s="29" t="s">
        <v>415</v>
      </c>
      <c r="F190" s="29" t="s">
        <v>353</v>
      </c>
      <c r="G190" s="29" t="s">
        <v>397</v>
      </c>
    </row>
    <row r="192" spans="2:7" x14ac:dyDescent="0.2">
      <c r="B192" s="29" t="s">
        <v>306</v>
      </c>
      <c r="C192" s="29" t="s">
        <v>406</v>
      </c>
      <c r="D192" s="29" t="s">
        <v>133</v>
      </c>
      <c r="E192" s="29" t="s">
        <v>415</v>
      </c>
      <c r="F192" s="29" t="s">
        <v>353</v>
      </c>
    </row>
    <row r="194" spans="2:7" x14ac:dyDescent="0.2">
      <c r="B194" s="29" t="s">
        <v>308</v>
      </c>
      <c r="C194" s="29" t="s">
        <v>398</v>
      </c>
      <c r="D194" s="29" t="s">
        <v>148</v>
      </c>
      <c r="E194" s="29" t="s">
        <v>638</v>
      </c>
      <c r="F194" s="29" t="s">
        <v>351</v>
      </c>
    </row>
    <row r="196" spans="2:7" x14ac:dyDescent="0.2">
      <c r="B196" s="29" t="s">
        <v>309</v>
      </c>
      <c r="C196" s="29" t="s">
        <v>131</v>
      </c>
      <c r="D196" s="29" t="s">
        <v>558</v>
      </c>
      <c r="E196" s="29" t="s">
        <v>415</v>
      </c>
      <c r="F196" s="29" t="s">
        <v>353</v>
      </c>
    </row>
    <row r="198" spans="2:7" x14ac:dyDescent="0.2">
      <c r="B198" s="29" t="s">
        <v>310</v>
      </c>
      <c r="C198" s="29" t="s">
        <v>130</v>
      </c>
      <c r="D198" s="29" t="s">
        <v>405</v>
      </c>
      <c r="E198" s="29" t="s">
        <v>638</v>
      </c>
      <c r="F198" s="29" t="s">
        <v>351</v>
      </c>
    </row>
    <row r="201" spans="2:7" x14ac:dyDescent="0.2">
      <c r="B201" s="29" t="s">
        <v>639</v>
      </c>
    </row>
    <row r="202" spans="2:7" x14ac:dyDescent="0.2">
      <c r="B202" s="29" t="s">
        <v>193</v>
      </c>
      <c r="C202" s="29" t="s">
        <v>194</v>
      </c>
      <c r="D202" s="29" t="s">
        <v>195</v>
      </c>
      <c r="E202" s="29" t="s">
        <v>196</v>
      </c>
      <c r="F202" s="29" t="s">
        <v>197</v>
      </c>
      <c r="G202" s="29" t="s">
        <v>198</v>
      </c>
    </row>
    <row r="204" spans="2:7" x14ac:dyDescent="0.2">
      <c r="B204" s="29" t="s">
        <v>312</v>
      </c>
      <c r="C204" s="29" t="s">
        <v>405</v>
      </c>
      <c r="D204" s="29" t="s">
        <v>129</v>
      </c>
      <c r="E204" s="29" t="s">
        <v>416</v>
      </c>
      <c r="F204" s="29" t="s">
        <v>353</v>
      </c>
    </row>
    <row r="206" spans="2:7" x14ac:dyDescent="0.2">
      <c r="B206" s="29" t="s">
        <v>314</v>
      </c>
      <c r="C206" s="29" t="s">
        <v>558</v>
      </c>
      <c r="D206" s="29" t="s">
        <v>130</v>
      </c>
      <c r="E206" s="29" t="s">
        <v>640</v>
      </c>
      <c r="F206" s="29" t="s">
        <v>351</v>
      </c>
    </row>
    <row r="208" spans="2:7" x14ac:dyDescent="0.2">
      <c r="B208" s="29" t="s">
        <v>315</v>
      </c>
      <c r="C208" s="29" t="s">
        <v>148</v>
      </c>
      <c r="D208" s="29" t="s">
        <v>131</v>
      </c>
      <c r="E208" s="29" t="s">
        <v>416</v>
      </c>
      <c r="F208" s="29" t="s">
        <v>353</v>
      </c>
    </row>
    <row r="210" spans="2:7" x14ac:dyDescent="0.2">
      <c r="B210" s="29" t="s">
        <v>316</v>
      </c>
      <c r="C210" s="29" t="s">
        <v>133</v>
      </c>
      <c r="D210" s="29" t="s">
        <v>398</v>
      </c>
      <c r="E210" s="29" t="s">
        <v>641</v>
      </c>
      <c r="F210" s="29" t="s">
        <v>351</v>
      </c>
    </row>
    <row r="212" spans="2:7" x14ac:dyDescent="0.2">
      <c r="B212" s="29" t="s">
        <v>318</v>
      </c>
      <c r="C212" s="29" t="s">
        <v>557</v>
      </c>
      <c r="D212" s="29" t="s">
        <v>406</v>
      </c>
      <c r="E212" s="29" t="s">
        <v>642</v>
      </c>
      <c r="F212" s="29" t="s">
        <v>351</v>
      </c>
    </row>
    <row r="214" spans="2:7" x14ac:dyDescent="0.2">
      <c r="B214" s="29" t="s">
        <v>319</v>
      </c>
      <c r="C214" s="29" t="s">
        <v>402</v>
      </c>
      <c r="D214" s="29" t="s">
        <v>433</v>
      </c>
      <c r="E214" s="29" t="s">
        <v>640</v>
      </c>
      <c r="F214" s="29" t="s">
        <v>351</v>
      </c>
      <c r="G214" s="29" t="s">
        <v>597</v>
      </c>
    </row>
    <row r="216" spans="2:7" x14ac:dyDescent="0.2">
      <c r="B216" s="29" t="s">
        <v>320</v>
      </c>
      <c r="C216" s="29" t="s">
        <v>401</v>
      </c>
      <c r="D216" s="29" t="s">
        <v>399</v>
      </c>
      <c r="E216" s="29" t="s">
        <v>641</v>
      </c>
      <c r="F216" s="29" t="s">
        <v>351</v>
      </c>
    </row>
    <row r="219" spans="2:7" x14ac:dyDescent="0.2">
      <c r="B219" s="29" t="s">
        <v>643</v>
      </c>
    </row>
    <row r="220" spans="2:7" x14ac:dyDescent="0.2">
      <c r="B220" s="29" t="s">
        <v>193</v>
      </c>
      <c r="C220" s="29" t="s">
        <v>194</v>
      </c>
      <c r="D220" s="29" t="s">
        <v>195</v>
      </c>
      <c r="E220" s="29" t="s">
        <v>196</v>
      </c>
      <c r="F220" s="29" t="s">
        <v>197</v>
      </c>
      <c r="G220" s="29" t="s">
        <v>198</v>
      </c>
    </row>
    <row r="222" spans="2:7" x14ac:dyDescent="0.2">
      <c r="B222" s="29" t="s">
        <v>321</v>
      </c>
      <c r="C222" s="29" t="s">
        <v>129</v>
      </c>
      <c r="D222" s="29" t="s">
        <v>399</v>
      </c>
      <c r="E222" s="29" t="s">
        <v>644</v>
      </c>
      <c r="F222" s="29" t="s">
        <v>351</v>
      </c>
    </row>
    <row r="224" spans="2:7" x14ac:dyDescent="0.2">
      <c r="B224" s="29" t="s">
        <v>323</v>
      </c>
      <c r="C224" s="29" t="s">
        <v>433</v>
      </c>
      <c r="D224" s="29" t="s">
        <v>401</v>
      </c>
      <c r="E224" s="29" t="s">
        <v>417</v>
      </c>
      <c r="F224" s="29" t="s">
        <v>353</v>
      </c>
      <c r="G224" s="29" t="s">
        <v>397</v>
      </c>
    </row>
    <row r="226" spans="2:7" x14ac:dyDescent="0.2">
      <c r="B226" s="29" t="s">
        <v>324</v>
      </c>
      <c r="C226" s="29" t="s">
        <v>406</v>
      </c>
      <c r="D226" s="29" t="s">
        <v>402</v>
      </c>
      <c r="E226" s="29" t="s">
        <v>417</v>
      </c>
      <c r="F226" s="29" t="s">
        <v>353</v>
      </c>
    </row>
    <row r="228" spans="2:7" x14ac:dyDescent="0.2">
      <c r="B228" s="29" t="s">
        <v>326</v>
      </c>
      <c r="C228" s="29" t="s">
        <v>398</v>
      </c>
      <c r="D228" s="29" t="s">
        <v>557</v>
      </c>
      <c r="E228" s="29" t="s">
        <v>644</v>
      </c>
      <c r="F228" s="29" t="s">
        <v>351</v>
      </c>
    </row>
    <row r="230" spans="2:7" x14ac:dyDescent="0.2">
      <c r="B230" s="29" t="s">
        <v>327</v>
      </c>
      <c r="C230" s="29" t="s">
        <v>131</v>
      </c>
      <c r="D230" s="29" t="s">
        <v>133</v>
      </c>
      <c r="E230" s="29" t="s">
        <v>417</v>
      </c>
      <c r="F230" s="29" t="s">
        <v>353</v>
      </c>
    </row>
    <row r="232" spans="2:7" x14ac:dyDescent="0.2">
      <c r="B232" s="29" t="s">
        <v>328</v>
      </c>
      <c r="C232" s="29" t="s">
        <v>130</v>
      </c>
      <c r="D232" s="29" t="s">
        <v>148</v>
      </c>
      <c r="E232" s="29" t="s">
        <v>644</v>
      </c>
      <c r="F232" s="29" t="s">
        <v>351</v>
      </c>
    </row>
    <row r="234" spans="2:7" x14ac:dyDescent="0.2">
      <c r="B234" s="29" t="s">
        <v>330</v>
      </c>
      <c r="C234" s="29" t="s">
        <v>405</v>
      </c>
      <c r="D234" s="29" t="s">
        <v>558</v>
      </c>
      <c r="E234" s="29" t="s">
        <v>644</v>
      </c>
      <c r="F234" s="29" t="s">
        <v>351</v>
      </c>
    </row>
    <row r="237" spans="2:7" x14ac:dyDescent="0.2">
      <c r="B237" s="29" t="s">
        <v>645</v>
      </c>
    </row>
    <row r="238" spans="2:7" x14ac:dyDescent="0.2">
      <c r="B238" s="29" t="s">
        <v>193</v>
      </c>
      <c r="C238" s="29" t="s">
        <v>194</v>
      </c>
      <c r="D238" s="29" t="s">
        <v>195</v>
      </c>
      <c r="E238" s="29" t="s">
        <v>196</v>
      </c>
      <c r="F238" s="29" t="s">
        <v>197</v>
      </c>
      <c r="G238" s="29" t="s">
        <v>198</v>
      </c>
    </row>
    <row r="240" spans="2:7" x14ac:dyDescent="0.2">
      <c r="B240" s="29" t="s">
        <v>450</v>
      </c>
      <c r="C240" s="29" t="s">
        <v>129</v>
      </c>
      <c r="D240" s="29" t="s">
        <v>433</v>
      </c>
      <c r="E240" s="29" t="s">
        <v>646</v>
      </c>
      <c r="F240" s="29" t="s">
        <v>351</v>
      </c>
    </row>
    <row r="242" spans="2:7" x14ac:dyDescent="0.2">
      <c r="B242" s="29" t="s">
        <v>451</v>
      </c>
      <c r="C242" s="29" t="s">
        <v>399</v>
      </c>
      <c r="D242" s="29" t="s">
        <v>406</v>
      </c>
      <c r="E242" s="29" t="s">
        <v>647</v>
      </c>
      <c r="F242" s="29" t="s">
        <v>353</v>
      </c>
    </row>
    <row r="244" spans="2:7" x14ac:dyDescent="0.2">
      <c r="B244" s="29" t="s">
        <v>350</v>
      </c>
      <c r="C244" s="29" t="s">
        <v>401</v>
      </c>
      <c r="D244" s="29" t="s">
        <v>398</v>
      </c>
      <c r="E244" s="29" t="s">
        <v>646</v>
      </c>
      <c r="F244" s="29" t="s">
        <v>351</v>
      </c>
    </row>
    <row r="246" spans="2:7" x14ac:dyDescent="0.2">
      <c r="B246" s="29" t="s">
        <v>452</v>
      </c>
      <c r="C246" s="29" t="s">
        <v>402</v>
      </c>
      <c r="D246" s="29" t="s">
        <v>131</v>
      </c>
      <c r="E246" s="29" t="s">
        <v>648</v>
      </c>
      <c r="F246" s="29" t="s">
        <v>351</v>
      </c>
    </row>
    <row r="248" spans="2:7" x14ac:dyDescent="0.2">
      <c r="B248" s="29" t="s">
        <v>453</v>
      </c>
      <c r="C248" s="29" t="s">
        <v>557</v>
      </c>
      <c r="D248" s="29" t="s">
        <v>130</v>
      </c>
      <c r="E248" s="29" t="s">
        <v>649</v>
      </c>
      <c r="F248" s="29" t="s">
        <v>353</v>
      </c>
    </row>
    <row r="250" spans="2:7" x14ac:dyDescent="0.2">
      <c r="B250" s="29" t="s">
        <v>454</v>
      </c>
      <c r="C250" s="29" t="s">
        <v>133</v>
      </c>
      <c r="D250" s="29" t="s">
        <v>405</v>
      </c>
      <c r="E250" s="29" t="s">
        <v>646</v>
      </c>
      <c r="F250" s="29" t="s">
        <v>351</v>
      </c>
    </row>
    <row r="252" spans="2:7" x14ac:dyDescent="0.2">
      <c r="B252" s="29" t="s">
        <v>455</v>
      </c>
      <c r="C252" s="29" t="s">
        <v>558</v>
      </c>
      <c r="D252" s="29" t="s">
        <v>148</v>
      </c>
      <c r="E252" s="29" t="s">
        <v>649</v>
      </c>
      <c r="F252" s="29" t="s">
        <v>353</v>
      </c>
    </row>
    <row r="255" spans="2:7" x14ac:dyDescent="0.2">
      <c r="B255" s="29" t="s">
        <v>650</v>
      </c>
    </row>
    <row r="256" spans="2:7" x14ac:dyDescent="0.2">
      <c r="B256" s="29" t="s">
        <v>193</v>
      </c>
      <c r="C256" s="29" t="s">
        <v>194</v>
      </c>
      <c r="D256" s="29" t="s">
        <v>195</v>
      </c>
      <c r="E256" s="29" t="s">
        <v>196</v>
      </c>
      <c r="F256" s="29" t="s">
        <v>197</v>
      </c>
      <c r="G256" s="29" t="s">
        <v>198</v>
      </c>
    </row>
    <row r="258" spans="2:6" x14ac:dyDescent="0.2">
      <c r="B258" s="29" t="s">
        <v>456</v>
      </c>
      <c r="C258" s="29" t="s">
        <v>148</v>
      </c>
      <c r="D258" s="29" t="s">
        <v>129</v>
      </c>
      <c r="E258" s="29" t="s">
        <v>651</v>
      </c>
      <c r="F258" s="29" t="s">
        <v>351</v>
      </c>
    </row>
    <row r="260" spans="2:6" x14ac:dyDescent="0.2">
      <c r="B260" s="29" t="s">
        <v>457</v>
      </c>
      <c r="C260" s="29" t="s">
        <v>558</v>
      </c>
      <c r="D260" s="29" t="s">
        <v>133</v>
      </c>
      <c r="E260" s="29" t="s">
        <v>652</v>
      </c>
      <c r="F260" s="29" t="s">
        <v>353</v>
      </c>
    </row>
    <row r="262" spans="2:6" x14ac:dyDescent="0.2">
      <c r="B262" s="29" t="s">
        <v>458</v>
      </c>
      <c r="C262" s="29" t="s">
        <v>405</v>
      </c>
      <c r="D262" s="29" t="s">
        <v>557</v>
      </c>
      <c r="E262" s="29" t="s">
        <v>652</v>
      </c>
      <c r="F262" s="29" t="s">
        <v>353</v>
      </c>
    </row>
    <row r="264" spans="2:6" x14ac:dyDescent="0.2">
      <c r="B264" s="29" t="s">
        <v>459</v>
      </c>
      <c r="C264" s="29" t="s">
        <v>130</v>
      </c>
      <c r="D264" s="29" t="s">
        <v>402</v>
      </c>
      <c r="E264" s="29" t="s">
        <v>653</v>
      </c>
      <c r="F264" s="29" t="s">
        <v>351</v>
      </c>
    </row>
    <row r="266" spans="2:6" x14ac:dyDescent="0.2">
      <c r="B266" s="29" t="s">
        <v>460</v>
      </c>
      <c r="C266" s="29" t="s">
        <v>131</v>
      </c>
      <c r="D266" s="29" t="s">
        <v>401</v>
      </c>
      <c r="E266" s="29" t="s">
        <v>654</v>
      </c>
      <c r="F266" s="29" t="s">
        <v>353</v>
      </c>
    </row>
    <row r="268" spans="2:6" x14ac:dyDescent="0.2">
      <c r="B268" s="29" t="s">
        <v>352</v>
      </c>
      <c r="C268" s="29" t="s">
        <v>398</v>
      </c>
      <c r="D268" s="29" t="s">
        <v>399</v>
      </c>
      <c r="E268" s="29" t="s">
        <v>653</v>
      </c>
      <c r="F268" s="29" t="s">
        <v>351</v>
      </c>
    </row>
    <row r="270" spans="2:6" x14ac:dyDescent="0.2">
      <c r="B270" s="29" t="s">
        <v>461</v>
      </c>
      <c r="C270" s="29" t="s">
        <v>406</v>
      </c>
      <c r="D270" s="29" t="s">
        <v>433</v>
      </c>
      <c r="E270" s="29" t="s">
        <v>654</v>
      </c>
      <c r="F270" s="29" t="s">
        <v>353</v>
      </c>
    </row>
    <row r="273" spans="2:7" x14ac:dyDescent="0.2">
      <c r="B273" s="29" t="s">
        <v>655</v>
      </c>
    </row>
    <row r="274" spans="2:7" x14ac:dyDescent="0.2">
      <c r="B274" s="29" t="s">
        <v>193</v>
      </c>
      <c r="C274" s="29" t="s">
        <v>194</v>
      </c>
      <c r="D274" s="29" t="s">
        <v>195</v>
      </c>
      <c r="E274" s="29" t="s">
        <v>196</v>
      </c>
      <c r="F274" s="29" t="s">
        <v>197</v>
      </c>
      <c r="G274" s="29" t="s">
        <v>198</v>
      </c>
    </row>
    <row r="276" spans="2:7" x14ac:dyDescent="0.2">
      <c r="B276" s="29" t="s">
        <v>473</v>
      </c>
      <c r="C276" s="29" t="s">
        <v>129</v>
      </c>
      <c r="D276" s="29" t="s">
        <v>406</v>
      </c>
      <c r="E276" s="29" t="s">
        <v>656</v>
      </c>
      <c r="F276" s="29" t="s">
        <v>351</v>
      </c>
    </row>
    <row r="278" spans="2:7" x14ac:dyDescent="0.2">
      <c r="B278" s="29" t="s">
        <v>355</v>
      </c>
      <c r="C278" s="29" t="s">
        <v>433</v>
      </c>
      <c r="D278" s="29" t="s">
        <v>398</v>
      </c>
      <c r="E278" s="29" t="s">
        <v>657</v>
      </c>
      <c r="F278" s="29" t="s">
        <v>353</v>
      </c>
      <c r="G278" s="29" t="s">
        <v>397</v>
      </c>
    </row>
    <row r="280" spans="2:7" x14ac:dyDescent="0.2">
      <c r="B280" s="29" t="s">
        <v>474</v>
      </c>
      <c r="C280" s="29" t="s">
        <v>399</v>
      </c>
      <c r="D280" s="29" t="s">
        <v>131</v>
      </c>
      <c r="E280" s="29" t="s">
        <v>658</v>
      </c>
      <c r="F280" s="29" t="s">
        <v>353</v>
      </c>
    </row>
    <row r="282" spans="2:7" x14ac:dyDescent="0.2">
      <c r="B282" s="29" t="s">
        <v>475</v>
      </c>
      <c r="C282" s="29" t="s">
        <v>401</v>
      </c>
      <c r="D282" s="29" t="s">
        <v>130</v>
      </c>
      <c r="E282" s="29" t="s">
        <v>656</v>
      </c>
      <c r="F282" s="29" t="s">
        <v>351</v>
      </c>
    </row>
    <row r="284" spans="2:7" x14ac:dyDescent="0.2">
      <c r="B284" s="29" t="s">
        <v>476</v>
      </c>
      <c r="C284" s="29" t="s">
        <v>402</v>
      </c>
      <c r="D284" s="29" t="s">
        <v>405</v>
      </c>
      <c r="E284" s="29" t="s">
        <v>656</v>
      </c>
      <c r="F284" s="29" t="s">
        <v>351</v>
      </c>
    </row>
    <row r="286" spans="2:7" x14ac:dyDescent="0.2">
      <c r="B286" s="29" t="s">
        <v>477</v>
      </c>
      <c r="C286" s="29" t="s">
        <v>557</v>
      </c>
      <c r="D286" s="29" t="s">
        <v>558</v>
      </c>
      <c r="E286" s="29" t="s">
        <v>657</v>
      </c>
      <c r="F286" s="29" t="s">
        <v>353</v>
      </c>
    </row>
    <row r="288" spans="2:7" x14ac:dyDescent="0.2">
      <c r="B288" s="29" t="s">
        <v>478</v>
      </c>
      <c r="C288" s="29" t="s">
        <v>133</v>
      </c>
      <c r="D288" s="29" t="s">
        <v>148</v>
      </c>
      <c r="E288" s="29" t="s">
        <v>656</v>
      </c>
      <c r="F288" s="29" t="s">
        <v>351</v>
      </c>
    </row>
    <row r="291" spans="2:7" x14ac:dyDescent="0.2">
      <c r="B291" s="29" t="s">
        <v>659</v>
      </c>
    </row>
    <row r="292" spans="2:7" x14ac:dyDescent="0.2">
      <c r="B292" s="29" t="s">
        <v>193</v>
      </c>
      <c r="C292" s="29" t="s">
        <v>194</v>
      </c>
      <c r="D292" s="29" t="s">
        <v>195</v>
      </c>
      <c r="E292" s="29" t="s">
        <v>196</v>
      </c>
      <c r="F292" s="29" t="s">
        <v>197</v>
      </c>
      <c r="G292" s="29" t="s">
        <v>198</v>
      </c>
    </row>
    <row r="294" spans="2:7" x14ac:dyDescent="0.2">
      <c r="B294" s="29" t="s">
        <v>479</v>
      </c>
      <c r="C294" s="29" t="s">
        <v>133</v>
      </c>
      <c r="D294" s="29" t="s">
        <v>129</v>
      </c>
      <c r="E294" s="29" t="s">
        <v>660</v>
      </c>
      <c r="F294" s="29" t="s">
        <v>351</v>
      </c>
    </row>
    <row r="296" spans="2:7" x14ac:dyDescent="0.2">
      <c r="B296" s="29" t="s">
        <v>480</v>
      </c>
      <c r="C296" s="29" t="s">
        <v>148</v>
      </c>
      <c r="D296" s="29" t="s">
        <v>557</v>
      </c>
      <c r="E296" s="29" t="s">
        <v>661</v>
      </c>
      <c r="F296" s="29" t="s">
        <v>351</v>
      </c>
    </row>
    <row r="298" spans="2:7" x14ac:dyDescent="0.2">
      <c r="B298" s="29" t="s">
        <v>481</v>
      </c>
      <c r="C298" s="29" t="s">
        <v>558</v>
      </c>
      <c r="D298" s="29" t="s">
        <v>402</v>
      </c>
      <c r="E298" s="29" t="s">
        <v>662</v>
      </c>
      <c r="F298" s="29" t="s">
        <v>353</v>
      </c>
    </row>
    <row r="300" spans="2:7" x14ac:dyDescent="0.2">
      <c r="B300" s="29" t="s">
        <v>482</v>
      </c>
      <c r="C300" s="29" t="s">
        <v>405</v>
      </c>
      <c r="D300" s="29" t="s">
        <v>401</v>
      </c>
      <c r="E300" s="29" t="s">
        <v>662</v>
      </c>
      <c r="F300" s="29" t="s">
        <v>353</v>
      </c>
    </row>
    <row r="302" spans="2:7" x14ac:dyDescent="0.2">
      <c r="B302" s="29" t="s">
        <v>483</v>
      </c>
      <c r="C302" s="29" t="s">
        <v>130</v>
      </c>
      <c r="D302" s="29" t="s">
        <v>399</v>
      </c>
      <c r="E302" s="29" t="s">
        <v>660</v>
      </c>
      <c r="F302" s="29" t="s">
        <v>351</v>
      </c>
    </row>
    <row r="304" spans="2:7" x14ac:dyDescent="0.2">
      <c r="B304" s="29" t="s">
        <v>484</v>
      </c>
      <c r="C304" s="29" t="s">
        <v>131</v>
      </c>
      <c r="D304" s="29" t="s">
        <v>433</v>
      </c>
      <c r="E304" s="29" t="s">
        <v>663</v>
      </c>
      <c r="F304" s="29" t="s">
        <v>353</v>
      </c>
    </row>
    <row r="306" spans="2:7" x14ac:dyDescent="0.2">
      <c r="B306" s="29" t="s">
        <v>354</v>
      </c>
      <c r="C306" s="29" t="s">
        <v>398</v>
      </c>
      <c r="D306" s="29" t="s">
        <v>406</v>
      </c>
      <c r="E306" s="29" t="s">
        <v>660</v>
      </c>
      <c r="F306" s="29" t="s">
        <v>351</v>
      </c>
    </row>
    <row r="309" spans="2:7" x14ac:dyDescent="0.2">
      <c r="B309" s="29" t="s">
        <v>664</v>
      </c>
    </row>
    <row r="310" spans="2:7" x14ac:dyDescent="0.2">
      <c r="B310" s="29" t="s">
        <v>193</v>
      </c>
      <c r="C310" s="29" t="s">
        <v>194</v>
      </c>
      <c r="D310" s="29" t="s">
        <v>195</v>
      </c>
      <c r="E310" s="29" t="s">
        <v>196</v>
      </c>
      <c r="F310" s="29" t="s">
        <v>197</v>
      </c>
      <c r="G310" s="29" t="s">
        <v>198</v>
      </c>
    </row>
    <row r="312" spans="2:7" x14ac:dyDescent="0.2">
      <c r="B312" s="29" t="s">
        <v>356</v>
      </c>
      <c r="C312" s="29" t="s">
        <v>129</v>
      </c>
      <c r="D312" s="29" t="s">
        <v>398</v>
      </c>
      <c r="E312" s="29" t="s">
        <v>665</v>
      </c>
      <c r="F312" s="29" t="s">
        <v>351</v>
      </c>
    </row>
    <row r="314" spans="2:7" x14ac:dyDescent="0.2">
      <c r="B314" s="29" t="s">
        <v>494</v>
      </c>
      <c r="C314" s="29" t="s">
        <v>406</v>
      </c>
      <c r="D314" s="29" t="s">
        <v>131</v>
      </c>
      <c r="E314" s="29" t="s">
        <v>666</v>
      </c>
      <c r="F314" s="29" t="s">
        <v>353</v>
      </c>
    </row>
    <row r="316" spans="2:7" x14ac:dyDescent="0.2">
      <c r="B316" s="29" t="s">
        <v>495</v>
      </c>
      <c r="C316" s="29" t="s">
        <v>433</v>
      </c>
      <c r="D316" s="29" t="s">
        <v>130</v>
      </c>
      <c r="E316" s="29" t="s">
        <v>667</v>
      </c>
      <c r="F316" s="29" t="s">
        <v>353</v>
      </c>
      <c r="G316" s="29" t="s">
        <v>397</v>
      </c>
    </row>
    <row r="318" spans="2:7" x14ac:dyDescent="0.2">
      <c r="B318" s="29" t="s">
        <v>496</v>
      </c>
      <c r="C318" s="29" t="s">
        <v>399</v>
      </c>
      <c r="D318" s="29" t="s">
        <v>405</v>
      </c>
      <c r="E318" s="29" t="s">
        <v>666</v>
      </c>
      <c r="F318" s="29" t="s">
        <v>353</v>
      </c>
    </row>
    <row r="320" spans="2:7" x14ac:dyDescent="0.2">
      <c r="B320" s="29" t="s">
        <v>497</v>
      </c>
      <c r="C320" s="29" t="s">
        <v>401</v>
      </c>
      <c r="D320" s="29" t="s">
        <v>558</v>
      </c>
      <c r="E320" s="29" t="s">
        <v>665</v>
      </c>
      <c r="F320" s="29" t="s">
        <v>351</v>
      </c>
    </row>
    <row r="322" spans="2:7" x14ac:dyDescent="0.2">
      <c r="B322" s="29" t="s">
        <v>498</v>
      </c>
      <c r="C322" s="29" t="s">
        <v>402</v>
      </c>
      <c r="D322" s="29" t="s">
        <v>148</v>
      </c>
      <c r="E322" s="29" t="s">
        <v>665</v>
      </c>
      <c r="F322" s="29" t="s">
        <v>351</v>
      </c>
    </row>
    <row r="324" spans="2:7" x14ac:dyDescent="0.2">
      <c r="B324" s="29" t="s">
        <v>499</v>
      </c>
      <c r="C324" s="29" t="s">
        <v>557</v>
      </c>
      <c r="D324" s="29" t="s">
        <v>133</v>
      </c>
      <c r="E324" s="29" t="s">
        <v>667</v>
      </c>
      <c r="F324" s="29" t="s">
        <v>353</v>
      </c>
    </row>
    <row r="327" spans="2:7" x14ac:dyDescent="0.2">
      <c r="B327" s="29" t="s">
        <v>668</v>
      </c>
    </row>
    <row r="328" spans="2:7" x14ac:dyDescent="0.2">
      <c r="B328" s="29" t="s">
        <v>193</v>
      </c>
      <c r="C328" s="29" t="s">
        <v>194</v>
      </c>
      <c r="D328" s="29" t="s">
        <v>195</v>
      </c>
      <c r="E328" s="29" t="s">
        <v>196</v>
      </c>
      <c r="F328" s="29" t="s">
        <v>197</v>
      </c>
      <c r="G328" s="29" t="s">
        <v>198</v>
      </c>
    </row>
    <row r="330" spans="2:7" x14ac:dyDescent="0.2">
      <c r="B330" s="29" t="s">
        <v>500</v>
      </c>
      <c r="C330" s="29" t="s">
        <v>557</v>
      </c>
      <c r="D330" s="29" t="s">
        <v>129</v>
      </c>
      <c r="E330" s="29" t="s">
        <v>669</v>
      </c>
      <c r="F330" s="29" t="s">
        <v>353</v>
      </c>
    </row>
    <row r="332" spans="2:7" x14ac:dyDescent="0.2">
      <c r="B332" s="29" t="s">
        <v>501</v>
      </c>
      <c r="C332" s="29" t="s">
        <v>133</v>
      </c>
      <c r="D332" s="29" t="s">
        <v>402</v>
      </c>
      <c r="E332" s="29" t="s">
        <v>670</v>
      </c>
      <c r="F332" s="29" t="s">
        <v>351</v>
      </c>
    </row>
    <row r="334" spans="2:7" x14ac:dyDescent="0.2">
      <c r="B334" s="29" t="s">
        <v>502</v>
      </c>
      <c r="C334" s="29" t="s">
        <v>148</v>
      </c>
      <c r="D334" s="29" t="s">
        <v>401</v>
      </c>
      <c r="E334" s="29" t="s">
        <v>671</v>
      </c>
      <c r="F334" s="29" t="s">
        <v>351</v>
      </c>
    </row>
    <row r="336" spans="2:7" x14ac:dyDescent="0.2">
      <c r="B336" s="29" t="s">
        <v>503</v>
      </c>
      <c r="C336" s="29" t="s">
        <v>558</v>
      </c>
      <c r="D336" s="29" t="s">
        <v>399</v>
      </c>
      <c r="E336" s="29" t="s">
        <v>669</v>
      </c>
      <c r="F336" s="29" t="s">
        <v>353</v>
      </c>
    </row>
    <row r="338" spans="2:7" x14ac:dyDescent="0.2">
      <c r="B338" s="29" t="s">
        <v>504</v>
      </c>
      <c r="C338" s="29" t="s">
        <v>405</v>
      </c>
      <c r="D338" s="29" t="s">
        <v>433</v>
      </c>
      <c r="E338" s="29" t="s">
        <v>669</v>
      </c>
      <c r="F338" s="29" t="s">
        <v>353</v>
      </c>
    </row>
    <row r="340" spans="2:7" x14ac:dyDescent="0.2">
      <c r="B340" s="29" t="s">
        <v>505</v>
      </c>
      <c r="C340" s="29" t="s">
        <v>130</v>
      </c>
      <c r="D340" s="29" t="s">
        <v>406</v>
      </c>
      <c r="E340" s="29" t="s">
        <v>670</v>
      </c>
      <c r="F340" s="29" t="s">
        <v>351</v>
      </c>
    </row>
    <row r="342" spans="2:7" x14ac:dyDescent="0.2">
      <c r="B342" s="29" t="s">
        <v>357</v>
      </c>
      <c r="C342" s="29" t="s">
        <v>131</v>
      </c>
      <c r="D342" s="29" t="s">
        <v>398</v>
      </c>
      <c r="E342" s="29" t="s">
        <v>672</v>
      </c>
      <c r="F342" s="29" t="s">
        <v>353</v>
      </c>
    </row>
    <row r="345" spans="2:7" x14ac:dyDescent="0.2">
      <c r="B345" s="29" t="s">
        <v>673</v>
      </c>
    </row>
    <row r="346" spans="2:7" x14ac:dyDescent="0.2">
      <c r="B346" s="29" t="s">
        <v>193</v>
      </c>
      <c r="C346" s="29" t="s">
        <v>194</v>
      </c>
      <c r="D346" s="29" t="s">
        <v>195</v>
      </c>
      <c r="E346" s="29" t="s">
        <v>196</v>
      </c>
      <c r="F346" s="29" t="s">
        <v>197</v>
      </c>
      <c r="G346" s="29" t="s">
        <v>198</v>
      </c>
    </row>
    <row r="348" spans="2:7" x14ac:dyDescent="0.2">
      <c r="B348" s="29" t="s">
        <v>506</v>
      </c>
      <c r="C348" s="29" t="s">
        <v>129</v>
      </c>
      <c r="D348" s="29" t="s">
        <v>131</v>
      </c>
      <c r="E348" s="29" t="s">
        <v>674</v>
      </c>
      <c r="F348" s="29" t="s">
        <v>351</v>
      </c>
    </row>
    <row r="350" spans="2:7" x14ac:dyDescent="0.2">
      <c r="B350" s="29" t="s">
        <v>358</v>
      </c>
      <c r="C350" s="29" t="s">
        <v>398</v>
      </c>
      <c r="D350" s="29" t="s">
        <v>130</v>
      </c>
      <c r="E350" s="29" t="s">
        <v>674</v>
      </c>
      <c r="F350" s="29" t="s">
        <v>351</v>
      </c>
    </row>
    <row r="352" spans="2:7" x14ac:dyDescent="0.2">
      <c r="B352" s="29" t="s">
        <v>507</v>
      </c>
      <c r="C352" s="29" t="s">
        <v>406</v>
      </c>
      <c r="D352" s="29" t="s">
        <v>405</v>
      </c>
      <c r="E352" s="29" t="s">
        <v>675</v>
      </c>
      <c r="F352" s="29" t="s">
        <v>353</v>
      </c>
    </row>
    <row r="354" spans="2:7" x14ac:dyDescent="0.2">
      <c r="B354" s="29" t="s">
        <v>508</v>
      </c>
      <c r="C354" s="29" t="s">
        <v>433</v>
      </c>
      <c r="D354" s="29" t="s">
        <v>558</v>
      </c>
      <c r="E354" s="29" t="s">
        <v>676</v>
      </c>
      <c r="F354" s="29" t="s">
        <v>353</v>
      </c>
      <c r="G354" s="29" t="s">
        <v>397</v>
      </c>
    </row>
    <row r="356" spans="2:7" x14ac:dyDescent="0.2">
      <c r="B356" s="29" t="s">
        <v>509</v>
      </c>
      <c r="C356" s="29" t="s">
        <v>399</v>
      </c>
      <c r="D356" s="29" t="s">
        <v>148</v>
      </c>
      <c r="E356" s="29" t="s">
        <v>675</v>
      </c>
      <c r="F356" s="29" t="s">
        <v>353</v>
      </c>
    </row>
    <row r="358" spans="2:7" x14ac:dyDescent="0.2">
      <c r="B358" s="29" t="s">
        <v>510</v>
      </c>
      <c r="C358" s="29" t="s">
        <v>401</v>
      </c>
      <c r="D358" s="29" t="s">
        <v>133</v>
      </c>
      <c r="E358" s="29" t="s">
        <v>674</v>
      </c>
      <c r="F358" s="29" t="s">
        <v>351</v>
      </c>
    </row>
    <row r="360" spans="2:7" x14ac:dyDescent="0.2">
      <c r="B360" s="29" t="s">
        <v>511</v>
      </c>
      <c r="C360" s="29" t="s">
        <v>402</v>
      </c>
      <c r="D360" s="29" t="s">
        <v>557</v>
      </c>
      <c r="E360" s="29" t="s">
        <v>674</v>
      </c>
      <c r="F360" s="29" t="s">
        <v>351</v>
      </c>
    </row>
    <row r="363" spans="2:7" x14ac:dyDescent="0.2">
      <c r="B363" s="29" t="s">
        <v>677</v>
      </c>
    </row>
    <row r="364" spans="2:7" x14ac:dyDescent="0.2">
      <c r="B364" s="29" t="s">
        <v>193</v>
      </c>
      <c r="C364" s="29" t="s">
        <v>194</v>
      </c>
      <c r="D364" s="29" t="s">
        <v>195</v>
      </c>
      <c r="E364" s="29" t="s">
        <v>196</v>
      </c>
      <c r="F364" s="29" t="s">
        <v>197</v>
      </c>
      <c r="G364" s="29" t="s">
        <v>198</v>
      </c>
    </row>
    <row r="366" spans="2:7" x14ac:dyDescent="0.2">
      <c r="B366" s="29" t="s">
        <v>512</v>
      </c>
      <c r="C366" s="29" t="s">
        <v>402</v>
      </c>
      <c r="D366" s="29" t="s">
        <v>129</v>
      </c>
      <c r="E366" s="29" t="s">
        <v>678</v>
      </c>
      <c r="F366" s="29" t="s">
        <v>351</v>
      </c>
    </row>
    <row r="368" spans="2:7" x14ac:dyDescent="0.2">
      <c r="B368" s="29" t="s">
        <v>513</v>
      </c>
      <c r="C368" s="29" t="s">
        <v>557</v>
      </c>
      <c r="D368" s="29" t="s">
        <v>401</v>
      </c>
      <c r="E368" s="29" t="s">
        <v>679</v>
      </c>
      <c r="F368" s="29" t="s">
        <v>353</v>
      </c>
    </row>
    <row r="370" spans="2:7" x14ac:dyDescent="0.2">
      <c r="B370" s="29" t="s">
        <v>514</v>
      </c>
      <c r="C370" s="29" t="s">
        <v>133</v>
      </c>
      <c r="D370" s="29" t="s">
        <v>399</v>
      </c>
      <c r="E370" s="29" t="s">
        <v>678</v>
      </c>
      <c r="F370" s="29" t="s">
        <v>351</v>
      </c>
    </row>
    <row r="372" spans="2:7" x14ac:dyDescent="0.2">
      <c r="B372" s="29" t="s">
        <v>515</v>
      </c>
      <c r="C372" s="29" t="s">
        <v>148</v>
      </c>
      <c r="D372" s="29" t="s">
        <v>433</v>
      </c>
      <c r="E372" s="29" t="s">
        <v>680</v>
      </c>
      <c r="F372" s="29" t="s">
        <v>351</v>
      </c>
    </row>
    <row r="374" spans="2:7" x14ac:dyDescent="0.2">
      <c r="B374" s="29" t="s">
        <v>516</v>
      </c>
      <c r="C374" s="29" t="s">
        <v>558</v>
      </c>
      <c r="D374" s="29" t="s">
        <v>406</v>
      </c>
      <c r="E374" s="29" t="s">
        <v>679</v>
      </c>
      <c r="F374" s="29" t="s">
        <v>353</v>
      </c>
    </row>
    <row r="376" spans="2:7" x14ac:dyDescent="0.2">
      <c r="B376" s="29" t="s">
        <v>369</v>
      </c>
      <c r="C376" s="29" t="s">
        <v>405</v>
      </c>
      <c r="D376" s="29" t="s">
        <v>398</v>
      </c>
      <c r="E376" s="29" t="s">
        <v>679</v>
      </c>
      <c r="F376" s="29" t="s">
        <v>353</v>
      </c>
    </row>
    <row r="378" spans="2:7" x14ac:dyDescent="0.2">
      <c r="B378" s="29" t="s">
        <v>517</v>
      </c>
      <c r="C378" s="29" t="s">
        <v>130</v>
      </c>
      <c r="D378" s="29" t="s">
        <v>131</v>
      </c>
      <c r="E378" s="29" t="s">
        <v>678</v>
      </c>
      <c r="F378" s="29" t="s">
        <v>351</v>
      </c>
    </row>
    <row r="381" spans="2:7" x14ac:dyDescent="0.2">
      <c r="B381" s="29" t="s">
        <v>681</v>
      </c>
    </row>
    <row r="382" spans="2:7" x14ac:dyDescent="0.2">
      <c r="B382" s="29" t="s">
        <v>193</v>
      </c>
      <c r="C382" s="29" t="s">
        <v>194</v>
      </c>
      <c r="D382" s="29" t="s">
        <v>195</v>
      </c>
      <c r="E382" s="29" t="s">
        <v>196</v>
      </c>
      <c r="F382" s="29" t="s">
        <v>197</v>
      </c>
      <c r="G382" s="29" t="s">
        <v>198</v>
      </c>
    </row>
    <row r="384" spans="2:7" x14ac:dyDescent="0.2">
      <c r="B384" s="29" t="s">
        <v>518</v>
      </c>
      <c r="C384" s="29" t="s">
        <v>129</v>
      </c>
      <c r="D384" s="29" t="s">
        <v>130</v>
      </c>
      <c r="E384" s="29" t="s">
        <v>682</v>
      </c>
      <c r="F384" s="29" t="s">
        <v>351</v>
      </c>
    </row>
    <row r="386" spans="2:7" x14ac:dyDescent="0.2">
      <c r="B386" s="29" t="s">
        <v>519</v>
      </c>
      <c r="C386" s="29" t="s">
        <v>131</v>
      </c>
      <c r="D386" s="29" t="s">
        <v>405</v>
      </c>
      <c r="E386" s="29" t="s">
        <v>683</v>
      </c>
      <c r="F386" s="29" t="s">
        <v>353</v>
      </c>
    </row>
    <row r="388" spans="2:7" x14ac:dyDescent="0.2">
      <c r="B388" s="29" t="s">
        <v>370</v>
      </c>
      <c r="C388" s="29" t="s">
        <v>398</v>
      </c>
      <c r="D388" s="29" t="s">
        <v>558</v>
      </c>
      <c r="E388" s="29" t="s">
        <v>682</v>
      </c>
      <c r="F388" s="29" t="s">
        <v>351</v>
      </c>
    </row>
    <row r="390" spans="2:7" x14ac:dyDescent="0.2">
      <c r="B390" s="29" t="s">
        <v>520</v>
      </c>
      <c r="C390" s="29" t="s">
        <v>406</v>
      </c>
      <c r="D390" s="29" t="s">
        <v>148</v>
      </c>
      <c r="E390" s="29" t="s">
        <v>684</v>
      </c>
      <c r="F390" s="29" t="s">
        <v>353</v>
      </c>
    </row>
    <row r="392" spans="2:7" x14ac:dyDescent="0.2">
      <c r="B392" s="29" t="s">
        <v>521</v>
      </c>
      <c r="C392" s="29" t="s">
        <v>433</v>
      </c>
      <c r="D392" s="29" t="s">
        <v>133</v>
      </c>
      <c r="E392" s="29" t="s">
        <v>685</v>
      </c>
      <c r="F392" s="29" t="s">
        <v>353</v>
      </c>
      <c r="G392" s="29" t="s">
        <v>397</v>
      </c>
    </row>
    <row r="394" spans="2:7" x14ac:dyDescent="0.2">
      <c r="B394" s="29" t="s">
        <v>522</v>
      </c>
      <c r="C394" s="29" t="s">
        <v>399</v>
      </c>
      <c r="D394" s="29" t="s">
        <v>557</v>
      </c>
      <c r="E394" s="29" t="s">
        <v>684</v>
      </c>
      <c r="F394" s="29" t="s">
        <v>353</v>
      </c>
    </row>
    <row r="396" spans="2:7" x14ac:dyDescent="0.2">
      <c r="B396" s="29" t="s">
        <v>523</v>
      </c>
      <c r="C396" s="29" t="s">
        <v>401</v>
      </c>
      <c r="D396" s="29" t="s">
        <v>402</v>
      </c>
      <c r="E396" s="29" t="s">
        <v>682</v>
      </c>
      <c r="F396" s="29" t="s">
        <v>351</v>
      </c>
    </row>
    <row r="399" spans="2:7" x14ac:dyDescent="0.2">
      <c r="B399" s="29" t="s">
        <v>686</v>
      </c>
    </row>
    <row r="400" spans="2:7" x14ac:dyDescent="0.2">
      <c r="B400" s="29" t="s">
        <v>193</v>
      </c>
      <c r="C400" s="29" t="s">
        <v>194</v>
      </c>
      <c r="D400" s="29" t="s">
        <v>195</v>
      </c>
      <c r="E400" s="29" t="s">
        <v>196</v>
      </c>
      <c r="F400" s="29" t="s">
        <v>197</v>
      </c>
      <c r="G400" s="29" t="s">
        <v>198</v>
      </c>
    </row>
    <row r="402" spans="2:6" x14ac:dyDescent="0.2">
      <c r="B402" s="29" t="s">
        <v>528</v>
      </c>
      <c r="C402" s="29" t="s">
        <v>401</v>
      </c>
      <c r="D402" s="29" t="s">
        <v>129</v>
      </c>
      <c r="E402" s="29" t="s">
        <v>687</v>
      </c>
      <c r="F402" s="29" t="s">
        <v>351</v>
      </c>
    </row>
    <row r="404" spans="2:6" x14ac:dyDescent="0.2">
      <c r="B404" s="29" t="s">
        <v>529</v>
      </c>
      <c r="C404" s="29" t="s">
        <v>402</v>
      </c>
      <c r="D404" s="29" t="s">
        <v>399</v>
      </c>
      <c r="E404" s="29" t="s">
        <v>687</v>
      </c>
      <c r="F404" s="29" t="s">
        <v>351</v>
      </c>
    </row>
    <row r="406" spans="2:6" x14ac:dyDescent="0.2">
      <c r="B406" s="29" t="s">
        <v>530</v>
      </c>
      <c r="C406" s="29" t="s">
        <v>557</v>
      </c>
      <c r="D406" s="29" t="s">
        <v>433</v>
      </c>
      <c r="E406" s="29" t="s">
        <v>688</v>
      </c>
      <c r="F406" s="29" t="s">
        <v>353</v>
      </c>
    </row>
    <row r="408" spans="2:6" x14ac:dyDescent="0.2">
      <c r="B408" s="29" t="s">
        <v>531</v>
      </c>
      <c r="C408" s="29" t="s">
        <v>133</v>
      </c>
      <c r="D408" s="29" t="s">
        <v>406</v>
      </c>
      <c r="E408" s="29" t="s">
        <v>687</v>
      </c>
      <c r="F408" s="29" t="s">
        <v>351</v>
      </c>
    </row>
    <row r="410" spans="2:6" x14ac:dyDescent="0.2">
      <c r="B410" s="29" t="s">
        <v>371</v>
      </c>
      <c r="C410" s="29" t="s">
        <v>148</v>
      </c>
      <c r="D410" s="29" t="s">
        <v>398</v>
      </c>
      <c r="E410" s="29" t="s">
        <v>689</v>
      </c>
      <c r="F410" s="29" t="s">
        <v>351</v>
      </c>
    </row>
    <row r="412" spans="2:6" x14ac:dyDescent="0.2">
      <c r="B412" s="29" t="s">
        <v>532</v>
      </c>
      <c r="C412" s="29" t="s">
        <v>558</v>
      </c>
      <c r="D412" s="29" t="s">
        <v>131</v>
      </c>
      <c r="E412" s="29" t="s">
        <v>688</v>
      </c>
      <c r="F412" s="29" t="s">
        <v>353</v>
      </c>
    </row>
    <row r="414" spans="2:6" x14ac:dyDescent="0.2">
      <c r="B414" s="29" t="s">
        <v>533</v>
      </c>
      <c r="C414" s="29" t="s">
        <v>405</v>
      </c>
      <c r="D414" s="29" t="s">
        <v>130</v>
      </c>
      <c r="E414" s="29" t="s">
        <v>688</v>
      </c>
      <c r="F414" s="29" t="s">
        <v>353</v>
      </c>
    </row>
    <row r="417" spans="2:7" x14ac:dyDescent="0.2">
      <c r="B417" s="29" t="s">
        <v>690</v>
      </c>
    </row>
    <row r="418" spans="2:7" x14ac:dyDescent="0.2">
      <c r="B418" s="29" t="s">
        <v>193</v>
      </c>
      <c r="C418" s="29" t="s">
        <v>194</v>
      </c>
      <c r="D418" s="29" t="s">
        <v>195</v>
      </c>
      <c r="E418" s="29" t="s">
        <v>196</v>
      </c>
      <c r="F418" s="29" t="s">
        <v>197</v>
      </c>
      <c r="G418" s="29" t="s">
        <v>198</v>
      </c>
    </row>
    <row r="420" spans="2:7" x14ac:dyDescent="0.2">
      <c r="B420" s="29" t="s">
        <v>534</v>
      </c>
      <c r="C420" s="29" t="s">
        <v>129</v>
      </c>
      <c r="D420" s="29" t="s">
        <v>405</v>
      </c>
      <c r="E420" s="29" t="s">
        <v>691</v>
      </c>
      <c r="F420" s="29" t="s">
        <v>351</v>
      </c>
    </row>
    <row r="422" spans="2:7" x14ac:dyDescent="0.2">
      <c r="B422" s="29" t="s">
        <v>535</v>
      </c>
      <c r="C422" s="29" t="s">
        <v>130</v>
      </c>
      <c r="D422" s="29" t="s">
        <v>558</v>
      </c>
      <c r="E422" s="29" t="s">
        <v>691</v>
      </c>
      <c r="F422" s="29" t="s">
        <v>351</v>
      </c>
    </row>
    <row r="424" spans="2:7" x14ac:dyDescent="0.2">
      <c r="B424" s="29" t="s">
        <v>536</v>
      </c>
      <c r="C424" s="29" t="s">
        <v>131</v>
      </c>
      <c r="D424" s="29" t="s">
        <v>148</v>
      </c>
      <c r="E424" s="29" t="s">
        <v>692</v>
      </c>
      <c r="F424" s="29" t="s">
        <v>353</v>
      </c>
    </row>
    <row r="426" spans="2:7" x14ac:dyDescent="0.2">
      <c r="B426" s="29" t="s">
        <v>372</v>
      </c>
      <c r="C426" s="29" t="s">
        <v>398</v>
      </c>
      <c r="D426" s="29" t="s">
        <v>133</v>
      </c>
      <c r="E426" s="29" t="s">
        <v>691</v>
      </c>
      <c r="F426" s="29" t="s">
        <v>351</v>
      </c>
    </row>
    <row r="428" spans="2:7" x14ac:dyDescent="0.2">
      <c r="B428" s="29" t="s">
        <v>537</v>
      </c>
      <c r="C428" s="29" t="s">
        <v>406</v>
      </c>
      <c r="D428" s="29" t="s">
        <v>557</v>
      </c>
      <c r="E428" s="29" t="s">
        <v>693</v>
      </c>
      <c r="F428" s="29" t="s">
        <v>353</v>
      </c>
    </row>
    <row r="430" spans="2:7" x14ac:dyDescent="0.2">
      <c r="B430" s="29" t="s">
        <v>538</v>
      </c>
      <c r="C430" s="29" t="s">
        <v>433</v>
      </c>
      <c r="D430" s="29" t="s">
        <v>402</v>
      </c>
      <c r="E430" s="29" t="s">
        <v>694</v>
      </c>
      <c r="F430" s="29" t="s">
        <v>353</v>
      </c>
      <c r="G430" s="29" t="s">
        <v>397</v>
      </c>
    </row>
    <row r="432" spans="2:7" x14ac:dyDescent="0.2">
      <c r="B432" s="29" t="s">
        <v>540</v>
      </c>
      <c r="C432" s="29" t="s">
        <v>399</v>
      </c>
      <c r="D432" s="29" t="s">
        <v>401</v>
      </c>
      <c r="E432" s="29" t="s">
        <v>693</v>
      </c>
      <c r="F432" s="29" t="s">
        <v>353</v>
      </c>
    </row>
    <row r="435" spans="2:7" x14ac:dyDescent="0.2">
      <c r="B435" s="29" t="s">
        <v>695</v>
      </c>
    </row>
    <row r="436" spans="2:7" x14ac:dyDescent="0.2">
      <c r="B436" s="29" t="s">
        <v>193</v>
      </c>
      <c r="C436" s="29" t="s">
        <v>194</v>
      </c>
      <c r="D436" s="29" t="s">
        <v>195</v>
      </c>
      <c r="E436" s="29" t="s">
        <v>196</v>
      </c>
      <c r="F436" s="29" t="s">
        <v>197</v>
      </c>
      <c r="G436" s="29" t="s">
        <v>198</v>
      </c>
    </row>
    <row r="438" spans="2:7" x14ac:dyDescent="0.2">
      <c r="B438" s="29" t="s">
        <v>373</v>
      </c>
      <c r="C438" s="29" t="s">
        <v>399</v>
      </c>
      <c r="D438" s="29" t="s">
        <v>129</v>
      </c>
      <c r="E438" s="29" t="s">
        <v>696</v>
      </c>
      <c r="F438" s="29" t="s">
        <v>353</v>
      </c>
    </row>
    <row r="440" spans="2:7" x14ac:dyDescent="0.2">
      <c r="B440" s="29" t="s">
        <v>374</v>
      </c>
      <c r="C440" s="29" t="s">
        <v>401</v>
      </c>
      <c r="D440" s="29" t="s">
        <v>433</v>
      </c>
      <c r="E440" s="29" t="s">
        <v>697</v>
      </c>
      <c r="F440" s="29" t="s">
        <v>351</v>
      </c>
    </row>
    <row r="442" spans="2:7" x14ac:dyDescent="0.2">
      <c r="B442" s="29" t="s">
        <v>375</v>
      </c>
      <c r="C442" s="29" t="s">
        <v>402</v>
      </c>
      <c r="D442" s="29" t="s">
        <v>406</v>
      </c>
      <c r="E442" s="29" t="s">
        <v>697</v>
      </c>
      <c r="F442" s="29" t="s">
        <v>351</v>
      </c>
    </row>
    <row r="444" spans="2:7" x14ac:dyDescent="0.2">
      <c r="B444" s="29" t="s">
        <v>376</v>
      </c>
      <c r="C444" s="29" t="s">
        <v>557</v>
      </c>
      <c r="D444" s="29" t="s">
        <v>398</v>
      </c>
      <c r="E444" s="29" t="s">
        <v>698</v>
      </c>
      <c r="F444" s="29" t="s">
        <v>353</v>
      </c>
    </row>
    <row r="446" spans="2:7" x14ac:dyDescent="0.2">
      <c r="B446" s="29" t="s">
        <v>377</v>
      </c>
      <c r="C446" s="29" t="s">
        <v>133</v>
      </c>
      <c r="D446" s="29" t="s">
        <v>131</v>
      </c>
      <c r="E446" s="29" t="s">
        <v>697</v>
      </c>
      <c r="F446" s="29" t="s">
        <v>351</v>
      </c>
    </row>
    <row r="448" spans="2:7" x14ac:dyDescent="0.2">
      <c r="B448" s="29" t="s">
        <v>378</v>
      </c>
      <c r="C448" s="29" t="s">
        <v>148</v>
      </c>
      <c r="D448" s="29" t="s">
        <v>130</v>
      </c>
      <c r="E448" s="29" t="s">
        <v>699</v>
      </c>
      <c r="F448" s="29" t="s">
        <v>351</v>
      </c>
    </row>
    <row r="450" spans="2:7" x14ac:dyDescent="0.2">
      <c r="B450" s="29" t="s">
        <v>379</v>
      </c>
      <c r="C450" s="29" t="s">
        <v>558</v>
      </c>
      <c r="D450" s="29" t="s">
        <v>405</v>
      </c>
      <c r="E450" s="29" t="s">
        <v>698</v>
      </c>
      <c r="F450" s="29" t="s">
        <v>353</v>
      </c>
    </row>
    <row r="453" spans="2:7" x14ac:dyDescent="0.2">
      <c r="B453" s="29" t="s">
        <v>700</v>
      </c>
    </row>
    <row r="454" spans="2:7" x14ac:dyDescent="0.2">
      <c r="B454" s="29" t="s">
        <v>193</v>
      </c>
      <c r="C454" s="29" t="s">
        <v>194</v>
      </c>
      <c r="D454" s="29" t="s">
        <v>195</v>
      </c>
      <c r="E454" s="29" t="s">
        <v>196</v>
      </c>
      <c r="F454" s="29" t="s">
        <v>197</v>
      </c>
      <c r="G454" s="29" t="s">
        <v>198</v>
      </c>
    </row>
    <row r="456" spans="2:7" x14ac:dyDescent="0.2">
      <c r="B456" s="29" t="s">
        <v>380</v>
      </c>
      <c r="C456" s="29" t="s">
        <v>129</v>
      </c>
      <c r="D456" s="29" t="s">
        <v>558</v>
      </c>
      <c r="E456" s="29" t="s">
        <v>701</v>
      </c>
      <c r="F456" s="29" t="s">
        <v>351</v>
      </c>
    </row>
    <row r="458" spans="2:7" x14ac:dyDescent="0.2">
      <c r="B458" s="29" t="s">
        <v>381</v>
      </c>
      <c r="C458" s="29" t="s">
        <v>405</v>
      </c>
      <c r="D458" s="29" t="s">
        <v>148</v>
      </c>
      <c r="E458" s="29" t="s">
        <v>702</v>
      </c>
      <c r="F458" s="29" t="s">
        <v>353</v>
      </c>
    </row>
    <row r="460" spans="2:7" x14ac:dyDescent="0.2">
      <c r="B460" s="29" t="s">
        <v>382</v>
      </c>
      <c r="C460" s="29" t="s">
        <v>130</v>
      </c>
      <c r="D460" s="29" t="s">
        <v>133</v>
      </c>
      <c r="E460" s="29" t="s">
        <v>701</v>
      </c>
      <c r="F460" s="29" t="s">
        <v>351</v>
      </c>
    </row>
    <row r="462" spans="2:7" x14ac:dyDescent="0.2">
      <c r="B462" s="29" t="s">
        <v>383</v>
      </c>
      <c r="C462" s="29" t="s">
        <v>131</v>
      </c>
      <c r="D462" s="29" t="s">
        <v>557</v>
      </c>
      <c r="E462" s="29" t="s">
        <v>703</v>
      </c>
      <c r="F462" s="29" t="s">
        <v>353</v>
      </c>
    </row>
    <row r="464" spans="2:7" x14ac:dyDescent="0.2">
      <c r="B464" s="29" t="s">
        <v>384</v>
      </c>
      <c r="C464" s="29" t="s">
        <v>398</v>
      </c>
      <c r="D464" s="29" t="s">
        <v>402</v>
      </c>
      <c r="E464" s="29" t="s">
        <v>701</v>
      </c>
      <c r="F464" s="29" t="s">
        <v>351</v>
      </c>
    </row>
    <row r="466" spans="2:7" x14ac:dyDescent="0.2">
      <c r="B466" s="29" t="s">
        <v>385</v>
      </c>
      <c r="C466" s="29" t="s">
        <v>406</v>
      </c>
      <c r="D466" s="29" t="s">
        <v>401</v>
      </c>
      <c r="E466" s="29" t="s">
        <v>704</v>
      </c>
      <c r="F466" s="29" t="s">
        <v>353</v>
      </c>
    </row>
    <row r="468" spans="2:7" x14ac:dyDescent="0.2">
      <c r="B468" s="29" t="s">
        <v>386</v>
      </c>
      <c r="C468" s="29" t="s">
        <v>433</v>
      </c>
      <c r="D468" s="29" t="s">
        <v>399</v>
      </c>
      <c r="E468" s="29" t="s">
        <v>702</v>
      </c>
      <c r="F468" s="29" t="s">
        <v>353</v>
      </c>
      <c r="G468" s="29" t="s">
        <v>397</v>
      </c>
    </row>
  </sheetData>
  <phoneticPr fontId="16" type="noConversion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V50"/>
  <sheetViews>
    <sheetView topLeftCell="A34" workbookViewId="0">
      <selection activeCell="B21" sqref="B21"/>
    </sheetView>
  </sheetViews>
  <sheetFormatPr defaultRowHeight="11.25" x14ac:dyDescent="0.2"/>
  <cols>
    <col min="1" max="9" width="9.140625" style="29"/>
    <col min="10" max="10" width="3.140625" style="29" customWidth="1"/>
    <col min="11" max="12" width="4.140625" style="29" customWidth="1"/>
    <col min="13" max="13" width="5.7109375" style="29" customWidth="1"/>
    <col min="14" max="14" width="9.140625" style="29"/>
    <col min="15" max="22" width="4.28515625" style="29" customWidth="1"/>
    <col min="23" max="16384" width="9.140625" style="29"/>
  </cols>
  <sheetData>
    <row r="1" spans="1:22" x14ac:dyDescent="0.2">
      <c r="B1" s="258" t="s">
        <v>430</v>
      </c>
    </row>
    <row r="2" spans="1:22" ht="12" thickBot="1" x14ac:dyDescent="0.25">
      <c r="A2" s="411" t="s">
        <v>126</v>
      </c>
      <c r="B2" s="412" t="s">
        <v>432</v>
      </c>
      <c r="C2" s="412" t="s">
        <v>127</v>
      </c>
      <c r="D2" s="412" t="s">
        <v>37</v>
      </c>
      <c r="E2" s="412">
        <v>0</v>
      </c>
      <c r="F2" s="412" t="s">
        <v>128</v>
      </c>
      <c r="G2" s="412" t="s">
        <v>79</v>
      </c>
      <c r="H2" s="412" t="s">
        <v>8</v>
      </c>
      <c r="I2" s="412" t="s">
        <v>136</v>
      </c>
      <c r="J2" s="439"/>
      <c r="K2" s="439"/>
      <c r="L2" s="439"/>
      <c r="N2" s="445"/>
      <c r="O2" s="445" t="s">
        <v>462</v>
      </c>
      <c r="P2" s="445" t="s">
        <v>463</v>
      </c>
      <c r="Q2" s="445" t="s">
        <v>464</v>
      </c>
      <c r="R2" s="445" t="s">
        <v>465</v>
      </c>
      <c r="S2" s="445" t="s">
        <v>466</v>
      </c>
      <c r="T2" s="445" t="s">
        <v>467</v>
      </c>
      <c r="U2" s="445" t="s">
        <v>468</v>
      </c>
      <c r="V2" s="445" t="s">
        <v>105</v>
      </c>
    </row>
    <row r="3" spans="1:22" ht="12" thickTop="1" x14ac:dyDescent="0.2">
      <c r="A3" s="413">
        <v>1</v>
      </c>
      <c r="B3" s="414" t="s">
        <v>407</v>
      </c>
      <c r="C3" s="413">
        <v>14</v>
      </c>
      <c r="D3" s="413">
        <v>10</v>
      </c>
      <c r="E3" s="413">
        <v>3</v>
      </c>
      <c r="F3" s="413">
        <v>1</v>
      </c>
      <c r="G3" s="413" t="s">
        <v>437</v>
      </c>
      <c r="H3" s="413">
        <v>33</v>
      </c>
      <c r="I3" s="413">
        <v>12</v>
      </c>
      <c r="J3" s="440"/>
      <c r="K3" s="440"/>
      <c r="L3" s="440"/>
      <c r="M3" s="29">
        <v>1</v>
      </c>
      <c r="N3" s="445" t="s">
        <v>407</v>
      </c>
      <c r="O3" s="445">
        <v>14</v>
      </c>
      <c r="P3" s="445">
        <v>10</v>
      </c>
      <c r="Q3" s="445">
        <v>3</v>
      </c>
      <c r="R3" s="445">
        <v>1</v>
      </c>
      <c r="S3" s="445">
        <v>44</v>
      </c>
      <c r="T3" s="445">
        <v>15</v>
      </c>
      <c r="U3" s="445">
        <v>33</v>
      </c>
      <c r="V3" s="445">
        <v>12</v>
      </c>
    </row>
    <row r="4" spans="1:22" x14ac:dyDescent="0.2">
      <c r="A4" s="415">
        <v>2</v>
      </c>
      <c r="B4" s="378" t="s">
        <v>133</v>
      </c>
      <c r="C4" s="415">
        <v>14</v>
      </c>
      <c r="D4" s="415">
        <v>8</v>
      </c>
      <c r="E4" s="415">
        <v>1</v>
      </c>
      <c r="F4" s="415">
        <v>5</v>
      </c>
      <c r="G4" s="415" t="s">
        <v>438</v>
      </c>
      <c r="H4" s="415">
        <v>25</v>
      </c>
      <c r="I4" s="415">
        <v>4</v>
      </c>
      <c r="J4" s="440"/>
      <c r="K4" s="440"/>
      <c r="L4" s="440"/>
      <c r="M4" s="29">
        <v>2</v>
      </c>
      <c r="N4" s="445" t="s">
        <v>133</v>
      </c>
      <c r="O4" s="445">
        <v>14</v>
      </c>
      <c r="P4" s="445">
        <v>8</v>
      </c>
      <c r="Q4" s="445">
        <v>1</v>
      </c>
      <c r="R4" s="445">
        <v>5</v>
      </c>
      <c r="S4" s="445">
        <v>32</v>
      </c>
      <c r="T4" s="445">
        <v>13</v>
      </c>
      <c r="U4" s="445">
        <v>25</v>
      </c>
      <c r="V4" s="445">
        <v>4</v>
      </c>
    </row>
    <row r="5" spans="1:22" x14ac:dyDescent="0.2">
      <c r="A5" s="415">
        <v>3</v>
      </c>
      <c r="B5" s="378" t="s">
        <v>398</v>
      </c>
      <c r="C5" s="415">
        <v>14</v>
      </c>
      <c r="D5" s="415">
        <v>7</v>
      </c>
      <c r="E5" s="415">
        <v>3</v>
      </c>
      <c r="F5" s="415">
        <v>4</v>
      </c>
      <c r="G5" s="415" t="s">
        <v>439</v>
      </c>
      <c r="H5" s="415">
        <v>24</v>
      </c>
      <c r="I5" s="415">
        <v>3</v>
      </c>
      <c r="J5" s="440"/>
      <c r="K5" s="440"/>
      <c r="L5" s="440"/>
      <c r="M5" s="29">
        <v>3</v>
      </c>
      <c r="N5" s="445" t="s">
        <v>398</v>
      </c>
      <c r="O5" s="445">
        <v>14</v>
      </c>
      <c r="P5" s="445">
        <v>7</v>
      </c>
      <c r="Q5" s="445">
        <v>3</v>
      </c>
      <c r="R5" s="445">
        <v>4</v>
      </c>
      <c r="S5" s="445">
        <v>25</v>
      </c>
      <c r="T5" s="445">
        <v>26</v>
      </c>
      <c r="U5" s="445">
        <v>24</v>
      </c>
      <c r="V5" s="445">
        <v>3</v>
      </c>
    </row>
    <row r="6" spans="1:22" x14ac:dyDescent="0.2">
      <c r="A6" s="415">
        <v>4</v>
      </c>
      <c r="B6" s="378" t="s">
        <v>401</v>
      </c>
      <c r="C6" s="415">
        <v>14</v>
      </c>
      <c r="D6" s="415">
        <v>7</v>
      </c>
      <c r="E6" s="415">
        <v>2</v>
      </c>
      <c r="F6" s="415">
        <v>5</v>
      </c>
      <c r="G6" s="415" t="s">
        <v>440</v>
      </c>
      <c r="H6" s="415">
        <v>23</v>
      </c>
      <c r="I6" s="415">
        <v>-1</v>
      </c>
      <c r="J6" s="440"/>
      <c r="K6" s="440"/>
      <c r="L6" s="440"/>
      <c r="M6" s="29">
        <v>4</v>
      </c>
      <c r="N6" s="445" t="s">
        <v>401</v>
      </c>
      <c r="O6" s="445">
        <v>14</v>
      </c>
      <c r="P6" s="445">
        <v>7</v>
      </c>
      <c r="Q6" s="445">
        <v>2</v>
      </c>
      <c r="R6" s="445">
        <v>5</v>
      </c>
      <c r="S6" s="445">
        <v>28</v>
      </c>
      <c r="T6" s="445">
        <v>15</v>
      </c>
      <c r="U6" s="445">
        <v>23</v>
      </c>
      <c r="V6" s="445">
        <v>-1</v>
      </c>
    </row>
    <row r="7" spans="1:22" x14ac:dyDescent="0.2">
      <c r="A7" s="416">
        <v>5</v>
      </c>
      <c r="B7" s="417" t="s">
        <v>131</v>
      </c>
      <c r="C7" s="416">
        <v>14</v>
      </c>
      <c r="D7" s="416">
        <v>7</v>
      </c>
      <c r="E7" s="416">
        <v>1</v>
      </c>
      <c r="F7" s="416">
        <v>6</v>
      </c>
      <c r="G7" s="416" t="s">
        <v>441</v>
      </c>
      <c r="H7" s="416">
        <v>22</v>
      </c>
      <c r="I7" s="416">
        <v>1</v>
      </c>
      <c r="J7" s="444"/>
      <c r="K7" s="444"/>
      <c r="L7" s="444"/>
      <c r="M7" s="29">
        <v>5</v>
      </c>
      <c r="N7" s="445" t="s">
        <v>131</v>
      </c>
      <c r="O7" s="445">
        <v>14</v>
      </c>
      <c r="P7" s="445">
        <v>7</v>
      </c>
      <c r="Q7" s="445">
        <v>1</v>
      </c>
      <c r="R7" s="445">
        <v>6</v>
      </c>
      <c r="S7" s="445">
        <v>33</v>
      </c>
      <c r="T7" s="445">
        <v>25</v>
      </c>
      <c r="U7" s="445">
        <v>22</v>
      </c>
      <c r="V7" s="445">
        <v>1</v>
      </c>
    </row>
    <row r="8" spans="1:22" x14ac:dyDescent="0.2">
      <c r="A8" s="415">
        <v>6</v>
      </c>
      <c r="B8" s="378" t="s">
        <v>130</v>
      </c>
      <c r="C8" s="415">
        <v>14</v>
      </c>
      <c r="D8" s="415">
        <v>6</v>
      </c>
      <c r="E8" s="415">
        <v>3</v>
      </c>
      <c r="F8" s="415">
        <v>5</v>
      </c>
      <c r="G8" s="415" t="s">
        <v>442</v>
      </c>
      <c r="H8" s="415">
        <v>21</v>
      </c>
      <c r="I8" s="415">
        <v>0</v>
      </c>
      <c r="J8" s="440"/>
      <c r="K8" s="440"/>
      <c r="L8" s="440"/>
      <c r="M8" s="29">
        <v>6</v>
      </c>
      <c r="N8" s="445" t="s">
        <v>130</v>
      </c>
      <c r="O8" s="445">
        <v>14</v>
      </c>
      <c r="P8" s="445">
        <v>6</v>
      </c>
      <c r="Q8" s="445">
        <v>3</v>
      </c>
      <c r="R8" s="445">
        <v>5</v>
      </c>
      <c r="S8" s="445">
        <v>26</v>
      </c>
      <c r="T8" s="445">
        <v>27</v>
      </c>
      <c r="U8" s="445">
        <v>21</v>
      </c>
      <c r="V8" s="445">
        <v>0</v>
      </c>
    </row>
    <row r="9" spans="1:22" x14ac:dyDescent="0.2">
      <c r="A9" s="415">
        <v>7</v>
      </c>
      <c r="B9" s="378" t="s">
        <v>406</v>
      </c>
      <c r="C9" s="415">
        <v>14</v>
      </c>
      <c r="D9" s="415">
        <v>6</v>
      </c>
      <c r="E9" s="415">
        <v>2</v>
      </c>
      <c r="F9" s="415">
        <v>6</v>
      </c>
      <c r="G9" s="415" t="s">
        <v>436</v>
      </c>
      <c r="H9" s="415">
        <v>20</v>
      </c>
      <c r="I9" s="415">
        <v>2</v>
      </c>
      <c r="J9" s="440"/>
      <c r="K9" s="440"/>
      <c r="L9" s="440"/>
      <c r="M9" s="29">
        <v>7</v>
      </c>
      <c r="N9" s="445" t="s">
        <v>406</v>
      </c>
      <c r="O9" s="445">
        <v>14</v>
      </c>
      <c r="P9" s="445">
        <v>6</v>
      </c>
      <c r="Q9" s="445">
        <v>2</v>
      </c>
      <c r="R9" s="445">
        <v>6</v>
      </c>
      <c r="S9" s="445">
        <v>23</v>
      </c>
      <c r="T9" s="445">
        <v>23</v>
      </c>
      <c r="U9" s="445">
        <v>20</v>
      </c>
      <c r="V9" s="445">
        <v>2</v>
      </c>
    </row>
    <row r="10" spans="1:22" x14ac:dyDescent="0.2">
      <c r="A10" s="415">
        <v>8</v>
      </c>
      <c r="B10" s="378" t="s">
        <v>433</v>
      </c>
      <c r="C10" s="415">
        <v>14</v>
      </c>
      <c r="D10" s="415">
        <v>5</v>
      </c>
      <c r="E10" s="415">
        <v>2</v>
      </c>
      <c r="F10" s="415">
        <v>7</v>
      </c>
      <c r="G10" s="415" t="s">
        <v>443</v>
      </c>
      <c r="H10" s="415">
        <v>17</v>
      </c>
      <c r="I10" s="415">
        <v>-4</v>
      </c>
      <c r="J10" s="440"/>
      <c r="K10" s="440"/>
      <c r="L10" s="440"/>
      <c r="M10" s="29">
        <v>8</v>
      </c>
      <c r="N10" s="445" t="s">
        <v>433</v>
      </c>
      <c r="O10" s="445">
        <v>14</v>
      </c>
      <c r="P10" s="445">
        <v>5</v>
      </c>
      <c r="Q10" s="445">
        <v>2</v>
      </c>
      <c r="R10" s="445">
        <v>7</v>
      </c>
      <c r="S10" s="445">
        <v>20</v>
      </c>
      <c r="T10" s="445">
        <v>20</v>
      </c>
      <c r="U10" s="445">
        <v>17</v>
      </c>
      <c r="V10" s="445">
        <v>-4</v>
      </c>
    </row>
    <row r="11" spans="1:22" x14ac:dyDescent="0.2">
      <c r="A11" s="415">
        <v>9</v>
      </c>
      <c r="B11" s="378" t="s">
        <v>403</v>
      </c>
      <c r="C11" s="415">
        <v>14</v>
      </c>
      <c r="D11" s="415">
        <v>5</v>
      </c>
      <c r="E11" s="415">
        <v>2</v>
      </c>
      <c r="F11" s="415">
        <v>7</v>
      </c>
      <c r="G11" s="415" t="s">
        <v>444</v>
      </c>
      <c r="H11" s="415">
        <v>17</v>
      </c>
      <c r="I11" s="415">
        <v>-4</v>
      </c>
      <c r="J11" s="440"/>
      <c r="K11" s="440"/>
      <c r="L11" s="440"/>
      <c r="M11" s="29">
        <v>9</v>
      </c>
      <c r="N11" s="445" t="s">
        <v>403</v>
      </c>
      <c r="O11" s="445">
        <v>14</v>
      </c>
      <c r="P11" s="445">
        <v>5</v>
      </c>
      <c r="Q11" s="445">
        <v>2</v>
      </c>
      <c r="R11" s="445">
        <v>7</v>
      </c>
      <c r="S11" s="445">
        <v>24</v>
      </c>
      <c r="T11" s="445">
        <v>41</v>
      </c>
      <c r="U11" s="445">
        <v>17</v>
      </c>
      <c r="V11" s="445">
        <v>-4</v>
      </c>
    </row>
    <row r="12" spans="1:22" x14ac:dyDescent="0.2">
      <c r="A12" s="415">
        <v>10</v>
      </c>
      <c r="B12" s="378" t="s">
        <v>402</v>
      </c>
      <c r="C12" s="415">
        <v>14</v>
      </c>
      <c r="D12" s="415">
        <v>4</v>
      </c>
      <c r="E12" s="415">
        <v>4</v>
      </c>
      <c r="F12" s="415">
        <v>6</v>
      </c>
      <c r="G12" s="415" t="s">
        <v>445</v>
      </c>
      <c r="H12" s="415">
        <v>16</v>
      </c>
      <c r="I12" s="415">
        <v>-5</v>
      </c>
      <c r="J12" s="440"/>
      <c r="K12" s="440"/>
      <c r="L12" s="440"/>
      <c r="M12" s="29">
        <v>10</v>
      </c>
      <c r="N12" s="445" t="s">
        <v>402</v>
      </c>
      <c r="O12" s="445">
        <v>14</v>
      </c>
      <c r="P12" s="445">
        <v>4</v>
      </c>
      <c r="Q12" s="445">
        <v>4</v>
      </c>
      <c r="R12" s="445">
        <v>6</v>
      </c>
      <c r="S12" s="445">
        <v>25</v>
      </c>
      <c r="T12" s="445">
        <v>25</v>
      </c>
      <c r="U12" s="445">
        <v>16</v>
      </c>
      <c r="V12" s="445">
        <v>-5</v>
      </c>
    </row>
    <row r="13" spans="1:22" x14ac:dyDescent="0.2">
      <c r="A13" s="415">
        <v>11</v>
      </c>
      <c r="B13" s="378" t="s">
        <v>129</v>
      </c>
      <c r="C13" s="415">
        <v>14</v>
      </c>
      <c r="D13" s="415">
        <v>4</v>
      </c>
      <c r="E13" s="415">
        <v>4</v>
      </c>
      <c r="F13" s="415">
        <v>6</v>
      </c>
      <c r="G13" s="415" t="s">
        <v>446</v>
      </c>
      <c r="H13" s="415">
        <v>16</v>
      </c>
      <c r="I13" s="415">
        <v>-5</v>
      </c>
      <c r="J13" s="440"/>
      <c r="K13" s="440"/>
      <c r="L13" s="440"/>
      <c r="M13" s="29">
        <v>11</v>
      </c>
      <c r="N13" s="445" t="s">
        <v>129</v>
      </c>
      <c r="O13" s="445">
        <v>14</v>
      </c>
      <c r="P13" s="445">
        <v>4</v>
      </c>
      <c r="Q13" s="445">
        <v>4</v>
      </c>
      <c r="R13" s="445">
        <v>6</v>
      </c>
      <c r="S13" s="445">
        <v>21</v>
      </c>
      <c r="T13" s="445">
        <v>26</v>
      </c>
      <c r="U13" s="445">
        <v>16</v>
      </c>
      <c r="V13" s="445">
        <v>-5</v>
      </c>
    </row>
    <row r="14" spans="1:22" x14ac:dyDescent="0.2">
      <c r="A14" s="415">
        <v>12</v>
      </c>
      <c r="B14" s="378" t="s">
        <v>405</v>
      </c>
      <c r="C14" s="415">
        <v>14</v>
      </c>
      <c r="D14" s="415">
        <v>5</v>
      </c>
      <c r="E14" s="415">
        <v>1</v>
      </c>
      <c r="F14" s="415">
        <v>8</v>
      </c>
      <c r="G14" s="415" t="s">
        <v>447</v>
      </c>
      <c r="H14" s="415">
        <v>16</v>
      </c>
      <c r="I14" s="415">
        <v>-5</v>
      </c>
      <c r="J14" s="440"/>
      <c r="K14" s="440"/>
      <c r="L14" s="440"/>
      <c r="M14" s="29">
        <v>12</v>
      </c>
      <c r="N14" s="445" t="s">
        <v>405</v>
      </c>
      <c r="O14" s="445">
        <v>14</v>
      </c>
      <c r="P14" s="445">
        <v>5</v>
      </c>
      <c r="Q14" s="445">
        <v>1</v>
      </c>
      <c r="R14" s="445">
        <v>8</v>
      </c>
      <c r="S14" s="445">
        <v>20</v>
      </c>
      <c r="T14" s="445">
        <v>27</v>
      </c>
      <c r="U14" s="445">
        <v>16</v>
      </c>
      <c r="V14" s="445">
        <v>-5</v>
      </c>
    </row>
    <row r="15" spans="1:22" x14ac:dyDescent="0.2">
      <c r="A15" s="415">
        <v>13</v>
      </c>
      <c r="B15" s="378" t="s">
        <v>399</v>
      </c>
      <c r="C15" s="415">
        <v>14</v>
      </c>
      <c r="D15" s="415">
        <v>4</v>
      </c>
      <c r="E15" s="415">
        <v>2</v>
      </c>
      <c r="F15" s="415">
        <v>8</v>
      </c>
      <c r="G15" s="415" t="s">
        <v>448</v>
      </c>
      <c r="H15" s="415">
        <v>14</v>
      </c>
      <c r="I15" s="415">
        <v>-7</v>
      </c>
      <c r="J15" s="440"/>
      <c r="K15" s="440"/>
      <c r="L15" s="440"/>
      <c r="M15" s="29">
        <v>13</v>
      </c>
      <c r="N15" s="445" t="s">
        <v>399</v>
      </c>
      <c r="O15" s="445">
        <v>14</v>
      </c>
      <c r="P15" s="445">
        <v>4</v>
      </c>
      <c r="Q15" s="445">
        <v>2</v>
      </c>
      <c r="R15" s="445">
        <v>8</v>
      </c>
      <c r="S15" s="445">
        <v>12</v>
      </c>
      <c r="T15" s="445">
        <v>26</v>
      </c>
      <c r="U15" s="445">
        <v>14</v>
      </c>
      <c r="V15" s="445">
        <v>-7</v>
      </c>
    </row>
    <row r="16" spans="1:22" x14ac:dyDescent="0.2">
      <c r="A16" s="415">
        <v>14</v>
      </c>
      <c r="B16" s="378" t="s">
        <v>404</v>
      </c>
      <c r="C16" s="415">
        <v>14</v>
      </c>
      <c r="D16" s="415">
        <v>2</v>
      </c>
      <c r="E16" s="415">
        <v>6</v>
      </c>
      <c r="F16" s="415">
        <v>6</v>
      </c>
      <c r="G16" s="415" t="s">
        <v>449</v>
      </c>
      <c r="H16" s="415">
        <v>12</v>
      </c>
      <c r="I16" s="415">
        <v>-9</v>
      </c>
      <c r="J16" s="440"/>
      <c r="K16" s="440"/>
      <c r="L16" s="440"/>
      <c r="M16" s="29">
        <v>14</v>
      </c>
      <c r="N16" s="445" t="s">
        <v>404</v>
      </c>
      <c r="O16" s="445">
        <v>14</v>
      </c>
      <c r="P16" s="445">
        <v>2</v>
      </c>
      <c r="Q16" s="445">
        <v>6</v>
      </c>
      <c r="R16" s="445">
        <v>6</v>
      </c>
      <c r="S16" s="445">
        <v>25</v>
      </c>
      <c r="T16" s="445">
        <v>23</v>
      </c>
      <c r="U16" s="445">
        <v>12</v>
      </c>
      <c r="V16" s="445">
        <v>-9</v>
      </c>
    </row>
    <row r="17" spans="1:22" x14ac:dyDescent="0.2">
      <c r="A17" s="257"/>
      <c r="B17" s="418"/>
      <c r="C17" s="419"/>
      <c r="D17" s="419"/>
      <c r="E17" s="419"/>
      <c r="F17" s="419"/>
      <c r="G17" s="420"/>
      <c r="H17" s="419"/>
      <c r="I17" s="419"/>
      <c r="J17" s="419"/>
      <c r="K17" s="419"/>
      <c r="L17" s="419"/>
    </row>
    <row r="18" spans="1:22" ht="12" thickBot="1" x14ac:dyDescent="0.25">
      <c r="A18" s="421"/>
      <c r="B18" s="422" t="s">
        <v>431</v>
      </c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43"/>
      <c r="N18" s="443" t="s">
        <v>472</v>
      </c>
      <c r="O18" s="443"/>
      <c r="P18" s="443"/>
      <c r="Q18" s="443"/>
      <c r="R18" s="443"/>
      <c r="S18" s="443"/>
      <c r="T18" s="443"/>
      <c r="U18" s="443"/>
      <c r="V18" s="443"/>
    </row>
    <row r="19" spans="1:22" ht="12" thickBot="1" x14ac:dyDescent="0.25">
      <c r="A19" s="423"/>
      <c r="B19" s="424" t="str">
        <f>B2</f>
        <v>ročník 2013/14</v>
      </c>
      <c r="C19" s="424" t="str">
        <f t="shared" ref="C19:I19" si="0">C2</f>
        <v>Záp</v>
      </c>
      <c r="D19" s="424" t="str">
        <f t="shared" si="0"/>
        <v>+</v>
      </c>
      <c r="E19" s="424">
        <f t="shared" si="0"/>
        <v>0</v>
      </c>
      <c r="F19" s="424" t="str">
        <f t="shared" si="0"/>
        <v>-</v>
      </c>
      <c r="G19" s="424" t="str">
        <f t="shared" si="0"/>
        <v>Skóre</v>
      </c>
      <c r="H19" s="424" t="str">
        <f t="shared" si="0"/>
        <v>Body</v>
      </c>
      <c r="I19" s="425" t="str">
        <f t="shared" si="0"/>
        <v>(Prav)</v>
      </c>
      <c r="J19" s="441"/>
      <c r="K19" s="441"/>
      <c r="L19" s="441"/>
      <c r="M19" s="443"/>
      <c r="N19" s="443" t="s">
        <v>471</v>
      </c>
      <c r="O19" s="443"/>
      <c r="P19" s="443"/>
      <c r="Q19" s="443"/>
      <c r="R19" s="443"/>
      <c r="S19" s="443"/>
      <c r="T19" s="443"/>
      <c r="U19" s="443"/>
      <c r="V19" s="443"/>
    </row>
    <row r="20" spans="1:22" ht="12" thickTop="1" x14ac:dyDescent="0.2">
      <c r="A20" s="426">
        <v>1</v>
      </c>
      <c r="B20" s="427"/>
      <c r="C20" s="428"/>
      <c r="D20" s="428"/>
      <c r="E20" s="428"/>
      <c r="F20" s="428"/>
      <c r="G20" s="428"/>
      <c r="H20" s="428"/>
      <c r="I20" s="429"/>
      <c r="J20" s="442"/>
      <c r="K20" s="442"/>
      <c r="L20" s="442"/>
      <c r="M20" s="443">
        <v>1</v>
      </c>
      <c r="N20" s="443" t="s">
        <v>407</v>
      </c>
      <c r="O20" s="443">
        <f>O37-O3</f>
        <v>0</v>
      </c>
      <c r="P20" s="443">
        <f t="shared" ref="P20:V20" si="1">P37-P3</f>
        <v>0</v>
      </c>
      <c r="Q20" s="443">
        <f t="shared" si="1"/>
        <v>0</v>
      </c>
      <c r="R20" s="443">
        <f t="shared" si="1"/>
        <v>0</v>
      </c>
      <c r="S20" s="443">
        <f t="shared" si="1"/>
        <v>0</v>
      </c>
      <c r="T20" s="443">
        <f t="shared" si="1"/>
        <v>0</v>
      </c>
      <c r="U20" s="443">
        <f t="shared" si="1"/>
        <v>0</v>
      </c>
      <c r="V20" s="443">
        <f t="shared" si="1"/>
        <v>0</v>
      </c>
    </row>
    <row r="21" spans="1:22" x14ac:dyDescent="0.2">
      <c r="A21" s="430">
        <v>2</v>
      </c>
      <c r="B21" s="431"/>
      <c r="C21" s="432"/>
      <c r="D21" s="432"/>
      <c r="E21" s="432"/>
      <c r="F21" s="432"/>
      <c r="G21" s="428"/>
      <c r="H21" s="432"/>
      <c r="I21" s="433"/>
      <c r="J21" s="442"/>
      <c r="K21" s="442"/>
      <c r="L21" s="442"/>
      <c r="M21" s="443">
        <v>2</v>
      </c>
      <c r="N21" s="443" t="s">
        <v>133</v>
      </c>
      <c r="O21" s="443">
        <f t="shared" ref="O21:V21" si="2">O38-O4</f>
        <v>0</v>
      </c>
      <c r="P21" s="443">
        <f t="shared" si="2"/>
        <v>0</v>
      </c>
      <c r="Q21" s="443">
        <f t="shared" si="2"/>
        <v>0</v>
      </c>
      <c r="R21" s="443">
        <f t="shared" si="2"/>
        <v>0</v>
      </c>
      <c r="S21" s="443">
        <f t="shared" si="2"/>
        <v>0</v>
      </c>
      <c r="T21" s="443">
        <f t="shared" si="2"/>
        <v>0</v>
      </c>
      <c r="U21" s="443">
        <f t="shared" si="2"/>
        <v>0</v>
      </c>
      <c r="V21" s="443">
        <f t="shared" si="2"/>
        <v>0</v>
      </c>
    </row>
    <row r="22" spans="1:22" x14ac:dyDescent="0.2">
      <c r="A22" s="430">
        <v>3</v>
      </c>
      <c r="B22" s="431"/>
      <c r="C22" s="432"/>
      <c r="D22" s="432"/>
      <c r="E22" s="432"/>
      <c r="F22" s="432"/>
      <c r="G22" s="428"/>
      <c r="H22" s="432"/>
      <c r="I22" s="433"/>
      <c r="J22" s="442"/>
      <c r="K22" s="442"/>
      <c r="L22" s="442"/>
      <c r="M22" s="443">
        <v>3</v>
      </c>
      <c r="N22" s="443" t="s">
        <v>398</v>
      </c>
      <c r="O22" s="443">
        <f t="shared" ref="O22:V22" si="3">O39-O5</f>
        <v>0</v>
      </c>
      <c r="P22" s="443">
        <f t="shared" si="3"/>
        <v>0</v>
      </c>
      <c r="Q22" s="443">
        <f t="shared" si="3"/>
        <v>0</v>
      </c>
      <c r="R22" s="443">
        <f t="shared" si="3"/>
        <v>0</v>
      </c>
      <c r="S22" s="443">
        <f t="shared" si="3"/>
        <v>0</v>
      </c>
      <c r="T22" s="443">
        <f t="shared" si="3"/>
        <v>0</v>
      </c>
      <c r="U22" s="443">
        <f t="shared" si="3"/>
        <v>0</v>
      </c>
      <c r="V22" s="443">
        <f t="shared" si="3"/>
        <v>0</v>
      </c>
    </row>
    <row r="23" spans="1:22" x14ac:dyDescent="0.2">
      <c r="A23" s="430">
        <v>4</v>
      </c>
      <c r="B23" s="431"/>
      <c r="C23" s="432"/>
      <c r="D23" s="432"/>
      <c r="E23" s="432"/>
      <c r="F23" s="432"/>
      <c r="G23" s="428"/>
      <c r="H23" s="432"/>
      <c r="I23" s="433"/>
      <c r="J23" s="442"/>
      <c r="K23" s="442"/>
      <c r="L23" s="442"/>
      <c r="M23" s="443">
        <v>4</v>
      </c>
      <c r="N23" s="443" t="s">
        <v>401</v>
      </c>
      <c r="O23" s="443">
        <f t="shared" ref="O23:V23" si="4">O40-O6</f>
        <v>0</v>
      </c>
      <c r="P23" s="443">
        <f t="shared" si="4"/>
        <v>0</v>
      </c>
      <c r="Q23" s="443">
        <f t="shared" si="4"/>
        <v>0</v>
      </c>
      <c r="R23" s="443">
        <f t="shared" si="4"/>
        <v>0</v>
      </c>
      <c r="S23" s="443">
        <f t="shared" si="4"/>
        <v>0</v>
      </c>
      <c r="T23" s="443">
        <f t="shared" si="4"/>
        <v>0</v>
      </c>
      <c r="U23" s="443">
        <f t="shared" si="4"/>
        <v>0</v>
      </c>
      <c r="V23" s="443">
        <f t="shared" si="4"/>
        <v>0</v>
      </c>
    </row>
    <row r="24" spans="1:22" x14ac:dyDescent="0.2">
      <c r="A24" s="430">
        <v>5</v>
      </c>
      <c r="B24" s="431"/>
      <c r="C24" s="432"/>
      <c r="D24" s="432"/>
      <c r="E24" s="432"/>
      <c r="F24" s="432"/>
      <c r="G24" s="428"/>
      <c r="H24" s="432"/>
      <c r="I24" s="433"/>
      <c r="J24" s="442"/>
      <c r="K24" s="442"/>
      <c r="L24" s="442"/>
      <c r="M24" s="443">
        <v>5</v>
      </c>
      <c r="N24" s="443" t="s">
        <v>131</v>
      </c>
      <c r="O24" s="443">
        <f t="shared" ref="O24:V24" si="5">O41-O7</f>
        <v>0</v>
      </c>
      <c r="P24" s="443">
        <f t="shared" si="5"/>
        <v>0</v>
      </c>
      <c r="Q24" s="443">
        <f t="shared" si="5"/>
        <v>0</v>
      </c>
      <c r="R24" s="443">
        <f t="shared" si="5"/>
        <v>0</v>
      </c>
      <c r="S24" s="443">
        <f t="shared" si="5"/>
        <v>0</v>
      </c>
      <c r="T24" s="443">
        <f t="shared" si="5"/>
        <v>0</v>
      </c>
      <c r="U24" s="443">
        <f t="shared" si="5"/>
        <v>0</v>
      </c>
      <c r="V24" s="443">
        <f t="shared" si="5"/>
        <v>0</v>
      </c>
    </row>
    <row r="25" spans="1:22" x14ac:dyDescent="0.2">
      <c r="A25" s="430">
        <v>6</v>
      </c>
      <c r="B25" s="431"/>
      <c r="C25" s="432"/>
      <c r="D25" s="432"/>
      <c r="E25" s="432"/>
      <c r="F25" s="432"/>
      <c r="G25" s="428"/>
      <c r="H25" s="432"/>
      <c r="I25" s="433"/>
      <c r="J25" s="442"/>
      <c r="K25" s="442"/>
      <c r="L25" s="442"/>
      <c r="M25" s="443">
        <v>6</v>
      </c>
      <c r="N25" s="443" t="s">
        <v>130</v>
      </c>
      <c r="O25" s="443">
        <f t="shared" ref="O25:V25" si="6">O42-O8</f>
        <v>0</v>
      </c>
      <c r="P25" s="443">
        <f t="shared" si="6"/>
        <v>0</v>
      </c>
      <c r="Q25" s="443">
        <f t="shared" si="6"/>
        <v>0</v>
      </c>
      <c r="R25" s="443">
        <f t="shared" si="6"/>
        <v>0</v>
      </c>
      <c r="S25" s="443">
        <f t="shared" si="6"/>
        <v>0</v>
      </c>
      <c r="T25" s="443">
        <f t="shared" si="6"/>
        <v>0</v>
      </c>
      <c r="U25" s="443">
        <f t="shared" si="6"/>
        <v>0</v>
      </c>
      <c r="V25" s="443">
        <f t="shared" si="6"/>
        <v>0</v>
      </c>
    </row>
    <row r="26" spans="1:22" x14ac:dyDescent="0.2">
      <c r="A26" s="430">
        <v>7</v>
      </c>
      <c r="B26" s="431"/>
      <c r="C26" s="432"/>
      <c r="D26" s="432"/>
      <c r="E26" s="432"/>
      <c r="F26" s="432"/>
      <c r="G26" s="428"/>
      <c r="H26" s="432"/>
      <c r="I26" s="433"/>
      <c r="J26" s="442"/>
      <c r="K26" s="442"/>
      <c r="L26" s="442"/>
      <c r="M26" s="443">
        <v>7</v>
      </c>
      <c r="N26" s="443" t="s">
        <v>406</v>
      </c>
      <c r="O26" s="443">
        <f t="shared" ref="O26:V26" si="7">O43-O9</f>
        <v>0</v>
      </c>
      <c r="P26" s="443">
        <f t="shared" si="7"/>
        <v>0</v>
      </c>
      <c r="Q26" s="443">
        <f t="shared" si="7"/>
        <v>0</v>
      </c>
      <c r="R26" s="443">
        <f t="shared" si="7"/>
        <v>0</v>
      </c>
      <c r="S26" s="443">
        <f t="shared" si="7"/>
        <v>0</v>
      </c>
      <c r="T26" s="443">
        <f t="shared" si="7"/>
        <v>0</v>
      </c>
      <c r="U26" s="443">
        <f t="shared" si="7"/>
        <v>0</v>
      </c>
      <c r="V26" s="443">
        <f t="shared" si="7"/>
        <v>0</v>
      </c>
    </row>
    <row r="27" spans="1:22" x14ac:dyDescent="0.2">
      <c r="A27" s="430">
        <v>8</v>
      </c>
      <c r="B27" s="431"/>
      <c r="C27" s="432"/>
      <c r="D27" s="432"/>
      <c r="E27" s="432"/>
      <c r="F27" s="432"/>
      <c r="G27" s="428"/>
      <c r="H27" s="432"/>
      <c r="I27" s="433"/>
      <c r="J27" s="442"/>
      <c r="K27" s="442"/>
      <c r="L27" s="442"/>
      <c r="M27" s="443">
        <v>8</v>
      </c>
      <c r="N27" s="443" t="s">
        <v>433</v>
      </c>
      <c r="O27" s="443">
        <f t="shared" ref="O27:V27" si="8">O44-O10</f>
        <v>0</v>
      </c>
      <c r="P27" s="443">
        <f t="shared" si="8"/>
        <v>0</v>
      </c>
      <c r="Q27" s="443">
        <f t="shared" si="8"/>
        <v>0</v>
      </c>
      <c r="R27" s="443">
        <f t="shared" si="8"/>
        <v>0</v>
      </c>
      <c r="S27" s="443">
        <f t="shared" si="8"/>
        <v>0</v>
      </c>
      <c r="T27" s="443">
        <f t="shared" si="8"/>
        <v>0</v>
      </c>
      <c r="U27" s="443">
        <f t="shared" si="8"/>
        <v>0</v>
      </c>
      <c r="V27" s="443">
        <f t="shared" si="8"/>
        <v>0</v>
      </c>
    </row>
    <row r="28" spans="1:22" x14ac:dyDescent="0.2">
      <c r="A28" s="430">
        <v>9</v>
      </c>
      <c r="B28" s="431"/>
      <c r="C28" s="432"/>
      <c r="D28" s="432"/>
      <c r="E28" s="432"/>
      <c r="F28" s="432"/>
      <c r="G28" s="428"/>
      <c r="H28" s="432"/>
      <c r="I28" s="433"/>
      <c r="J28" s="442"/>
      <c r="K28" s="442"/>
      <c r="L28" s="442"/>
      <c r="M28" s="443">
        <v>9</v>
      </c>
      <c r="N28" s="443" t="s">
        <v>403</v>
      </c>
      <c r="O28" s="443">
        <f t="shared" ref="O28:V28" si="9">O45-O11</f>
        <v>0</v>
      </c>
      <c r="P28" s="443">
        <f t="shared" si="9"/>
        <v>0</v>
      </c>
      <c r="Q28" s="443">
        <f t="shared" si="9"/>
        <v>0</v>
      </c>
      <c r="R28" s="443">
        <f t="shared" si="9"/>
        <v>0</v>
      </c>
      <c r="S28" s="443">
        <f t="shared" si="9"/>
        <v>0</v>
      </c>
      <c r="T28" s="443">
        <f t="shared" si="9"/>
        <v>0</v>
      </c>
      <c r="U28" s="443">
        <f t="shared" si="9"/>
        <v>0</v>
      </c>
      <c r="V28" s="443">
        <f t="shared" si="9"/>
        <v>0</v>
      </c>
    </row>
    <row r="29" spans="1:22" x14ac:dyDescent="0.2">
      <c r="A29" s="430">
        <v>10</v>
      </c>
      <c r="B29" s="431"/>
      <c r="C29" s="432"/>
      <c r="D29" s="432"/>
      <c r="E29" s="432"/>
      <c r="F29" s="432"/>
      <c r="G29" s="428"/>
      <c r="H29" s="432"/>
      <c r="I29" s="433"/>
      <c r="J29" s="442"/>
      <c r="K29" s="442"/>
      <c r="L29" s="442"/>
      <c r="M29" s="443">
        <v>10</v>
      </c>
      <c r="N29" s="443" t="s">
        <v>402</v>
      </c>
      <c r="O29" s="443">
        <f t="shared" ref="O29:V29" si="10">O46-O12</f>
        <v>0</v>
      </c>
      <c r="P29" s="443">
        <f t="shared" si="10"/>
        <v>0</v>
      </c>
      <c r="Q29" s="443">
        <f t="shared" si="10"/>
        <v>0</v>
      </c>
      <c r="R29" s="443">
        <f t="shared" si="10"/>
        <v>0</v>
      </c>
      <c r="S29" s="443">
        <f t="shared" si="10"/>
        <v>0</v>
      </c>
      <c r="T29" s="443">
        <f t="shared" si="10"/>
        <v>0</v>
      </c>
      <c r="U29" s="443">
        <f t="shared" si="10"/>
        <v>0</v>
      </c>
      <c r="V29" s="443">
        <f t="shared" si="10"/>
        <v>0</v>
      </c>
    </row>
    <row r="30" spans="1:22" x14ac:dyDescent="0.2">
      <c r="A30" s="430">
        <v>11</v>
      </c>
      <c r="B30" s="431"/>
      <c r="C30" s="432"/>
      <c r="D30" s="432"/>
      <c r="E30" s="432"/>
      <c r="F30" s="432"/>
      <c r="G30" s="428"/>
      <c r="H30" s="432"/>
      <c r="I30" s="433"/>
      <c r="J30" s="442"/>
      <c r="K30" s="442"/>
      <c r="L30" s="442"/>
      <c r="M30" s="443">
        <v>11</v>
      </c>
      <c r="N30" s="443" t="s">
        <v>129</v>
      </c>
      <c r="O30" s="443">
        <f t="shared" ref="O30:V30" si="11">O47-O13</f>
        <v>0</v>
      </c>
      <c r="P30" s="443">
        <f t="shared" si="11"/>
        <v>0</v>
      </c>
      <c r="Q30" s="443">
        <f t="shared" si="11"/>
        <v>0</v>
      </c>
      <c r="R30" s="443">
        <f t="shared" si="11"/>
        <v>0</v>
      </c>
      <c r="S30" s="443">
        <f t="shared" si="11"/>
        <v>0</v>
      </c>
      <c r="T30" s="443">
        <f t="shared" si="11"/>
        <v>0</v>
      </c>
      <c r="U30" s="443">
        <f t="shared" si="11"/>
        <v>0</v>
      </c>
      <c r="V30" s="443">
        <f t="shared" si="11"/>
        <v>0</v>
      </c>
    </row>
    <row r="31" spans="1:22" x14ac:dyDescent="0.2">
      <c r="A31" s="430">
        <v>12</v>
      </c>
      <c r="B31" s="431"/>
      <c r="C31" s="432"/>
      <c r="D31" s="432"/>
      <c r="E31" s="432"/>
      <c r="F31" s="432"/>
      <c r="G31" s="428"/>
      <c r="H31" s="432"/>
      <c r="I31" s="433"/>
      <c r="J31" s="442"/>
      <c r="K31" s="442"/>
      <c r="L31" s="442"/>
      <c r="M31" s="443">
        <v>12</v>
      </c>
      <c r="N31" s="443" t="s">
        <v>405</v>
      </c>
      <c r="O31" s="443">
        <f t="shared" ref="O31:V31" si="12">O48-O14</f>
        <v>0</v>
      </c>
      <c r="P31" s="443">
        <f t="shared" si="12"/>
        <v>0</v>
      </c>
      <c r="Q31" s="443">
        <f t="shared" si="12"/>
        <v>0</v>
      </c>
      <c r="R31" s="443">
        <f t="shared" si="12"/>
        <v>0</v>
      </c>
      <c r="S31" s="443">
        <f t="shared" si="12"/>
        <v>0</v>
      </c>
      <c r="T31" s="443">
        <f t="shared" si="12"/>
        <v>0</v>
      </c>
      <c r="U31" s="443">
        <f t="shared" si="12"/>
        <v>0</v>
      </c>
      <c r="V31" s="443">
        <f t="shared" si="12"/>
        <v>0</v>
      </c>
    </row>
    <row r="32" spans="1:22" x14ac:dyDescent="0.2">
      <c r="A32" s="430">
        <v>13</v>
      </c>
      <c r="B32" s="431"/>
      <c r="C32" s="432"/>
      <c r="D32" s="432"/>
      <c r="E32" s="432"/>
      <c r="F32" s="432"/>
      <c r="G32" s="428"/>
      <c r="H32" s="432"/>
      <c r="I32" s="433"/>
      <c r="J32" s="442"/>
      <c r="K32" s="442"/>
      <c r="L32" s="442"/>
      <c r="M32" s="443">
        <v>13</v>
      </c>
      <c r="N32" s="443" t="s">
        <v>399</v>
      </c>
      <c r="O32" s="443">
        <f t="shared" ref="O32:V32" si="13">O49-O15</f>
        <v>0</v>
      </c>
      <c r="P32" s="443">
        <f t="shared" si="13"/>
        <v>0</v>
      </c>
      <c r="Q32" s="443">
        <f t="shared" si="13"/>
        <v>0</v>
      </c>
      <c r="R32" s="443">
        <f t="shared" si="13"/>
        <v>0</v>
      </c>
      <c r="S32" s="443">
        <f t="shared" si="13"/>
        <v>0</v>
      </c>
      <c r="T32" s="443">
        <f t="shared" si="13"/>
        <v>0</v>
      </c>
      <c r="U32" s="443">
        <f t="shared" si="13"/>
        <v>0</v>
      </c>
      <c r="V32" s="443">
        <f t="shared" si="13"/>
        <v>0</v>
      </c>
    </row>
    <row r="33" spans="1:22" ht="12" thickBot="1" x14ac:dyDescent="0.25">
      <c r="A33" s="434">
        <v>14</v>
      </c>
      <c r="B33" s="435"/>
      <c r="C33" s="436"/>
      <c r="D33" s="436"/>
      <c r="E33" s="436"/>
      <c r="F33" s="436"/>
      <c r="G33" s="437"/>
      <c r="H33" s="436"/>
      <c r="I33" s="438"/>
      <c r="J33" s="442"/>
      <c r="K33" s="442"/>
      <c r="L33" s="442"/>
      <c r="M33" s="443">
        <v>14</v>
      </c>
      <c r="N33" s="443" t="s">
        <v>404</v>
      </c>
      <c r="O33" s="443">
        <f t="shared" ref="O33:V33" si="14">O50-O16</f>
        <v>0</v>
      </c>
      <c r="P33" s="443">
        <f t="shared" si="14"/>
        <v>0</v>
      </c>
      <c r="Q33" s="443">
        <f t="shared" si="14"/>
        <v>0</v>
      </c>
      <c r="R33" s="443">
        <f t="shared" si="14"/>
        <v>0</v>
      </c>
      <c r="S33" s="443">
        <f t="shared" si="14"/>
        <v>0</v>
      </c>
      <c r="T33" s="443">
        <f t="shared" si="14"/>
        <v>0</v>
      </c>
      <c r="U33" s="443">
        <f t="shared" si="14"/>
        <v>0</v>
      </c>
      <c r="V33" s="443">
        <f t="shared" si="14"/>
        <v>0</v>
      </c>
    </row>
    <row r="35" spans="1:22" x14ac:dyDescent="0.2">
      <c r="A35" s="29" t="s">
        <v>469</v>
      </c>
    </row>
    <row r="36" spans="1:22" ht="12" thickBot="1" x14ac:dyDescent="0.25">
      <c r="A36" s="411" t="s">
        <v>126</v>
      </c>
      <c r="B36" s="412" t="s">
        <v>432</v>
      </c>
      <c r="C36" s="412" t="s">
        <v>127</v>
      </c>
      <c r="D36" s="412" t="s">
        <v>37</v>
      </c>
      <c r="E36" s="412">
        <v>0</v>
      </c>
      <c r="F36" s="412" t="s">
        <v>128</v>
      </c>
      <c r="G36" s="412" t="s">
        <v>79</v>
      </c>
      <c r="H36" s="412" t="s">
        <v>8</v>
      </c>
      <c r="I36" s="412" t="s">
        <v>136</v>
      </c>
      <c r="J36" s="439"/>
      <c r="K36" s="439"/>
      <c r="L36" s="439"/>
      <c r="N36" s="29" t="s">
        <v>470</v>
      </c>
    </row>
    <row r="37" spans="1:22" ht="12" thickTop="1" x14ac:dyDescent="0.2">
      <c r="A37" s="413">
        <v>1</v>
      </c>
      <c r="B37" s="414" t="s">
        <v>407</v>
      </c>
      <c r="C37" s="413">
        <v>14</v>
      </c>
      <c r="D37" s="413">
        <v>10</v>
      </c>
      <c r="E37" s="413">
        <v>3</v>
      </c>
      <c r="F37" s="413">
        <v>1</v>
      </c>
      <c r="G37" s="413" t="s">
        <v>437</v>
      </c>
      <c r="H37" s="413">
        <v>33</v>
      </c>
      <c r="I37" s="413">
        <v>12</v>
      </c>
      <c r="J37" s="29">
        <v>44</v>
      </c>
      <c r="K37" s="29">
        <v>15</v>
      </c>
      <c r="M37" s="29">
        <v>1</v>
      </c>
      <c r="N37" s="29" t="s">
        <v>407</v>
      </c>
      <c r="O37" s="29">
        <f t="shared" ref="O37:O50" si="15">VLOOKUP($N37,$B$37:$K$50,2,0)</f>
        <v>14</v>
      </c>
      <c r="P37" s="29">
        <f>VLOOKUP($N37,$B$37:$K$50,3,0)</f>
        <v>10</v>
      </c>
      <c r="Q37" s="29">
        <f>VLOOKUP($N37,$B$37:$K$50,4,0)</f>
        <v>3</v>
      </c>
      <c r="R37" s="29">
        <f>VLOOKUP($N37,$B$37:$K$50,5,0)</f>
        <v>1</v>
      </c>
      <c r="S37" s="29">
        <f>VLOOKUP($N37,$B$37:$K$50,9,0)</f>
        <v>44</v>
      </c>
      <c r="T37" s="29">
        <f>VLOOKUP($N37,$B$37:$K$50,10,0)</f>
        <v>15</v>
      </c>
      <c r="U37" s="29">
        <f>VLOOKUP($N37,$B$37:$K$50,7,0)</f>
        <v>33</v>
      </c>
      <c r="V37" s="29">
        <f>VLOOKUP($N37,$B$37:$K$50,8,0)</f>
        <v>12</v>
      </c>
    </row>
    <row r="38" spans="1:22" x14ac:dyDescent="0.2">
      <c r="A38" s="415">
        <v>2</v>
      </c>
      <c r="B38" s="378" t="s">
        <v>133</v>
      </c>
      <c r="C38" s="415">
        <v>14</v>
      </c>
      <c r="D38" s="415">
        <v>8</v>
      </c>
      <c r="E38" s="415">
        <v>1</v>
      </c>
      <c r="F38" s="415">
        <v>5</v>
      </c>
      <c r="G38" s="415" t="s">
        <v>438</v>
      </c>
      <c r="H38" s="415">
        <v>25</v>
      </c>
      <c r="I38" s="415">
        <v>4</v>
      </c>
      <c r="J38" s="29">
        <v>32</v>
      </c>
      <c r="K38" s="29">
        <v>13</v>
      </c>
      <c r="M38" s="29">
        <v>2</v>
      </c>
      <c r="N38" s="29" t="s">
        <v>133</v>
      </c>
      <c r="O38" s="29">
        <f t="shared" si="15"/>
        <v>14</v>
      </c>
      <c r="P38" s="29">
        <f t="shared" ref="P38:P50" si="16">VLOOKUP($N38,$B$37:$K$50,3,0)</f>
        <v>8</v>
      </c>
      <c r="Q38" s="29">
        <f t="shared" ref="Q38:Q50" si="17">VLOOKUP($N38,$B$37:$K$50,4,0)</f>
        <v>1</v>
      </c>
      <c r="R38" s="29">
        <f t="shared" ref="R38:R50" si="18">VLOOKUP($N38,$B$37:$K$50,5,0)</f>
        <v>5</v>
      </c>
      <c r="S38" s="29">
        <f t="shared" ref="S38:S50" si="19">VLOOKUP($N38,$B$37:$K$50,9,0)</f>
        <v>32</v>
      </c>
      <c r="T38" s="29">
        <f t="shared" ref="T38:T50" si="20">VLOOKUP($N38,$B$37:$K$50,10,0)</f>
        <v>13</v>
      </c>
      <c r="U38" s="29">
        <f t="shared" ref="U38:U50" si="21">VLOOKUP($N38,$B$37:$K$50,7,0)</f>
        <v>25</v>
      </c>
      <c r="V38" s="29">
        <f t="shared" ref="V38:V50" si="22">VLOOKUP($N38,$B$37:$K$50,8,0)</f>
        <v>4</v>
      </c>
    </row>
    <row r="39" spans="1:22" x14ac:dyDescent="0.2">
      <c r="A39" s="415">
        <v>3</v>
      </c>
      <c r="B39" s="378" t="s">
        <v>398</v>
      </c>
      <c r="C39" s="415">
        <v>14</v>
      </c>
      <c r="D39" s="415">
        <v>7</v>
      </c>
      <c r="E39" s="415">
        <v>3</v>
      </c>
      <c r="F39" s="415">
        <v>4</v>
      </c>
      <c r="G39" s="415" t="s">
        <v>439</v>
      </c>
      <c r="H39" s="415">
        <v>24</v>
      </c>
      <c r="I39" s="415">
        <v>3</v>
      </c>
      <c r="J39" s="29">
        <v>25</v>
      </c>
      <c r="K39" s="29">
        <v>26</v>
      </c>
      <c r="M39" s="29">
        <v>3</v>
      </c>
      <c r="N39" s="29" t="s">
        <v>398</v>
      </c>
      <c r="O39" s="29">
        <f t="shared" si="15"/>
        <v>14</v>
      </c>
      <c r="P39" s="29">
        <f t="shared" si="16"/>
        <v>7</v>
      </c>
      <c r="Q39" s="29">
        <f t="shared" si="17"/>
        <v>3</v>
      </c>
      <c r="R39" s="29">
        <f t="shared" si="18"/>
        <v>4</v>
      </c>
      <c r="S39" s="29">
        <f t="shared" si="19"/>
        <v>25</v>
      </c>
      <c r="T39" s="29">
        <f t="shared" si="20"/>
        <v>26</v>
      </c>
      <c r="U39" s="29">
        <f t="shared" si="21"/>
        <v>24</v>
      </c>
      <c r="V39" s="29">
        <f t="shared" si="22"/>
        <v>3</v>
      </c>
    </row>
    <row r="40" spans="1:22" x14ac:dyDescent="0.2">
      <c r="A40" s="415">
        <v>4</v>
      </c>
      <c r="B40" s="378" t="s">
        <v>401</v>
      </c>
      <c r="C40" s="415">
        <v>14</v>
      </c>
      <c r="D40" s="415">
        <v>7</v>
      </c>
      <c r="E40" s="415">
        <v>2</v>
      </c>
      <c r="F40" s="415">
        <v>5</v>
      </c>
      <c r="G40" s="415" t="s">
        <v>440</v>
      </c>
      <c r="H40" s="415">
        <v>23</v>
      </c>
      <c r="I40" s="415">
        <v>-1</v>
      </c>
      <c r="J40" s="29">
        <v>28</v>
      </c>
      <c r="K40" s="29">
        <v>15</v>
      </c>
      <c r="M40" s="29">
        <v>4</v>
      </c>
      <c r="N40" s="29" t="s">
        <v>401</v>
      </c>
      <c r="O40" s="29">
        <f t="shared" si="15"/>
        <v>14</v>
      </c>
      <c r="P40" s="29">
        <f t="shared" si="16"/>
        <v>7</v>
      </c>
      <c r="Q40" s="29">
        <f t="shared" si="17"/>
        <v>2</v>
      </c>
      <c r="R40" s="29">
        <f t="shared" si="18"/>
        <v>5</v>
      </c>
      <c r="S40" s="29">
        <f t="shared" si="19"/>
        <v>28</v>
      </c>
      <c r="T40" s="29">
        <f t="shared" si="20"/>
        <v>15</v>
      </c>
      <c r="U40" s="29">
        <f t="shared" si="21"/>
        <v>23</v>
      </c>
      <c r="V40" s="29">
        <f t="shared" si="22"/>
        <v>-1</v>
      </c>
    </row>
    <row r="41" spans="1:22" x14ac:dyDescent="0.2">
      <c r="A41" s="415">
        <v>5</v>
      </c>
      <c r="B41" s="378" t="s">
        <v>131</v>
      </c>
      <c r="C41" s="415">
        <v>14</v>
      </c>
      <c r="D41" s="415">
        <v>7</v>
      </c>
      <c r="E41" s="415">
        <v>1</v>
      </c>
      <c r="F41" s="415">
        <v>6</v>
      </c>
      <c r="G41" s="415" t="s">
        <v>441</v>
      </c>
      <c r="H41" s="415">
        <v>22</v>
      </c>
      <c r="I41" s="415">
        <v>1</v>
      </c>
      <c r="J41" s="29">
        <v>33</v>
      </c>
      <c r="K41" s="29">
        <v>25</v>
      </c>
      <c r="M41" s="29">
        <v>5</v>
      </c>
      <c r="N41" s="29" t="s">
        <v>131</v>
      </c>
      <c r="O41" s="29">
        <f t="shared" si="15"/>
        <v>14</v>
      </c>
      <c r="P41" s="29">
        <f t="shared" si="16"/>
        <v>7</v>
      </c>
      <c r="Q41" s="29">
        <f t="shared" si="17"/>
        <v>1</v>
      </c>
      <c r="R41" s="29">
        <f t="shared" si="18"/>
        <v>6</v>
      </c>
      <c r="S41" s="29">
        <f t="shared" si="19"/>
        <v>33</v>
      </c>
      <c r="T41" s="29">
        <f t="shared" si="20"/>
        <v>25</v>
      </c>
      <c r="U41" s="29">
        <f t="shared" si="21"/>
        <v>22</v>
      </c>
      <c r="V41" s="29">
        <f t="shared" si="22"/>
        <v>1</v>
      </c>
    </row>
    <row r="42" spans="1:22" x14ac:dyDescent="0.2">
      <c r="A42" s="415">
        <v>6</v>
      </c>
      <c r="B42" s="378" t="s">
        <v>130</v>
      </c>
      <c r="C42" s="415">
        <v>14</v>
      </c>
      <c r="D42" s="415">
        <v>6</v>
      </c>
      <c r="E42" s="415">
        <v>3</v>
      </c>
      <c r="F42" s="415">
        <v>5</v>
      </c>
      <c r="G42" s="415" t="s">
        <v>442</v>
      </c>
      <c r="H42" s="415">
        <v>21</v>
      </c>
      <c r="I42" s="415">
        <v>0</v>
      </c>
      <c r="J42" s="29">
        <v>26</v>
      </c>
      <c r="K42" s="29">
        <v>27</v>
      </c>
      <c r="M42" s="29">
        <v>6</v>
      </c>
      <c r="N42" s="29" t="s">
        <v>130</v>
      </c>
      <c r="O42" s="29">
        <f t="shared" si="15"/>
        <v>14</v>
      </c>
      <c r="P42" s="29">
        <f t="shared" si="16"/>
        <v>6</v>
      </c>
      <c r="Q42" s="29">
        <f t="shared" si="17"/>
        <v>3</v>
      </c>
      <c r="R42" s="29">
        <f t="shared" si="18"/>
        <v>5</v>
      </c>
      <c r="S42" s="29">
        <f t="shared" si="19"/>
        <v>26</v>
      </c>
      <c r="T42" s="29">
        <f t="shared" si="20"/>
        <v>27</v>
      </c>
      <c r="U42" s="29">
        <f t="shared" si="21"/>
        <v>21</v>
      </c>
      <c r="V42" s="29">
        <f t="shared" si="22"/>
        <v>0</v>
      </c>
    </row>
    <row r="43" spans="1:22" x14ac:dyDescent="0.2">
      <c r="A43" s="415">
        <v>7</v>
      </c>
      <c r="B43" s="378" t="s">
        <v>406</v>
      </c>
      <c r="C43" s="415">
        <v>14</v>
      </c>
      <c r="D43" s="415">
        <v>6</v>
      </c>
      <c r="E43" s="415">
        <v>2</v>
      </c>
      <c r="F43" s="415">
        <v>6</v>
      </c>
      <c r="G43" s="415" t="s">
        <v>436</v>
      </c>
      <c r="H43" s="415">
        <v>20</v>
      </c>
      <c r="I43" s="415">
        <v>2</v>
      </c>
      <c r="J43" s="29">
        <v>23</v>
      </c>
      <c r="K43" s="29">
        <v>23</v>
      </c>
      <c r="M43" s="29">
        <v>7</v>
      </c>
      <c r="N43" s="29" t="s">
        <v>406</v>
      </c>
      <c r="O43" s="29">
        <f t="shared" si="15"/>
        <v>14</v>
      </c>
      <c r="P43" s="29">
        <f t="shared" si="16"/>
        <v>6</v>
      </c>
      <c r="Q43" s="29">
        <f t="shared" si="17"/>
        <v>2</v>
      </c>
      <c r="R43" s="29">
        <f t="shared" si="18"/>
        <v>6</v>
      </c>
      <c r="S43" s="29">
        <f t="shared" si="19"/>
        <v>23</v>
      </c>
      <c r="T43" s="29">
        <f t="shared" si="20"/>
        <v>23</v>
      </c>
      <c r="U43" s="29">
        <f t="shared" si="21"/>
        <v>20</v>
      </c>
      <c r="V43" s="29">
        <f t="shared" si="22"/>
        <v>2</v>
      </c>
    </row>
    <row r="44" spans="1:22" x14ac:dyDescent="0.2">
      <c r="A44" s="415">
        <v>8</v>
      </c>
      <c r="B44" s="378" t="s">
        <v>433</v>
      </c>
      <c r="C44" s="415">
        <v>14</v>
      </c>
      <c r="D44" s="415">
        <v>5</v>
      </c>
      <c r="E44" s="415">
        <v>2</v>
      </c>
      <c r="F44" s="415">
        <v>7</v>
      </c>
      <c r="G44" s="415" t="s">
        <v>443</v>
      </c>
      <c r="H44" s="415">
        <v>17</v>
      </c>
      <c r="I44" s="415">
        <v>-4</v>
      </c>
      <c r="J44" s="29">
        <v>20</v>
      </c>
      <c r="K44" s="29">
        <v>20</v>
      </c>
      <c r="M44" s="29">
        <v>8</v>
      </c>
      <c r="N44" s="29" t="s">
        <v>433</v>
      </c>
      <c r="O44" s="29">
        <f t="shared" si="15"/>
        <v>14</v>
      </c>
      <c r="P44" s="29">
        <f t="shared" si="16"/>
        <v>5</v>
      </c>
      <c r="Q44" s="29">
        <f t="shared" si="17"/>
        <v>2</v>
      </c>
      <c r="R44" s="29">
        <f t="shared" si="18"/>
        <v>7</v>
      </c>
      <c r="S44" s="29">
        <f t="shared" si="19"/>
        <v>20</v>
      </c>
      <c r="T44" s="29">
        <f t="shared" si="20"/>
        <v>20</v>
      </c>
      <c r="U44" s="29">
        <f t="shared" si="21"/>
        <v>17</v>
      </c>
      <c r="V44" s="29">
        <f t="shared" si="22"/>
        <v>-4</v>
      </c>
    </row>
    <row r="45" spans="1:22" x14ac:dyDescent="0.2">
      <c r="A45" s="415">
        <v>9</v>
      </c>
      <c r="B45" s="378" t="s">
        <v>403</v>
      </c>
      <c r="C45" s="415">
        <v>14</v>
      </c>
      <c r="D45" s="415">
        <v>5</v>
      </c>
      <c r="E45" s="415">
        <v>2</v>
      </c>
      <c r="F45" s="415">
        <v>7</v>
      </c>
      <c r="G45" s="415" t="s">
        <v>444</v>
      </c>
      <c r="H45" s="415">
        <v>17</v>
      </c>
      <c r="I45" s="415">
        <v>-4</v>
      </c>
      <c r="J45" s="29">
        <v>24</v>
      </c>
      <c r="K45" s="29">
        <v>41</v>
      </c>
      <c r="M45" s="29">
        <v>9</v>
      </c>
      <c r="N45" s="29" t="s">
        <v>403</v>
      </c>
      <c r="O45" s="29">
        <f t="shared" si="15"/>
        <v>14</v>
      </c>
      <c r="P45" s="29">
        <f t="shared" si="16"/>
        <v>5</v>
      </c>
      <c r="Q45" s="29">
        <f t="shared" si="17"/>
        <v>2</v>
      </c>
      <c r="R45" s="29">
        <f t="shared" si="18"/>
        <v>7</v>
      </c>
      <c r="S45" s="29">
        <f t="shared" si="19"/>
        <v>24</v>
      </c>
      <c r="T45" s="29">
        <f t="shared" si="20"/>
        <v>41</v>
      </c>
      <c r="U45" s="29">
        <f t="shared" si="21"/>
        <v>17</v>
      </c>
      <c r="V45" s="29">
        <f t="shared" si="22"/>
        <v>-4</v>
      </c>
    </row>
    <row r="46" spans="1:22" x14ac:dyDescent="0.2">
      <c r="A46" s="415">
        <v>10</v>
      </c>
      <c r="B46" s="378" t="s">
        <v>402</v>
      </c>
      <c r="C46" s="415">
        <v>14</v>
      </c>
      <c r="D46" s="415">
        <v>4</v>
      </c>
      <c r="E46" s="415">
        <v>4</v>
      </c>
      <c r="F46" s="415">
        <v>6</v>
      </c>
      <c r="G46" s="415" t="s">
        <v>445</v>
      </c>
      <c r="H46" s="415">
        <v>16</v>
      </c>
      <c r="I46" s="415">
        <v>-5</v>
      </c>
      <c r="J46" s="29">
        <v>25</v>
      </c>
      <c r="K46" s="29">
        <v>25</v>
      </c>
      <c r="M46" s="29">
        <v>10</v>
      </c>
      <c r="N46" s="29" t="s">
        <v>402</v>
      </c>
      <c r="O46" s="29">
        <f t="shared" si="15"/>
        <v>14</v>
      </c>
      <c r="P46" s="29">
        <f t="shared" si="16"/>
        <v>4</v>
      </c>
      <c r="Q46" s="29">
        <f t="shared" si="17"/>
        <v>4</v>
      </c>
      <c r="R46" s="29">
        <f t="shared" si="18"/>
        <v>6</v>
      </c>
      <c r="S46" s="29">
        <f t="shared" si="19"/>
        <v>25</v>
      </c>
      <c r="T46" s="29">
        <f t="shared" si="20"/>
        <v>25</v>
      </c>
      <c r="U46" s="29">
        <f t="shared" si="21"/>
        <v>16</v>
      </c>
      <c r="V46" s="29">
        <f t="shared" si="22"/>
        <v>-5</v>
      </c>
    </row>
    <row r="47" spans="1:22" x14ac:dyDescent="0.2">
      <c r="A47" s="415">
        <v>11</v>
      </c>
      <c r="B47" s="378" t="s">
        <v>129</v>
      </c>
      <c r="C47" s="415">
        <v>14</v>
      </c>
      <c r="D47" s="415">
        <v>4</v>
      </c>
      <c r="E47" s="415">
        <v>4</v>
      </c>
      <c r="F47" s="415">
        <v>6</v>
      </c>
      <c r="G47" s="415" t="s">
        <v>446</v>
      </c>
      <c r="H47" s="415">
        <v>16</v>
      </c>
      <c r="I47" s="415">
        <v>-5</v>
      </c>
      <c r="J47" s="29">
        <v>21</v>
      </c>
      <c r="K47" s="29">
        <v>26</v>
      </c>
      <c r="M47" s="29">
        <v>11</v>
      </c>
      <c r="N47" s="29" t="s">
        <v>129</v>
      </c>
      <c r="O47" s="29">
        <f t="shared" si="15"/>
        <v>14</v>
      </c>
      <c r="P47" s="29">
        <f t="shared" si="16"/>
        <v>4</v>
      </c>
      <c r="Q47" s="29">
        <f t="shared" si="17"/>
        <v>4</v>
      </c>
      <c r="R47" s="29">
        <f t="shared" si="18"/>
        <v>6</v>
      </c>
      <c r="S47" s="29">
        <f t="shared" si="19"/>
        <v>21</v>
      </c>
      <c r="T47" s="29">
        <f t="shared" si="20"/>
        <v>26</v>
      </c>
      <c r="U47" s="29">
        <f t="shared" si="21"/>
        <v>16</v>
      </c>
      <c r="V47" s="29">
        <f t="shared" si="22"/>
        <v>-5</v>
      </c>
    </row>
    <row r="48" spans="1:22" x14ac:dyDescent="0.2">
      <c r="A48" s="415">
        <v>12</v>
      </c>
      <c r="B48" s="378" t="s">
        <v>405</v>
      </c>
      <c r="C48" s="415">
        <v>14</v>
      </c>
      <c r="D48" s="415">
        <v>5</v>
      </c>
      <c r="E48" s="415">
        <v>1</v>
      </c>
      <c r="F48" s="415">
        <v>8</v>
      </c>
      <c r="G48" s="415" t="s">
        <v>447</v>
      </c>
      <c r="H48" s="415">
        <v>16</v>
      </c>
      <c r="I48" s="415">
        <v>-5</v>
      </c>
      <c r="J48" s="29">
        <v>20</v>
      </c>
      <c r="K48" s="29">
        <v>27</v>
      </c>
      <c r="M48" s="29">
        <v>12</v>
      </c>
      <c r="N48" s="29" t="s">
        <v>405</v>
      </c>
      <c r="O48" s="29">
        <f t="shared" si="15"/>
        <v>14</v>
      </c>
      <c r="P48" s="29">
        <f t="shared" si="16"/>
        <v>5</v>
      </c>
      <c r="Q48" s="29">
        <f t="shared" si="17"/>
        <v>1</v>
      </c>
      <c r="R48" s="29">
        <f t="shared" si="18"/>
        <v>8</v>
      </c>
      <c r="S48" s="29">
        <f t="shared" si="19"/>
        <v>20</v>
      </c>
      <c r="T48" s="29">
        <f t="shared" si="20"/>
        <v>27</v>
      </c>
      <c r="U48" s="29">
        <f t="shared" si="21"/>
        <v>16</v>
      </c>
      <c r="V48" s="29">
        <f t="shared" si="22"/>
        <v>-5</v>
      </c>
    </row>
    <row r="49" spans="1:22" x14ac:dyDescent="0.2">
      <c r="A49" s="415">
        <v>13</v>
      </c>
      <c r="B49" s="378" t="s">
        <v>399</v>
      </c>
      <c r="C49" s="415">
        <v>14</v>
      </c>
      <c r="D49" s="415">
        <v>4</v>
      </c>
      <c r="E49" s="415">
        <v>2</v>
      </c>
      <c r="F49" s="415">
        <v>8</v>
      </c>
      <c r="G49" s="415" t="s">
        <v>448</v>
      </c>
      <c r="H49" s="415">
        <v>14</v>
      </c>
      <c r="I49" s="415">
        <v>-7</v>
      </c>
      <c r="J49" s="29">
        <v>12</v>
      </c>
      <c r="K49" s="29">
        <v>26</v>
      </c>
      <c r="M49" s="29">
        <v>13</v>
      </c>
      <c r="N49" s="29" t="s">
        <v>399</v>
      </c>
      <c r="O49" s="29">
        <f t="shared" si="15"/>
        <v>14</v>
      </c>
      <c r="P49" s="29">
        <f t="shared" si="16"/>
        <v>4</v>
      </c>
      <c r="Q49" s="29">
        <f t="shared" si="17"/>
        <v>2</v>
      </c>
      <c r="R49" s="29">
        <f t="shared" si="18"/>
        <v>8</v>
      </c>
      <c r="S49" s="29">
        <f t="shared" si="19"/>
        <v>12</v>
      </c>
      <c r="T49" s="29">
        <f t="shared" si="20"/>
        <v>26</v>
      </c>
      <c r="U49" s="29">
        <f t="shared" si="21"/>
        <v>14</v>
      </c>
      <c r="V49" s="29">
        <f t="shared" si="22"/>
        <v>-7</v>
      </c>
    </row>
    <row r="50" spans="1:22" x14ac:dyDescent="0.2">
      <c r="A50" s="415">
        <v>14</v>
      </c>
      <c r="B50" s="378" t="s">
        <v>404</v>
      </c>
      <c r="C50" s="415">
        <v>14</v>
      </c>
      <c r="D50" s="415">
        <v>2</v>
      </c>
      <c r="E50" s="415">
        <v>6</v>
      </c>
      <c r="F50" s="415">
        <v>6</v>
      </c>
      <c r="G50" s="415" t="s">
        <v>449</v>
      </c>
      <c r="H50" s="415">
        <v>12</v>
      </c>
      <c r="I50" s="415">
        <v>-9</v>
      </c>
      <c r="J50" s="29">
        <v>25</v>
      </c>
      <c r="K50" s="29">
        <v>23</v>
      </c>
      <c r="M50" s="29">
        <v>14</v>
      </c>
      <c r="N50" s="29" t="s">
        <v>404</v>
      </c>
      <c r="O50" s="29">
        <f t="shared" si="15"/>
        <v>14</v>
      </c>
      <c r="P50" s="29">
        <f t="shared" si="16"/>
        <v>2</v>
      </c>
      <c r="Q50" s="29">
        <f t="shared" si="17"/>
        <v>6</v>
      </c>
      <c r="R50" s="29">
        <f t="shared" si="18"/>
        <v>6</v>
      </c>
      <c r="S50" s="29">
        <f t="shared" si="19"/>
        <v>25</v>
      </c>
      <c r="T50" s="29">
        <f t="shared" si="20"/>
        <v>23</v>
      </c>
      <c r="U50" s="29">
        <f t="shared" si="21"/>
        <v>12</v>
      </c>
      <c r="V50" s="29">
        <f t="shared" si="22"/>
        <v>-9</v>
      </c>
    </row>
  </sheetData>
  <phoneticPr fontId="16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Q42"/>
  <sheetViews>
    <sheetView topLeftCell="AK1" workbookViewId="0">
      <selection activeCell="AM5" sqref="AM5"/>
    </sheetView>
  </sheetViews>
  <sheetFormatPr defaultRowHeight="11.25" x14ac:dyDescent="0.2"/>
  <cols>
    <col min="1" max="1" width="4" style="29" customWidth="1"/>
    <col min="2" max="2" width="11.7109375" style="29" customWidth="1"/>
    <col min="3" max="4" width="3.85546875" style="29" customWidth="1"/>
    <col min="5" max="5" width="2.85546875" style="29" customWidth="1"/>
    <col min="6" max="6" width="11.7109375" style="457" customWidth="1"/>
    <col min="7" max="8" width="3.42578125" style="457" customWidth="1"/>
    <col min="9" max="9" width="3.85546875" style="29" customWidth="1"/>
    <col min="10" max="10" width="11.7109375" style="451" customWidth="1"/>
    <col min="11" max="12" width="3.7109375" style="451" customWidth="1"/>
    <col min="13" max="13" width="3.140625" style="451" customWidth="1"/>
    <col min="14" max="14" width="11.7109375" style="29" customWidth="1"/>
    <col min="15" max="16" width="3.5703125" style="29" customWidth="1"/>
    <col min="17" max="17" width="1.140625" style="451" customWidth="1"/>
    <col min="18" max="18" width="9.140625" style="457"/>
    <col min="19" max="20" width="3.7109375" style="457" customWidth="1"/>
    <col min="21" max="21" width="1.42578125" style="29" customWidth="1"/>
    <col min="22" max="22" width="10.140625" style="451" customWidth="1"/>
    <col min="23" max="24" width="3.5703125" style="451" customWidth="1"/>
    <col min="25" max="25" width="1.140625" style="29" customWidth="1"/>
    <col min="26" max="26" width="9.140625" style="29"/>
    <col min="27" max="29" width="3.7109375" style="29" customWidth="1"/>
    <col min="30" max="30" width="9.140625" style="457"/>
    <col min="31" max="33" width="3.7109375" style="457" customWidth="1"/>
    <col min="34" max="34" width="9.140625" style="451"/>
    <col min="35" max="37" width="3.7109375" style="451" customWidth="1"/>
    <col min="38" max="39" width="9.140625" style="29"/>
    <col min="40" max="40" width="13.85546875" style="29" customWidth="1"/>
    <col min="41" max="41" width="8.28515625" style="29" bestFit="1" customWidth="1"/>
    <col min="42" max="42" width="14.42578125" style="29" bestFit="1" customWidth="1"/>
    <col min="43" max="16384" width="9.140625" style="29"/>
  </cols>
  <sheetData>
    <row r="1" spans="1:43" ht="12.75" x14ac:dyDescent="0.2">
      <c r="A1" s="466" t="s">
        <v>490</v>
      </c>
      <c r="B1" s="372"/>
      <c r="N1" s="120"/>
      <c r="O1" s="120"/>
      <c r="P1" s="120"/>
      <c r="Q1" s="678"/>
      <c r="R1" s="679"/>
      <c r="S1" s="679"/>
      <c r="T1" s="679"/>
      <c r="U1" s="120"/>
      <c r="V1" s="678"/>
      <c r="W1" s="678"/>
      <c r="X1" s="678"/>
      <c r="Y1" s="120"/>
    </row>
    <row r="2" spans="1:43" s="253" customFormat="1" ht="12.75" x14ac:dyDescent="0.2">
      <c r="A2" s="467"/>
      <c r="B2" s="253" t="s">
        <v>526</v>
      </c>
      <c r="F2" s="468"/>
      <c r="G2" s="468"/>
      <c r="H2" s="468"/>
      <c r="J2" s="469"/>
      <c r="K2" s="469"/>
      <c r="L2" s="469"/>
      <c r="M2" s="469"/>
      <c r="N2" s="253" t="s">
        <v>491</v>
      </c>
      <c r="Q2" s="469"/>
      <c r="R2" s="468"/>
      <c r="S2" s="468"/>
      <c r="T2" s="468"/>
      <c r="V2" s="469"/>
      <c r="W2" s="469"/>
      <c r="X2" s="469"/>
      <c r="Z2" s="253" t="s">
        <v>492</v>
      </c>
      <c r="AD2" s="468"/>
      <c r="AE2" s="468"/>
      <c r="AF2" s="468"/>
      <c r="AG2" s="468"/>
      <c r="AH2" s="469"/>
      <c r="AI2" s="469"/>
      <c r="AJ2" s="469"/>
      <c r="AK2" s="469"/>
      <c r="AL2" s="253" t="s">
        <v>944</v>
      </c>
      <c r="AN2" s="864"/>
      <c r="AO2" s="864"/>
    </row>
    <row r="3" spans="1:43" s="97" customFormat="1" x14ac:dyDescent="0.2">
      <c r="B3" s="97" t="str">
        <f>Stat.!BW1</f>
        <v>2017/2018</v>
      </c>
      <c r="F3" s="464" t="str">
        <f>Stat.!B2</f>
        <v>Podzim 2017</v>
      </c>
      <c r="G3" s="464"/>
      <c r="H3" s="464"/>
      <c r="J3" s="465" t="str">
        <f>Stat.!B39</f>
        <v>Jaro 2018</v>
      </c>
      <c r="K3" s="465"/>
      <c r="L3" s="465"/>
      <c r="M3" s="465"/>
      <c r="N3" s="253" t="str">
        <f>B3</f>
        <v>2017/2018</v>
      </c>
      <c r="O3" s="253"/>
      <c r="P3" s="253"/>
      <c r="Q3" s="469"/>
      <c r="R3" s="468" t="str">
        <f>Stat.!B2</f>
        <v>Podzim 2017</v>
      </c>
      <c r="S3" s="468"/>
      <c r="T3" s="468"/>
      <c r="U3" s="253"/>
      <c r="V3" s="469" t="str">
        <f>J3</f>
        <v>Jaro 2018</v>
      </c>
      <c r="W3" s="469"/>
      <c r="X3" s="469"/>
      <c r="Y3" s="253"/>
      <c r="Z3" s="97" t="str">
        <f>B3</f>
        <v>2017/2018</v>
      </c>
      <c r="AD3" s="464" t="str">
        <f>F3</f>
        <v>Podzim 2017</v>
      </c>
      <c r="AE3" s="464"/>
      <c r="AF3" s="464"/>
      <c r="AG3" s="464"/>
      <c r="AH3" s="465" t="str">
        <f>J3</f>
        <v>Jaro 2018</v>
      </c>
      <c r="AI3" s="465"/>
      <c r="AJ3" s="465"/>
      <c r="AK3" s="465"/>
      <c r="AL3" s="97" t="s">
        <v>941</v>
      </c>
      <c r="AN3" s="865"/>
      <c r="AO3" s="865"/>
    </row>
    <row r="4" spans="1:43" s="258" customFormat="1" x14ac:dyDescent="0.2">
      <c r="A4" s="258" t="s">
        <v>888</v>
      </c>
      <c r="B4" s="258" t="str">
        <f>Stat.!BW3</f>
        <v>Jméno</v>
      </c>
      <c r="C4" s="258" t="s">
        <v>527</v>
      </c>
      <c r="D4" s="258" t="str">
        <f>Stat.!BY3</f>
        <v>stř.</v>
      </c>
      <c r="E4" s="258" t="s">
        <v>800</v>
      </c>
      <c r="F4" s="457" t="str">
        <f>Stat.!CG3</f>
        <v>Jméno</v>
      </c>
      <c r="G4" s="457" t="s">
        <v>527</v>
      </c>
      <c r="H4" s="457" t="str">
        <f>Stat.!CI3</f>
        <v>stř.</v>
      </c>
      <c r="I4" s="258" t="s">
        <v>867</v>
      </c>
      <c r="J4" s="451" t="str">
        <f>Stat.!CP3</f>
        <v>Jméno</v>
      </c>
      <c r="K4" s="451" t="s">
        <v>527</v>
      </c>
      <c r="L4" s="451" t="str">
        <f>Stat.!CR3</f>
        <v>stř.</v>
      </c>
      <c r="M4" s="451" t="s">
        <v>40</v>
      </c>
      <c r="N4" s="253" t="str">
        <f>B4</f>
        <v>Jméno</v>
      </c>
      <c r="O4" s="253" t="s">
        <v>866</v>
      </c>
      <c r="P4" s="253" t="s">
        <v>493</v>
      </c>
      <c r="Q4" s="678"/>
      <c r="R4" s="468" t="str">
        <f>F4</f>
        <v>Jméno</v>
      </c>
      <c r="S4" s="680" t="str">
        <f>O4</f>
        <v>žk</v>
      </c>
      <c r="T4" s="680" t="str">
        <f>P4</f>
        <v>čk</v>
      </c>
      <c r="U4" s="511"/>
      <c r="V4" s="469" t="str">
        <f>J4</f>
        <v>Jméno</v>
      </c>
      <c r="W4" s="681" t="str">
        <f>O4</f>
        <v>žk</v>
      </c>
      <c r="X4" s="681" t="str">
        <f>P4</f>
        <v>čk</v>
      </c>
      <c r="Y4" s="511"/>
      <c r="Z4" s="258" t="s">
        <v>24</v>
      </c>
      <c r="AA4" s="258" t="s">
        <v>486</v>
      </c>
      <c r="AB4" s="258" t="s">
        <v>167</v>
      </c>
      <c r="AC4" s="258" t="s">
        <v>8</v>
      </c>
      <c r="AD4" s="471" t="s">
        <v>24</v>
      </c>
      <c r="AE4" s="471" t="str">
        <f>AA4</f>
        <v>BV</v>
      </c>
      <c r="AF4" s="471" t="str">
        <f>AB4</f>
        <v>N</v>
      </c>
      <c r="AG4" s="471" t="str">
        <f>AC4</f>
        <v>Body</v>
      </c>
      <c r="AH4" s="470" t="s">
        <v>24</v>
      </c>
      <c r="AI4" s="470" t="str">
        <f>AA4</f>
        <v>BV</v>
      </c>
      <c r="AJ4" s="470" t="str">
        <f>AB4</f>
        <v>N</v>
      </c>
      <c r="AK4" s="470" t="str">
        <f>AC4</f>
        <v>Body</v>
      </c>
      <c r="AL4" s="258" t="s">
        <v>361</v>
      </c>
      <c r="AM4" s="258" t="s">
        <v>2055</v>
      </c>
      <c r="AN4" s="867" t="s">
        <v>361</v>
      </c>
      <c r="AO4" s="867" t="str">
        <f>J3</f>
        <v>Jaro 2018</v>
      </c>
      <c r="AP4" s="258" t="str">
        <f>AN4</f>
        <v>Jméno</v>
      </c>
      <c r="AQ4" s="258" t="s">
        <v>23</v>
      </c>
    </row>
    <row r="5" spans="1:43" x14ac:dyDescent="0.2">
      <c r="A5" s="29">
        <v>1</v>
      </c>
      <c r="B5" s="29" t="str">
        <f>Stat.!BW21</f>
        <v>Švarc Petr</v>
      </c>
      <c r="C5" s="29">
        <f>Stat.!BX21</f>
        <v>26</v>
      </c>
      <c r="D5" s="29">
        <f>Stat.!BY21</f>
        <v>0</v>
      </c>
      <c r="E5" s="29">
        <f t="shared" ref="E5:E37" si="0">SUM(C5:D5)</f>
        <v>26</v>
      </c>
      <c r="F5" s="457" t="str">
        <f>Stat.!CG21</f>
        <v>Švarc Petr</v>
      </c>
      <c r="G5" s="457">
        <f>Stat.!CH21</f>
        <v>13</v>
      </c>
      <c r="H5" s="457">
        <f>Stat.!CI21</f>
        <v>0</v>
      </c>
      <c r="I5" s="554">
        <f t="shared" ref="I5:I31" si="1">SUM(G5:H5)</f>
        <v>13</v>
      </c>
      <c r="J5" s="451" t="str">
        <f>Stat.!CP21</f>
        <v>Švarc Petr</v>
      </c>
      <c r="K5" s="451">
        <f>Stat.!CQ21</f>
        <v>13</v>
      </c>
      <c r="L5" s="451">
        <f>Stat.!CR21</f>
        <v>0</v>
      </c>
      <c r="M5" s="451">
        <f t="shared" ref="M5:M37" si="2">SUM(K5:L5)</f>
        <v>13</v>
      </c>
      <c r="N5" s="120" t="str">
        <f>Stat.!BW11</f>
        <v>Habr Vojta</v>
      </c>
      <c r="O5" s="120">
        <f>Stat.!CC11</f>
        <v>3</v>
      </c>
      <c r="P5" s="120">
        <f>Stat.!CD11</f>
        <v>0</v>
      </c>
      <c r="Q5" s="678"/>
      <c r="R5" s="679" t="str">
        <f>Stat.!CG35</f>
        <v>Černý Jiří</v>
      </c>
      <c r="S5" s="679">
        <f>Stat.!CM35</f>
        <v>2</v>
      </c>
      <c r="T5" s="679">
        <f>Stat.!CN35</f>
        <v>0</v>
      </c>
      <c r="U5" s="120"/>
      <c r="V5" s="678" t="str">
        <f>Stat.!CP11</f>
        <v>Habr Vojta</v>
      </c>
      <c r="W5" s="678">
        <f>Stat.!CV11</f>
        <v>2</v>
      </c>
      <c r="X5" s="678">
        <f>Stat.!CW11</f>
        <v>0</v>
      </c>
      <c r="Y5" s="120"/>
      <c r="Z5" s="29" t="str">
        <f>Stat.!$BW11</f>
        <v>Habr Vojta</v>
      </c>
      <c r="AA5" s="29">
        <f>Stat.!BZ11</f>
        <v>13</v>
      </c>
      <c r="AB5" s="29">
        <f>Stat.!CA11</f>
        <v>9</v>
      </c>
      <c r="AC5" s="29">
        <f>Stat.!CB11</f>
        <v>22</v>
      </c>
      <c r="AD5" s="457" t="str">
        <f t="shared" ref="AD5:AD20" si="3">Z5</f>
        <v>Habr Vojta</v>
      </c>
      <c r="AE5" s="457">
        <f>VLOOKUP($AD5,TAB!$B$7:$U$38,4,0)</f>
        <v>7</v>
      </c>
      <c r="AF5" s="457">
        <f>VLOOKUP($AD5,TAB!$B$7:$U$38,5,0)</f>
        <v>5</v>
      </c>
      <c r="AG5" s="457">
        <f t="shared" ref="AG5:AG20" si="4">SUM(AE5:AF5)</f>
        <v>12</v>
      </c>
      <c r="AH5" s="451" t="str">
        <f t="shared" ref="AH5:AH22" si="5">Z5</f>
        <v>Habr Vojta</v>
      </c>
      <c r="AI5" s="451">
        <f>VLOOKUP($AD5,TAB!$B$7:$U$39,10,0)</f>
        <v>6</v>
      </c>
      <c r="AJ5" s="451">
        <f>VLOOKUP($AD5,TAB!$B$7:$U$39,11,0)</f>
        <v>4</v>
      </c>
      <c r="AK5" s="451">
        <f>SUM(AI5:AJ5)</f>
        <v>10</v>
      </c>
      <c r="AL5" s="29" t="str">
        <f t="shared" ref="AL5:AL22" si="6">AP5</f>
        <v>Švarc Petr</v>
      </c>
      <c r="AM5" s="29">
        <f>VLOOKUP($AL5,Stat.!$CY$4:$CZ$36,2,0)</f>
        <v>1170</v>
      </c>
      <c r="AN5" s="866" t="str">
        <f t="shared" ref="AN5:AN27" si="7">AP5</f>
        <v>Švarc Petr</v>
      </c>
      <c r="AO5" s="866">
        <f>VLOOKUP($AN5,Stat.!$DB$4:$DC$36,2,0)</f>
        <v>1170</v>
      </c>
      <c r="AP5" s="29" t="str">
        <f>Stat.!$CP21</f>
        <v>Švarc Petr</v>
      </c>
      <c r="AQ5" s="29">
        <f>Stat.!$CZ21+Stat.!$DC21</f>
        <v>2340</v>
      </c>
    </row>
    <row r="6" spans="1:43" x14ac:dyDescent="0.2">
      <c r="A6" s="29">
        <v>2</v>
      </c>
      <c r="B6" s="29" t="str">
        <f>Stat.!BW11</f>
        <v>Habr Vojta</v>
      </c>
      <c r="C6" s="29">
        <f>Stat.!BX11</f>
        <v>22</v>
      </c>
      <c r="D6" s="29">
        <f>Stat.!BY11</f>
        <v>0</v>
      </c>
      <c r="E6" s="29">
        <f t="shared" si="0"/>
        <v>22</v>
      </c>
      <c r="F6" s="457" t="str">
        <f>Stat.!CG16</f>
        <v>Kelbler Petr</v>
      </c>
      <c r="G6" s="457">
        <f>Stat.!CH16</f>
        <v>12</v>
      </c>
      <c r="H6" s="457">
        <f>Stat.!CI16</f>
        <v>0</v>
      </c>
      <c r="I6" s="554">
        <f t="shared" si="1"/>
        <v>12</v>
      </c>
      <c r="J6" s="451" t="str">
        <f>Stat.!CP11</f>
        <v>Habr Vojta</v>
      </c>
      <c r="K6" s="451">
        <f>Stat.!CQ11</f>
        <v>11</v>
      </c>
      <c r="L6" s="451">
        <f>Stat.!CR11</f>
        <v>0</v>
      </c>
      <c r="M6" s="451">
        <f t="shared" si="2"/>
        <v>11</v>
      </c>
      <c r="N6" s="120" t="str">
        <f>Stat.!BW35</f>
        <v>Černý Jiří</v>
      </c>
      <c r="O6" s="120">
        <f>Stat.!CC35</f>
        <v>2</v>
      </c>
      <c r="P6" s="120">
        <f>Stat.!CD35</f>
        <v>0</v>
      </c>
      <c r="Q6" s="678"/>
      <c r="R6" s="679" t="str">
        <f>Stat.!CG6</f>
        <v>Bastl Vojta</v>
      </c>
      <c r="S6" s="679">
        <f>Stat.!CM6</f>
        <v>2</v>
      </c>
      <c r="T6" s="679">
        <f>Stat.!CN6</f>
        <v>0</v>
      </c>
      <c r="U6" s="120"/>
      <c r="V6" s="678" t="str">
        <f>Stat.!CP18</f>
        <v>Novák Bohumír</v>
      </c>
      <c r="W6" s="678">
        <f>Stat.!CV18</f>
        <v>1</v>
      </c>
      <c r="X6" s="678">
        <f>Stat.!CW18</f>
        <v>0</v>
      </c>
      <c r="Y6" s="120"/>
      <c r="Z6" s="29" t="str">
        <f>Stat.!$BW27</f>
        <v>Šťastný Martin</v>
      </c>
      <c r="AA6" s="29">
        <f>Stat.!BZ27</f>
        <v>14</v>
      </c>
      <c r="AB6" s="29">
        <f>Stat.!CA27</f>
        <v>6</v>
      </c>
      <c r="AC6" s="29">
        <f>Stat.!CB27</f>
        <v>20</v>
      </c>
      <c r="AD6" s="457" t="str">
        <f t="shared" si="3"/>
        <v>Šťastný Martin</v>
      </c>
      <c r="AE6" s="457">
        <f>VLOOKUP($AD6,TAB!$B$7:$U$38,4,0)</f>
        <v>11</v>
      </c>
      <c r="AF6" s="457">
        <f>VLOOKUP($AD6,TAB!$B$7:$U$38,5,0)</f>
        <v>4</v>
      </c>
      <c r="AG6" s="457">
        <f t="shared" si="4"/>
        <v>15</v>
      </c>
      <c r="AH6" s="451" t="str">
        <f t="shared" si="5"/>
        <v>Šťastný Martin</v>
      </c>
      <c r="AI6" s="451">
        <f>VLOOKUP($AD6,TAB!$B$7:$U$39,10,0)</f>
        <v>3</v>
      </c>
      <c r="AJ6" s="451">
        <f>VLOOKUP($AD6,TAB!$B$7:$U$39,11,0)</f>
        <v>2</v>
      </c>
      <c r="AK6" s="451">
        <f t="shared" ref="AK6:AK22" si="8">SUM(AI6:AJ6)</f>
        <v>5</v>
      </c>
      <c r="AL6" s="29" t="str">
        <f t="shared" si="6"/>
        <v>Habr Vojta</v>
      </c>
      <c r="AM6" s="29">
        <f>VLOOKUP($AL6,Stat.!$CY$4:$CZ$36,2,0)</f>
        <v>963</v>
      </c>
      <c r="AN6" s="866" t="str">
        <f t="shared" si="7"/>
        <v>Habr Vojta</v>
      </c>
      <c r="AO6" s="866">
        <f>VLOOKUP($AN6,Stat.!$DB$4:$DC$36,2,0)</f>
        <v>990</v>
      </c>
      <c r="AP6" s="29" t="str">
        <f>Stat.!$CP11</f>
        <v>Habr Vojta</v>
      </c>
      <c r="AQ6" s="29">
        <f>Stat.!$CZ11+Stat.!$DC11</f>
        <v>1953</v>
      </c>
    </row>
    <row r="7" spans="1:43" x14ac:dyDescent="0.2">
      <c r="A7" s="29">
        <v>3</v>
      </c>
      <c r="B7" s="29" t="str">
        <f>Stat.!BW16</f>
        <v>Kelbler Petr</v>
      </c>
      <c r="C7" s="29">
        <f>Stat.!BX16</f>
        <v>22</v>
      </c>
      <c r="D7" s="29">
        <f>Stat.!BY16</f>
        <v>1</v>
      </c>
      <c r="E7" s="29">
        <f t="shared" si="0"/>
        <v>23</v>
      </c>
      <c r="F7" s="457" t="str">
        <f>Stat.!CG17</f>
        <v>Zejda Vojtěch</v>
      </c>
      <c r="G7" s="457">
        <f>Stat.!CH17</f>
        <v>12</v>
      </c>
      <c r="H7" s="457">
        <f>Stat.!CI17</f>
        <v>0</v>
      </c>
      <c r="I7" s="554">
        <f t="shared" si="1"/>
        <v>12</v>
      </c>
      <c r="J7" s="451" t="str">
        <f>Stat.!CP32</f>
        <v>Zejda Tomáš</v>
      </c>
      <c r="K7" s="451">
        <f>Stat.!CQ32</f>
        <v>7</v>
      </c>
      <c r="L7" s="451">
        <f>Stat.!CR32</f>
        <v>5</v>
      </c>
      <c r="M7" s="451">
        <f t="shared" si="2"/>
        <v>12</v>
      </c>
      <c r="N7" s="120" t="str">
        <f>Stat.!BW6</f>
        <v>Bastl Vojta</v>
      </c>
      <c r="O7" s="120">
        <f>Stat.!CC6</f>
        <v>2</v>
      </c>
      <c r="P7" s="120">
        <f>Stat.!CD6</f>
        <v>0</v>
      </c>
      <c r="Q7" s="678"/>
      <c r="R7" s="679" t="str">
        <f>Stat.!CG21</f>
        <v>Švarc Petr</v>
      </c>
      <c r="S7" s="679">
        <f>Stat.!CM21</f>
        <v>1</v>
      </c>
      <c r="T7" s="679">
        <f>Stat.!CN21</f>
        <v>0</v>
      </c>
      <c r="U7" s="120"/>
      <c r="V7" s="678" t="str">
        <f>Stat.!CP21</f>
        <v>Švarc Petr</v>
      </c>
      <c r="W7" s="678">
        <f>Stat.!CV21</f>
        <v>1</v>
      </c>
      <c r="X7" s="678">
        <f>Stat.!CW21</f>
        <v>0</v>
      </c>
      <c r="Y7" s="120"/>
      <c r="Z7" s="29" t="str">
        <f>Stat.!$BW21</f>
        <v>Švarc Petr</v>
      </c>
      <c r="AA7" s="29">
        <f>Stat.!BZ21</f>
        <v>7</v>
      </c>
      <c r="AB7" s="29">
        <f>Stat.!CA21</f>
        <v>8</v>
      </c>
      <c r="AC7" s="29">
        <f>Stat.!CB21</f>
        <v>15</v>
      </c>
      <c r="AD7" s="457" t="str">
        <f t="shared" si="3"/>
        <v>Švarc Petr</v>
      </c>
      <c r="AE7" s="457">
        <f>VLOOKUP($AD7,TAB!$B$7:$U$38,4,0)</f>
        <v>5</v>
      </c>
      <c r="AF7" s="457">
        <f>VLOOKUP($AD7,TAB!$B$7:$U$38,5,0)</f>
        <v>4</v>
      </c>
      <c r="AG7" s="457">
        <f t="shared" si="4"/>
        <v>9</v>
      </c>
      <c r="AH7" s="451" t="str">
        <f t="shared" si="5"/>
        <v>Švarc Petr</v>
      </c>
      <c r="AI7" s="451">
        <f>VLOOKUP($AD7,TAB!$B$7:$U$39,10,0)</f>
        <v>2</v>
      </c>
      <c r="AJ7" s="451">
        <f>VLOOKUP($AD7,TAB!$B$7:$U$39,11,0)</f>
        <v>4</v>
      </c>
      <c r="AK7" s="451">
        <f t="shared" si="8"/>
        <v>6</v>
      </c>
      <c r="AL7" s="29" t="str">
        <f t="shared" si="6"/>
        <v>Kelbler Petr</v>
      </c>
      <c r="AM7" s="29">
        <f>VLOOKUP($AL7,Stat.!$CY$4:$CZ$36,2,0)</f>
        <v>1001</v>
      </c>
      <c r="AN7" s="866" t="str">
        <f t="shared" si="7"/>
        <v>Kelbler Petr</v>
      </c>
      <c r="AO7" s="866">
        <f>VLOOKUP($AN7,Stat.!$DB$4:$DC$36,2,0)</f>
        <v>928</v>
      </c>
      <c r="AP7" s="29" t="str">
        <f>Stat.!$CP16</f>
        <v>Kelbler Petr</v>
      </c>
      <c r="AQ7" s="29">
        <f>Stat.!$CZ16+Stat.!$DC16</f>
        <v>1929</v>
      </c>
    </row>
    <row r="8" spans="1:43" x14ac:dyDescent="0.2">
      <c r="A8" s="29">
        <v>4</v>
      </c>
      <c r="B8" s="29" t="str">
        <f>Stat.!BW20</f>
        <v>Pokorný Václav</v>
      </c>
      <c r="C8" s="29">
        <f>Stat.!BX20</f>
        <v>18</v>
      </c>
      <c r="D8" s="29">
        <f>Stat.!BY20</f>
        <v>2</v>
      </c>
      <c r="E8" s="29">
        <f t="shared" si="0"/>
        <v>20</v>
      </c>
      <c r="F8" s="457" t="str">
        <f>Stat.!CG8</f>
        <v>Chvátal Tomáš</v>
      </c>
      <c r="G8" s="457">
        <f>Stat.!CH8</f>
        <v>11</v>
      </c>
      <c r="H8" s="457">
        <f>Stat.!CI8</f>
        <v>0</v>
      </c>
      <c r="I8" s="554">
        <f t="shared" si="1"/>
        <v>11</v>
      </c>
      <c r="J8" s="451" t="str">
        <f>Stat.!CP16</f>
        <v>Kelbler Petr</v>
      </c>
      <c r="K8" s="451">
        <f>Stat.!CQ16</f>
        <v>10</v>
      </c>
      <c r="L8" s="451">
        <f>Stat.!CR16</f>
        <v>1</v>
      </c>
      <c r="M8" s="451">
        <f t="shared" si="2"/>
        <v>11</v>
      </c>
      <c r="N8" s="120" t="str">
        <f>Stat.!BW21</f>
        <v>Švarc Petr</v>
      </c>
      <c r="O8" s="120">
        <f>Stat.!CC21</f>
        <v>2</v>
      </c>
      <c r="P8" s="120">
        <f>Stat.!CD21</f>
        <v>0</v>
      </c>
      <c r="Q8" s="678"/>
      <c r="R8" s="679" t="str">
        <f>Stat.!CG10</f>
        <v>Habr Stanislav</v>
      </c>
      <c r="S8" s="679">
        <f>Stat.!CM10</f>
        <v>1</v>
      </c>
      <c r="T8" s="679">
        <f>Stat.!CN10</f>
        <v>0</v>
      </c>
      <c r="U8" s="120"/>
      <c r="V8" s="678" t="str">
        <f>Stat.!CP9</f>
        <v>Habr Jiří</v>
      </c>
      <c r="W8" s="678">
        <f>Stat.!CV9</f>
        <v>0</v>
      </c>
      <c r="X8" s="678">
        <f>Stat.!CW9</f>
        <v>0</v>
      </c>
      <c r="Y8" s="120"/>
      <c r="Z8" s="29" t="str">
        <f>Stat.!$BW20</f>
        <v>Pokorný Václav</v>
      </c>
      <c r="AA8" s="29">
        <f>Stat.!BZ20</f>
        <v>3</v>
      </c>
      <c r="AB8" s="29">
        <f>Stat.!CA20</f>
        <v>8</v>
      </c>
      <c r="AC8" s="29">
        <f>Stat.!CB20</f>
        <v>11</v>
      </c>
      <c r="AD8" s="457" t="str">
        <f t="shared" si="3"/>
        <v>Pokorný Václav</v>
      </c>
      <c r="AE8" s="457">
        <f>VLOOKUP($AD8,TAB!$B$7:$U$38,4,0)</f>
        <v>3</v>
      </c>
      <c r="AF8" s="457">
        <f>VLOOKUP($AD8,TAB!$B$7:$U$38,5,0)</f>
        <v>5</v>
      </c>
      <c r="AG8" s="457">
        <f t="shared" si="4"/>
        <v>8</v>
      </c>
      <c r="AH8" s="451" t="str">
        <f t="shared" si="5"/>
        <v>Pokorný Václav</v>
      </c>
      <c r="AI8" s="451">
        <f>VLOOKUP($AD8,TAB!$B$7:$U$39,10,0)</f>
        <v>0</v>
      </c>
      <c r="AJ8" s="451">
        <f>VLOOKUP($AD8,TAB!$B$7:$U$39,11,0)</f>
        <v>3</v>
      </c>
      <c r="AK8" s="451">
        <f t="shared" si="8"/>
        <v>3</v>
      </c>
      <c r="AL8" s="29" t="str">
        <f t="shared" si="6"/>
        <v>Koupil Petr</v>
      </c>
      <c r="AM8" s="29">
        <f>VLOOKUP($AL8,Stat.!$CY$4:$CZ$36,2,0)</f>
        <v>810</v>
      </c>
      <c r="AN8" s="866" t="str">
        <f t="shared" si="7"/>
        <v>Koupil Petr</v>
      </c>
      <c r="AO8" s="866">
        <f>VLOOKUP($AN8,Stat.!$DB$4:$DC$36,2,0)</f>
        <v>900</v>
      </c>
      <c r="AP8" s="29" t="str">
        <f>Stat.!$CP25</f>
        <v>Koupil Petr</v>
      </c>
      <c r="AQ8" s="29">
        <f>Stat.!$CZ25+Stat.!$DC25</f>
        <v>1710</v>
      </c>
    </row>
    <row r="9" spans="1:43" x14ac:dyDescent="0.2">
      <c r="A9" s="29">
        <v>5</v>
      </c>
      <c r="B9" s="29" t="str">
        <f>Stat.!BW32</f>
        <v>Zejda Tomáš</v>
      </c>
      <c r="C9" s="29">
        <f>Stat.!BX32</f>
        <v>8</v>
      </c>
      <c r="D9" s="29">
        <f>Stat.!BY32</f>
        <v>12</v>
      </c>
      <c r="E9" s="29">
        <f t="shared" si="0"/>
        <v>20</v>
      </c>
      <c r="F9" s="457" t="str">
        <f>Stat.!CG35</f>
        <v>Černý Jiří</v>
      </c>
      <c r="G9" s="457">
        <f>Stat.!CH35</f>
        <v>11</v>
      </c>
      <c r="H9" s="457">
        <f>Stat.!CI35</f>
        <v>0</v>
      </c>
      <c r="I9" s="554">
        <f t="shared" si="1"/>
        <v>11</v>
      </c>
      <c r="J9" s="451" t="str">
        <f>Stat.!CP25</f>
        <v>Koupil Petr</v>
      </c>
      <c r="K9" s="451">
        <f>Stat.!CQ25</f>
        <v>10</v>
      </c>
      <c r="L9" s="451">
        <f>Stat.!CR25</f>
        <v>0</v>
      </c>
      <c r="M9" s="451">
        <f t="shared" si="2"/>
        <v>10</v>
      </c>
      <c r="N9" s="120" t="str">
        <f>Stat.!BW18</f>
        <v>Novák Bohumír</v>
      </c>
      <c r="O9" s="120">
        <f>Stat.!CC18</f>
        <v>2</v>
      </c>
      <c r="P9" s="120">
        <f>Stat.!CD18</f>
        <v>0</v>
      </c>
      <c r="Q9" s="678"/>
      <c r="R9" s="679" t="str">
        <f>Stat.!CG18</f>
        <v>Novák Bohumír</v>
      </c>
      <c r="S9" s="679">
        <f>Stat.!CM18</f>
        <v>1</v>
      </c>
      <c r="T9" s="679">
        <f>Stat.!CN18</f>
        <v>0</v>
      </c>
      <c r="U9" s="120"/>
      <c r="V9" s="678" t="str">
        <f>Stat.!CP16</f>
        <v>Kelbler Petr</v>
      </c>
      <c r="W9" s="678">
        <f>Stat.!CV16</f>
        <v>0</v>
      </c>
      <c r="X9" s="678">
        <f>Stat.!CW16</f>
        <v>0</v>
      </c>
      <c r="Y9" s="120"/>
      <c r="Z9" s="29" t="str">
        <f>Stat.!$BW16</f>
        <v>Kelbler Petr</v>
      </c>
      <c r="AA9" s="29">
        <f>Stat.!BZ16</f>
        <v>6</v>
      </c>
      <c r="AB9" s="29">
        <f>Stat.!CA16</f>
        <v>6</v>
      </c>
      <c r="AC9" s="29">
        <f>Stat.!CB16</f>
        <v>12</v>
      </c>
      <c r="AD9" s="457" t="str">
        <f t="shared" si="3"/>
        <v>Kelbler Petr</v>
      </c>
      <c r="AE9" s="457">
        <f>VLOOKUP($AD9,TAB!$B$7:$U$38,4,0)</f>
        <v>4</v>
      </c>
      <c r="AF9" s="457">
        <f>VLOOKUP($AD9,TAB!$B$7:$U$38,5,0)</f>
        <v>4</v>
      </c>
      <c r="AG9" s="457">
        <f t="shared" si="4"/>
        <v>8</v>
      </c>
      <c r="AH9" s="451" t="str">
        <f t="shared" si="5"/>
        <v>Kelbler Petr</v>
      </c>
      <c r="AI9" s="451">
        <f>VLOOKUP($AD9,TAB!$B$7:$U$39,10,0)</f>
        <v>2</v>
      </c>
      <c r="AJ9" s="451">
        <f>VLOOKUP($AD9,TAB!$B$7:$U$39,11,0)</f>
        <v>2</v>
      </c>
      <c r="AK9" s="451">
        <f t="shared" si="8"/>
        <v>4</v>
      </c>
      <c r="AL9" s="29" t="str">
        <f t="shared" si="6"/>
        <v>Chvátal Tomáš</v>
      </c>
      <c r="AM9" s="29">
        <f>VLOOKUP($AL9,Stat.!$CY$4:$CZ$36,2,0)</f>
        <v>985</v>
      </c>
      <c r="AN9" s="866" t="str">
        <f t="shared" si="7"/>
        <v>Chvátal Tomáš</v>
      </c>
      <c r="AO9" s="866">
        <f>VLOOKUP($AN9,Stat.!$DB$4:$DC$36,2,0)</f>
        <v>706</v>
      </c>
      <c r="AP9" s="29" t="str">
        <f>Stat.!$CP8</f>
        <v>Chvátal Tomáš</v>
      </c>
      <c r="AQ9" s="29">
        <f>Stat.!$CZ8+Stat.!$DC8</f>
        <v>1691</v>
      </c>
    </row>
    <row r="10" spans="1:43" x14ac:dyDescent="0.2">
      <c r="A10" s="29">
        <v>6</v>
      </c>
      <c r="B10" s="29" t="str">
        <f>Stat.!BW19</f>
        <v>Novák Vojta</v>
      </c>
      <c r="C10" s="29">
        <f>Stat.!BX19</f>
        <v>12</v>
      </c>
      <c r="D10" s="29">
        <f>Stat.!BY19</f>
        <v>8</v>
      </c>
      <c r="E10" s="29">
        <f t="shared" si="0"/>
        <v>20</v>
      </c>
      <c r="F10" s="457" t="str">
        <f>Stat.!CG11</f>
        <v>Habr Vojta</v>
      </c>
      <c r="G10" s="457">
        <f>Stat.!CH11</f>
        <v>11</v>
      </c>
      <c r="H10" s="457">
        <f>Stat.!CI11</f>
        <v>0</v>
      </c>
      <c r="I10" s="554">
        <f t="shared" si="1"/>
        <v>11</v>
      </c>
      <c r="J10" s="451" t="str">
        <f>Stat.!CP20</f>
        <v>Pokorný Václav</v>
      </c>
      <c r="K10" s="451">
        <f>Stat.!CQ20</f>
        <v>10</v>
      </c>
      <c r="L10" s="451">
        <f>Stat.!CR20</f>
        <v>0</v>
      </c>
      <c r="M10" s="451">
        <f t="shared" si="2"/>
        <v>10</v>
      </c>
      <c r="N10" s="120" t="str">
        <f>Stat.!BW10</f>
        <v>Habr Stanislav</v>
      </c>
      <c r="O10" s="120">
        <f>Stat.!CC10</f>
        <v>1</v>
      </c>
      <c r="P10" s="120">
        <f>Stat.!CD10</f>
        <v>0</v>
      </c>
      <c r="Q10" s="678"/>
      <c r="R10" s="679" t="str">
        <f>Stat.!CG22</f>
        <v>Urbánek Pavel</v>
      </c>
      <c r="S10" s="679">
        <f>Stat.!CM22</f>
        <v>1</v>
      </c>
      <c r="T10" s="679">
        <f>Stat.!CN22</f>
        <v>0</v>
      </c>
      <c r="U10" s="120"/>
      <c r="V10" s="678" t="str">
        <f>Stat.!CP8</f>
        <v>Chvátal Tomáš</v>
      </c>
      <c r="W10" s="678">
        <f>Stat.!CV8</f>
        <v>0</v>
      </c>
      <c r="X10" s="678">
        <f>Stat.!CW8</f>
        <v>0</v>
      </c>
      <c r="Y10" s="120"/>
      <c r="Z10" s="29" t="str">
        <f>Stat.!$BW6</f>
        <v>Bastl Vojta</v>
      </c>
      <c r="AA10" s="29">
        <f>Stat.!BZ6</f>
        <v>3</v>
      </c>
      <c r="AB10" s="29">
        <f>Stat.!CA6</f>
        <v>6</v>
      </c>
      <c r="AC10" s="29">
        <f>Stat.!CB6</f>
        <v>9</v>
      </c>
      <c r="AD10" s="457" t="str">
        <f t="shared" si="3"/>
        <v>Bastl Vojta</v>
      </c>
      <c r="AE10" s="457">
        <f>VLOOKUP($AD10,TAB!$B$7:$U$38,4,0)</f>
        <v>3</v>
      </c>
      <c r="AF10" s="457">
        <f>VLOOKUP($AD10,TAB!$B$7:$U$38,5,0)</f>
        <v>6</v>
      </c>
      <c r="AG10" s="457">
        <f t="shared" si="4"/>
        <v>9</v>
      </c>
      <c r="AH10" s="451" t="str">
        <f t="shared" si="5"/>
        <v>Bastl Vojta</v>
      </c>
      <c r="AI10" s="451">
        <f>VLOOKUP($AD10,TAB!$B$7:$U$39,10,0)</f>
        <v>0</v>
      </c>
      <c r="AJ10" s="451">
        <f>VLOOKUP($AD10,TAB!$B$7:$U$39,11,0)</f>
        <v>0</v>
      </c>
      <c r="AK10" s="451">
        <f t="shared" si="8"/>
        <v>0</v>
      </c>
      <c r="AL10" s="29" t="str">
        <f t="shared" si="6"/>
        <v>Šťastný Martin</v>
      </c>
      <c r="AM10" s="29">
        <f>VLOOKUP($AL10,Stat.!$CY$4:$CZ$36,2,0)</f>
        <v>860</v>
      </c>
      <c r="AN10" s="866" t="str">
        <f t="shared" si="7"/>
        <v>Šťastný Martin</v>
      </c>
      <c r="AO10" s="866">
        <f>VLOOKUP($AN10,Stat.!$DB$4:$DC$36,2,0)</f>
        <v>658</v>
      </c>
      <c r="AP10" s="29" t="str">
        <f>Stat.!$CP27</f>
        <v>Šťastný Martin</v>
      </c>
      <c r="AQ10" s="29">
        <f>Stat.!$CZ27+Stat.!$DC27</f>
        <v>1518</v>
      </c>
    </row>
    <row r="11" spans="1:43" x14ac:dyDescent="0.2">
      <c r="A11" s="29">
        <v>7</v>
      </c>
      <c r="B11" s="29" t="str">
        <f>Stat.!BW27</f>
        <v>Šťastný Martin</v>
      </c>
      <c r="C11" s="29">
        <f>Stat.!BX27</f>
        <v>18</v>
      </c>
      <c r="D11" s="29">
        <f>Stat.!BY27</f>
        <v>1</v>
      </c>
      <c r="E11" s="29">
        <f t="shared" si="0"/>
        <v>19</v>
      </c>
      <c r="F11" s="457" t="str">
        <f>Stat.!CG27</f>
        <v>Šťastný Martin</v>
      </c>
      <c r="G11" s="457">
        <f>Stat.!CH27</f>
        <v>10</v>
      </c>
      <c r="H11" s="457">
        <f>Stat.!CI27</f>
        <v>1</v>
      </c>
      <c r="I11" s="554">
        <f t="shared" si="1"/>
        <v>11</v>
      </c>
      <c r="J11" s="451" t="str">
        <f>Stat.!CP5</f>
        <v>Bastl Pavel</v>
      </c>
      <c r="K11" s="451">
        <f>Stat.!CQ5</f>
        <v>10</v>
      </c>
      <c r="L11" s="451">
        <f>Stat.!CR5</f>
        <v>0</v>
      </c>
      <c r="M11" s="451">
        <f t="shared" si="2"/>
        <v>10</v>
      </c>
      <c r="N11" s="120" t="str">
        <f>Stat.!BW22</f>
        <v>Urbánek Pavel</v>
      </c>
      <c r="O11" s="120">
        <f>Stat.!CC22</f>
        <v>1</v>
      </c>
      <c r="P11" s="120">
        <f>Stat.!CD22</f>
        <v>0</v>
      </c>
      <c r="Q11" s="678"/>
      <c r="R11" s="679" t="str">
        <f>Stat.!CG20</f>
        <v>Pokorný Václav</v>
      </c>
      <c r="S11" s="679">
        <f>Stat.!CM20</f>
        <v>1</v>
      </c>
      <c r="T11" s="679">
        <f>Stat.!CN20</f>
        <v>0</v>
      </c>
      <c r="U11" s="120"/>
      <c r="V11" s="678" t="str">
        <f>Stat.!CP27</f>
        <v>Šťastný Martin</v>
      </c>
      <c r="W11" s="678">
        <f>Stat.!CV27</f>
        <v>0</v>
      </c>
      <c r="X11" s="678">
        <f>Stat.!CW27</f>
        <v>0</v>
      </c>
      <c r="Y11" s="120"/>
      <c r="Z11" s="29" t="str">
        <f>Stat.!$BW19</f>
        <v>Novák Vojta</v>
      </c>
      <c r="AA11" s="29">
        <f>Stat.!BZ19</f>
        <v>6</v>
      </c>
      <c r="AB11" s="29">
        <f>Stat.!CA19</f>
        <v>2</v>
      </c>
      <c r="AC11" s="29">
        <f>Stat.!CB19</f>
        <v>8</v>
      </c>
      <c r="AD11" s="457" t="str">
        <f t="shared" si="3"/>
        <v>Novák Vojta</v>
      </c>
      <c r="AE11" s="457">
        <f>VLOOKUP($AD11,TAB!$B$7:$U$38,4,0)</f>
        <v>2</v>
      </c>
      <c r="AF11" s="457">
        <f>VLOOKUP($AD11,TAB!$B$7:$U$38,5,0)</f>
        <v>1</v>
      </c>
      <c r="AG11" s="457">
        <f t="shared" si="4"/>
        <v>3</v>
      </c>
      <c r="AH11" s="451" t="str">
        <f t="shared" si="5"/>
        <v>Novák Vojta</v>
      </c>
      <c r="AI11" s="451">
        <f>VLOOKUP($AD11,TAB!$B$7:$U$39,10,0)</f>
        <v>4</v>
      </c>
      <c r="AJ11" s="451">
        <f>VLOOKUP($AD11,TAB!$B$7:$U$39,11,0)</f>
        <v>1</v>
      </c>
      <c r="AK11" s="451">
        <f t="shared" si="8"/>
        <v>5</v>
      </c>
      <c r="AL11" s="29" t="str">
        <f t="shared" si="6"/>
        <v>Pokorný Václav</v>
      </c>
      <c r="AM11" s="29">
        <f>VLOOKUP($AL11,Stat.!$CY$4:$CZ$36,2,0)</f>
        <v>569</v>
      </c>
      <c r="AN11" s="866" t="str">
        <f t="shared" si="7"/>
        <v>Pokorný Václav</v>
      </c>
      <c r="AO11" s="866">
        <f>VLOOKUP($AN11,Stat.!$DB$4:$DC$36,2,0)</f>
        <v>807</v>
      </c>
      <c r="AP11" s="29" t="str">
        <f>Stat.!$CP20</f>
        <v>Pokorný Václav</v>
      </c>
      <c r="AQ11" s="29">
        <f>Stat.!$CZ20+Stat.!$DC20</f>
        <v>1376</v>
      </c>
    </row>
    <row r="12" spans="1:43" x14ac:dyDescent="0.2">
      <c r="A12" s="29">
        <v>8</v>
      </c>
      <c r="B12" s="29" t="str">
        <f>Stat.!BW8</f>
        <v>Chvátal Tomáš</v>
      </c>
      <c r="C12" s="29">
        <f>Stat.!BX8</f>
        <v>19</v>
      </c>
      <c r="D12" s="29">
        <f>Stat.!BY8</f>
        <v>0</v>
      </c>
      <c r="E12" s="29">
        <f t="shared" si="0"/>
        <v>19</v>
      </c>
      <c r="F12" s="457" t="str">
        <f>Stat.!CG19</f>
        <v>Novák Vojta</v>
      </c>
      <c r="G12" s="457">
        <f>Stat.!CH19</f>
        <v>4</v>
      </c>
      <c r="H12" s="457">
        <f>Stat.!CI19</f>
        <v>6</v>
      </c>
      <c r="I12" s="554">
        <f t="shared" si="1"/>
        <v>10</v>
      </c>
      <c r="J12" s="451" t="str">
        <f>Stat.!CP19</f>
        <v>Novák Vojta</v>
      </c>
      <c r="K12" s="451">
        <f>Stat.!CQ19</f>
        <v>8</v>
      </c>
      <c r="L12" s="451">
        <f>Stat.!CR19</f>
        <v>2</v>
      </c>
      <c r="M12" s="451">
        <f t="shared" si="2"/>
        <v>10</v>
      </c>
      <c r="N12" s="120" t="str">
        <f>Stat.!BW27</f>
        <v>Šťastný Martin</v>
      </c>
      <c r="O12" s="120">
        <f>Stat.!CC27</f>
        <v>1</v>
      </c>
      <c r="P12" s="120">
        <f>Stat.!CD27</f>
        <v>0</v>
      </c>
      <c r="Q12" s="678"/>
      <c r="R12" s="679" t="str">
        <f>Stat.!CG27</f>
        <v>Šťastný Martin</v>
      </c>
      <c r="S12" s="679">
        <f>Stat.!CM27</f>
        <v>1</v>
      </c>
      <c r="T12" s="679">
        <f>Stat.!CN27</f>
        <v>0</v>
      </c>
      <c r="U12" s="120"/>
      <c r="V12" s="678" t="str">
        <f>Stat.!CP10</f>
        <v>Habr Stanislav</v>
      </c>
      <c r="W12" s="678">
        <f>Stat.!CV10</f>
        <v>0</v>
      </c>
      <c r="X12" s="678">
        <f>Stat.!CW10</f>
        <v>0</v>
      </c>
      <c r="Y12" s="120"/>
      <c r="Z12" s="29" t="str">
        <f>Stat.!$BW8</f>
        <v>Chvátal Tomáš</v>
      </c>
      <c r="AA12" s="29">
        <f>Stat.!BZ8</f>
        <v>5</v>
      </c>
      <c r="AB12" s="29">
        <f>Stat.!CA8</f>
        <v>2</v>
      </c>
      <c r="AC12" s="29">
        <f>Stat.!CB8</f>
        <v>7</v>
      </c>
      <c r="AD12" s="457" t="str">
        <f t="shared" si="3"/>
        <v>Chvátal Tomáš</v>
      </c>
      <c r="AE12" s="457">
        <f>VLOOKUP($AD12,TAB!$B$7:$U$38,4,0)</f>
        <v>5</v>
      </c>
      <c r="AF12" s="457">
        <f>VLOOKUP($AD12,TAB!$B$7:$U$38,5,0)</f>
        <v>0</v>
      </c>
      <c r="AG12" s="457">
        <f t="shared" si="4"/>
        <v>5</v>
      </c>
      <c r="AH12" s="451" t="str">
        <f t="shared" si="5"/>
        <v>Chvátal Tomáš</v>
      </c>
      <c r="AI12" s="451">
        <f>VLOOKUP($AD12,TAB!$B$7:$U$39,10,0)</f>
        <v>0</v>
      </c>
      <c r="AJ12" s="451">
        <f>VLOOKUP($AD12,TAB!$B$7:$U$39,11,0)</f>
        <v>2</v>
      </c>
      <c r="AK12" s="451">
        <f t="shared" si="8"/>
        <v>2</v>
      </c>
      <c r="AL12" s="29" t="str">
        <f t="shared" si="6"/>
        <v>Černý Jiří</v>
      </c>
      <c r="AM12" s="29">
        <f>VLOOKUP($AL12,Stat.!$CY$4:$CZ$36,2,0)</f>
        <v>970</v>
      </c>
      <c r="AN12" s="866" t="str">
        <f t="shared" si="7"/>
        <v>Černý Jiří</v>
      </c>
      <c r="AO12" s="866">
        <f>VLOOKUP($AN12,Stat.!$DB$4:$DC$36,2,0)</f>
        <v>242</v>
      </c>
      <c r="AP12" s="29" t="str">
        <f>Stat.!$CP35</f>
        <v>Černý Jiří</v>
      </c>
      <c r="AQ12" s="29">
        <f>Stat.!$CZ35+Stat.!$DC35</f>
        <v>1212</v>
      </c>
    </row>
    <row r="13" spans="1:43" x14ac:dyDescent="0.2">
      <c r="A13" s="29">
        <v>9</v>
      </c>
      <c r="B13" s="29" t="str">
        <f>Stat.!BW25</f>
        <v>Koupil Petr</v>
      </c>
      <c r="C13" s="29">
        <f>Stat.!BX25</f>
        <v>19</v>
      </c>
      <c r="D13" s="29">
        <f>Stat.!BY25</f>
        <v>0</v>
      </c>
      <c r="E13" s="29">
        <f t="shared" si="0"/>
        <v>19</v>
      </c>
      <c r="F13" s="457" t="str">
        <f>Stat.!CG26</f>
        <v>Dolák Jan</v>
      </c>
      <c r="G13" s="457">
        <f>Stat.!CH26</f>
        <v>6</v>
      </c>
      <c r="H13" s="457">
        <f>Stat.!CI26</f>
        <v>4</v>
      </c>
      <c r="I13" s="554">
        <f t="shared" si="1"/>
        <v>10</v>
      </c>
      <c r="J13" s="451" t="str">
        <f>Stat.!CP27</f>
        <v>Šťastný Martin</v>
      </c>
      <c r="K13" s="451">
        <f>Stat.!CQ27</f>
        <v>8</v>
      </c>
      <c r="L13" s="451">
        <f>Stat.!CR27</f>
        <v>0</v>
      </c>
      <c r="M13" s="451">
        <f t="shared" si="2"/>
        <v>8</v>
      </c>
      <c r="N13" s="120" t="str">
        <f>Stat.!BW20</f>
        <v>Pokorný Václav</v>
      </c>
      <c r="O13" s="120">
        <f>Stat.!CC20</f>
        <v>1</v>
      </c>
      <c r="P13" s="120">
        <f>Stat.!CD20</f>
        <v>0</v>
      </c>
      <c r="Q13" s="678"/>
      <c r="R13" s="679" t="str">
        <f>Stat.!CG11</f>
        <v>Habr Vojta</v>
      </c>
      <c r="S13" s="679">
        <f>Stat.!CM11</f>
        <v>1</v>
      </c>
      <c r="T13" s="679">
        <f>Stat.!CN11</f>
        <v>0</v>
      </c>
      <c r="U13" s="120"/>
      <c r="V13" s="678" t="str">
        <f>Stat.!CP5</f>
        <v>Bastl Pavel</v>
      </c>
      <c r="W13" s="678">
        <f>Stat.!CV5</f>
        <v>0</v>
      </c>
      <c r="X13" s="678">
        <f>Stat.!CW5</f>
        <v>0</v>
      </c>
      <c r="Y13" s="120"/>
      <c r="Z13" s="29" t="str">
        <f>Stat.!$BW26</f>
        <v>Dolák Jan</v>
      </c>
      <c r="AA13" s="29">
        <f>Stat.!BZ26</f>
        <v>2</v>
      </c>
      <c r="AB13" s="29">
        <f>Stat.!CA26</f>
        <v>2</v>
      </c>
      <c r="AC13" s="29">
        <f>Stat.!CB26</f>
        <v>4</v>
      </c>
      <c r="AD13" s="457" t="str">
        <f t="shared" si="3"/>
        <v>Dolák Jan</v>
      </c>
      <c r="AE13" s="457">
        <f>VLOOKUP($AD13,TAB!$B$7:$U$38,4,0)</f>
        <v>1</v>
      </c>
      <c r="AF13" s="457">
        <f>VLOOKUP($AD13,TAB!$B$7:$U$38,5,0)</f>
        <v>2</v>
      </c>
      <c r="AG13" s="457">
        <f t="shared" si="4"/>
        <v>3</v>
      </c>
      <c r="AH13" s="451" t="str">
        <f t="shared" si="5"/>
        <v>Dolák Jan</v>
      </c>
      <c r="AI13" s="451">
        <f>VLOOKUP($AD13,TAB!$B$7:$U$39,10,0)</f>
        <v>1</v>
      </c>
      <c r="AJ13" s="451">
        <f>VLOOKUP($AD13,TAB!$B$7:$U$39,11,0)</f>
        <v>0</v>
      </c>
      <c r="AK13" s="451">
        <f t="shared" si="8"/>
        <v>1</v>
      </c>
      <c r="AL13" s="29" t="str">
        <f t="shared" si="6"/>
        <v>Zejda Vojtěch</v>
      </c>
      <c r="AM13" s="29">
        <f>VLOOKUP($AL13,Stat.!$CY$4:$CZ$36,2,0)</f>
        <v>1016</v>
      </c>
      <c r="AN13" s="866" t="str">
        <f t="shared" si="7"/>
        <v>Zejda Vojtěch</v>
      </c>
      <c r="AO13" s="866">
        <f>VLOOKUP($AN13,Stat.!$DB$4:$DC$36,2,0)</f>
        <v>180</v>
      </c>
      <c r="AP13" s="29" t="str">
        <f>Stat.!$CP17</f>
        <v>Zejda Vojtěch</v>
      </c>
      <c r="AQ13" s="29">
        <f>Stat.!$CZ17+Stat.!$DC17</f>
        <v>1196</v>
      </c>
    </row>
    <row r="14" spans="1:43" x14ac:dyDescent="0.2">
      <c r="A14" s="29">
        <v>10</v>
      </c>
      <c r="B14" s="29" t="str">
        <f>Stat.!BW26</f>
        <v>Dolák Jan</v>
      </c>
      <c r="C14" s="29">
        <f>Stat.!BX26</f>
        <v>11</v>
      </c>
      <c r="D14" s="29">
        <f>Stat.!BY26</f>
        <v>7</v>
      </c>
      <c r="E14" s="29">
        <f t="shared" si="0"/>
        <v>18</v>
      </c>
      <c r="F14" s="457" t="str">
        <f>Stat.!CG20</f>
        <v>Pokorný Václav</v>
      </c>
      <c r="G14" s="457">
        <f>Stat.!CH20</f>
        <v>8</v>
      </c>
      <c r="H14" s="457">
        <f>Stat.!CI20</f>
        <v>2</v>
      </c>
      <c r="I14" s="554">
        <f t="shared" si="1"/>
        <v>10</v>
      </c>
      <c r="J14" s="451" t="str">
        <f>Stat.!CP8</f>
        <v>Chvátal Tomáš</v>
      </c>
      <c r="K14" s="451">
        <f>Stat.!CQ8</f>
        <v>8</v>
      </c>
      <c r="L14" s="451">
        <f>Stat.!CR8</f>
        <v>0</v>
      </c>
      <c r="M14" s="451">
        <f t="shared" si="2"/>
        <v>8</v>
      </c>
      <c r="N14" s="120" t="str">
        <f>Stat.!BW26</f>
        <v>Dolák Jan</v>
      </c>
      <c r="O14" s="120">
        <f>Stat.!CC26</f>
        <v>1</v>
      </c>
      <c r="P14" s="120">
        <f>Stat.!CD26</f>
        <v>0</v>
      </c>
      <c r="Q14" s="678"/>
      <c r="R14" s="679" t="str">
        <f>Stat.!CG26</f>
        <v>Dolák Jan</v>
      </c>
      <c r="S14" s="679">
        <f>Stat.!CM26</f>
        <v>1</v>
      </c>
      <c r="T14" s="679">
        <f>Stat.!CN26</f>
        <v>0</v>
      </c>
      <c r="U14" s="120"/>
      <c r="V14" s="678" t="str">
        <f>Stat.!CP20</f>
        <v>Pokorný Václav</v>
      </c>
      <c r="W14" s="678">
        <f>Stat.!CV20</f>
        <v>0</v>
      </c>
      <c r="X14" s="678">
        <f>Stat.!CW20</f>
        <v>0</v>
      </c>
      <c r="Y14" s="120"/>
      <c r="Z14" s="29" t="str">
        <f>Stat.!$BW14</f>
        <v>Kapinus Radek</v>
      </c>
      <c r="AA14" s="29">
        <f>Stat.!BZ14</f>
        <v>2</v>
      </c>
      <c r="AB14" s="29">
        <f>Stat.!CA14</f>
        <v>1</v>
      </c>
      <c r="AC14" s="29">
        <f>Stat.!CB14</f>
        <v>3</v>
      </c>
      <c r="AD14" s="457" t="str">
        <f t="shared" si="3"/>
        <v>Kapinus Radek</v>
      </c>
      <c r="AE14" s="457">
        <f>VLOOKUP($AD14,TAB!$B$7:$U$38,4,0)</f>
        <v>2</v>
      </c>
      <c r="AF14" s="457">
        <f>VLOOKUP($AD14,TAB!$B$7:$U$38,5,0)</f>
        <v>0</v>
      </c>
      <c r="AG14" s="457">
        <f t="shared" si="4"/>
        <v>2</v>
      </c>
      <c r="AH14" s="451" t="str">
        <f t="shared" si="5"/>
        <v>Kapinus Radek</v>
      </c>
      <c r="AI14" s="451">
        <f>VLOOKUP($AD14,TAB!$B$7:$U$39,10,0)</f>
        <v>0</v>
      </c>
      <c r="AJ14" s="451">
        <f>VLOOKUP($AD14,TAB!$B$7:$U$39,11,0)</f>
        <v>1</v>
      </c>
      <c r="AK14" s="451">
        <f t="shared" si="8"/>
        <v>1</v>
      </c>
      <c r="AL14" s="29" t="str">
        <f t="shared" si="6"/>
        <v>Bastl Vojta</v>
      </c>
      <c r="AM14" s="29">
        <f>VLOOKUP($AL14,Stat.!$CY$4:$CZ$36,2,0)</f>
        <v>745</v>
      </c>
      <c r="AN14" s="866" t="str">
        <f t="shared" si="7"/>
        <v>Bastl Vojta</v>
      </c>
      <c r="AO14" s="866">
        <f>VLOOKUP($AN14,Stat.!$DB$4:$DC$36,2,0)</f>
        <v>300</v>
      </c>
      <c r="AP14" s="29" t="str">
        <f>Stat.!$CP6</f>
        <v>Bastl Vojta</v>
      </c>
      <c r="AQ14" s="29">
        <f>Stat.!$CZ6+Stat.!$DC6</f>
        <v>1045</v>
      </c>
    </row>
    <row r="15" spans="1:43" x14ac:dyDescent="0.2">
      <c r="A15" s="29">
        <v>11</v>
      </c>
      <c r="B15" s="29" t="str">
        <f>Stat.!BW17</f>
        <v>Zejda Vojtěch</v>
      </c>
      <c r="C15" s="29">
        <f>Stat.!BX17</f>
        <v>14</v>
      </c>
      <c r="D15" s="29">
        <f>Stat.!BY17</f>
        <v>0</v>
      </c>
      <c r="E15" s="29">
        <f t="shared" si="0"/>
        <v>14</v>
      </c>
      <c r="F15" s="457" t="str">
        <f>Stat.!CG25</f>
        <v>Koupil Petr</v>
      </c>
      <c r="G15" s="457">
        <f>Stat.!CH25</f>
        <v>9</v>
      </c>
      <c r="H15" s="457">
        <f>Stat.!CI25</f>
        <v>0</v>
      </c>
      <c r="I15" s="554">
        <f t="shared" si="1"/>
        <v>9</v>
      </c>
      <c r="J15" s="451" t="str">
        <f>Stat.!CP14</f>
        <v>Kapinus Radek</v>
      </c>
      <c r="K15" s="451">
        <f>Stat.!CQ14</f>
        <v>7</v>
      </c>
      <c r="L15" s="451">
        <f>Stat.!CR14</f>
        <v>0</v>
      </c>
      <c r="M15" s="451">
        <f t="shared" si="2"/>
        <v>7</v>
      </c>
      <c r="N15" s="120" t="str">
        <f>Stat.!BW14</f>
        <v>Kapinus Radek</v>
      </c>
      <c r="O15" s="120">
        <f>Stat.!CC14</f>
        <v>1</v>
      </c>
      <c r="P15" s="120">
        <f>Stat.!CD14</f>
        <v>0</v>
      </c>
      <c r="Q15" s="678"/>
      <c r="R15" s="679" t="str">
        <f>Stat.!CG14</f>
        <v>Kapinus Radek</v>
      </c>
      <c r="S15" s="679">
        <f>Stat.!CM14</f>
        <v>1</v>
      </c>
      <c r="T15" s="679">
        <f>Stat.!CN14</f>
        <v>0</v>
      </c>
      <c r="U15" s="120"/>
      <c r="V15" s="678" t="str">
        <f>Stat.!CP6</f>
        <v>Bastl Vojta</v>
      </c>
      <c r="W15" s="678">
        <f>Stat.!CV6</f>
        <v>0</v>
      </c>
      <c r="X15" s="678">
        <f>Stat.!CW6</f>
        <v>0</v>
      </c>
      <c r="Y15" s="120"/>
      <c r="Z15" s="29" t="str">
        <f>Stat.!$BW22</f>
        <v>Urbánek Pavel</v>
      </c>
      <c r="AA15" s="29">
        <f>Stat.!BZ22</f>
        <v>2</v>
      </c>
      <c r="AB15" s="29">
        <f>Stat.!CA22</f>
        <v>1</v>
      </c>
      <c r="AC15" s="29">
        <f>Stat.!CB22</f>
        <v>3</v>
      </c>
      <c r="AD15" s="457" t="str">
        <f t="shared" si="3"/>
        <v>Urbánek Pavel</v>
      </c>
      <c r="AE15" s="457">
        <f>VLOOKUP($AD15,TAB!$B$7:$U$38,4,0)</f>
        <v>1</v>
      </c>
      <c r="AF15" s="457">
        <f>VLOOKUP($AD15,TAB!$B$7:$U$38,5,0)</f>
        <v>1</v>
      </c>
      <c r="AG15" s="457">
        <f t="shared" si="4"/>
        <v>2</v>
      </c>
      <c r="AH15" s="451" t="str">
        <f t="shared" si="5"/>
        <v>Urbánek Pavel</v>
      </c>
      <c r="AI15" s="451">
        <f>VLOOKUP($AD15,TAB!$B$7:$U$39,10,0)</f>
        <v>1</v>
      </c>
      <c r="AJ15" s="451">
        <f>VLOOKUP($AD15,TAB!$B$7:$U$39,11,0)</f>
        <v>0</v>
      </c>
      <c r="AK15" s="451">
        <f t="shared" si="8"/>
        <v>1</v>
      </c>
      <c r="AL15" s="29" t="str">
        <f t="shared" si="6"/>
        <v>Novák Vojta</v>
      </c>
      <c r="AM15" s="29">
        <f>VLOOKUP($AL15,Stat.!$CY$4:$CZ$36,2,0)</f>
        <v>371</v>
      </c>
      <c r="AN15" s="866" t="str">
        <f t="shared" si="7"/>
        <v>Novák Vojta</v>
      </c>
      <c r="AO15" s="866">
        <f>VLOOKUP($AN15,Stat.!$DB$4:$DC$36,2,0)</f>
        <v>721</v>
      </c>
      <c r="AP15" s="29" t="str">
        <f>Stat.!$CP19</f>
        <v>Novák Vojta</v>
      </c>
      <c r="AQ15" s="29">
        <f>Stat.!$CZ19+Stat.!$DC19</f>
        <v>1092</v>
      </c>
    </row>
    <row r="16" spans="1:43" x14ac:dyDescent="0.2">
      <c r="A16" s="29">
        <v>12</v>
      </c>
      <c r="B16" s="29" t="str">
        <f>Stat.!BW35</f>
        <v>Černý Jiří</v>
      </c>
      <c r="C16" s="29">
        <f>Stat.!BX35</f>
        <v>14</v>
      </c>
      <c r="D16" s="29">
        <f>Stat.!BY35</f>
        <v>0</v>
      </c>
      <c r="E16" s="29">
        <f t="shared" si="0"/>
        <v>14</v>
      </c>
      <c r="F16" s="457" t="str">
        <f>Stat.!CG6</f>
        <v>Bastl Vojta</v>
      </c>
      <c r="G16" s="457">
        <f>Stat.!CH6</f>
        <v>8</v>
      </c>
      <c r="H16" s="457">
        <f>Stat.!CI6</f>
        <v>1</v>
      </c>
      <c r="I16" s="554">
        <f t="shared" si="1"/>
        <v>9</v>
      </c>
      <c r="J16" s="451" t="str">
        <f>Stat.!CP26</f>
        <v>Dolák Jan</v>
      </c>
      <c r="K16" s="451">
        <f>Stat.!CQ26</f>
        <v>5</v>
      </c>
      <c r="L16" s="451">
        <f>Stat.!CR26</f>
        <v>3</v>
      </c>
      <c r="M16" s="451">
        <f t="shared" si="2"/>
        <v>8</v>
      </c>
      <c r="N16" s="120" t="str">
        <f>Stat.!BW16</f>
        <v>Kelbler Petr</v>
      </c>
      <c r="O16" s="120">
        <f>Stat.!CC16</f>
        <v>0</v>
      </c>
      <c r="P16" s="120">
        <f>Stat.!CD16</f>
        <v>0</v>
      </c>
      <c r="Q16" s="678"/>
      <c r="R16" s="679" t="str">
        <f>Stat.!CG16</f>
        <v>Kelbler Petr</v>
      </c>
      <c r="S16" s="679">
        <f>Stat.!CM16</f>
        <v>0</v>
      </c>
      <c r="T16" s="679">
        <f>Stat.!CN16</f>
        <v>0</v>
      </c>
      <c r="U16" s="120"/>
      <c r="V16" s="678" t="str">
        <f>Stat.!CP22</f>
        <v>Urbánek Pavel</v>
      </c>
      <c r="W16" s="678">
        <f>Stat.!CV22</f>
        <v>0</v>
      </c>
      <c r="X16" s="678">
        <f>Stat.!CW22</f>
        <v>0</v>
      </c>
      <c r="Y16" s="120"/>
      <c r="Z16" s="29" t="str">
        <f>Stat.!$BW18</f>
        <v>Novák Bohumír</v>
      </c>
      <c r="AA16" s="29">
        <f>Stat.!BZ18</f>
        <v>0</v>
      </c>
      <c r="AB16" s="29">
        <f>Stat.!CA18</f>
        <v>2</v>
      </c>
      <c r="AC16" s="29">
        <f>Stat.!CB18</f>
        <v>2</v>
      </c>
      <c r="AD16" s="457" t="str">
        <f t="shared" si="3"/>
        <v>Novák Bohumír</v>
      </c>
      <c r="AE16" s="457">
        <f>VLOOKUP($AD16,TAB!$B$7:$U$38,4,0)</f>
        <v>0</v>
      </c>
      <c r="AF16" s="457">
        <f>VLOOKUP($AD16,TAB!$B$7:$U$38,5,0)</f>
        <v>2</v>
      </c>
      <c r="AG16" s="457">
        <f t="shared" si="4"/>
        <v>2</v>
      </c>
      <c r="AH16" s="451" t="str">
        <f t="shared" si="5"/>
        <v>Novák Bohumír</v>
      </c>
      <c r="AI16" s="451">
        <f>VLOOKUP($AD16,TAB!$B$7:$U$39,10,0)</f>
        <v>0</v>
      </c>
      <c r="AJ16" s="451">
        <f>VLOOKUP($AD16,TAB!$B$7:$U$39,11,0)</f>
        <v>0</v>
      </c>
      <c r="AK16" s="451">
        <f t="shared" si="8"/>
        <v>0</v>
      </c>
      <c r="AL16" s="29" t="str">
        <f t="shared" si="6"/>
        <v>Dolák Jan</v>
      </c>
      <c r="AM16" s="29">
        <f>VLOOKUP($AL16,Stat.!$CY$4:$CZ$36,2,0)</f>
        <v>609</v>
      </c>
      <c r="AN16" s="866" t="str">
        <f t="shared" si="7"/>
        <v>Dolák Jan</v>
      </c>
      <c r="AO16" s="866">
        <f>VLOOKUP($AN16,Stat.!$DB$4:$DC$36,2,0)</f>
        <v>459</v>
      </c>
      <c r="AP16" s="29" t="str">
        <f>Stat.!$CP26</f>
        <v>Dolák Jan</v>
      </c>
      <c r="AQ16" s="29">
        <f>Stat.!$CZ26+Stat.!$DC26</f>
        <v>1068</v>
      </c>
    </row>
    <row r="17" spans="1:43" x14ac:dyDescent="0.2">
      <c r="A17" s="29">
        <v>13</v>
      </c>
      <c r="B17" s="29" t="str">
        <f>Stat.!BW6</f>
        <v>Bastl Vojta</v>
      </c>
      <c r="C17" s="29">
        <f>Stat.!BX6</f>
        <v>10</v>
      </c>
      <c r="D17" s="29">
        <f>Stat.!BY6</f>
        <v>4</v>
      </c>
      <c r="E17" s="29">
        <f t="shared" si="0"/>
        <v>14</v>
      </c>
      <c r="F17" s="457" t="str">
        <f>Stat.!CG18</f>
        <v>Novák Bohumír</v>
      </c>
      <c r="G17" s="457">
        <f>Stat.!CH18</f>
        <v>8</v>
      </c>
      <c r="H17" s="457">
        <f>Stat.!CI18</f>
        <v>0</v>
      </c>
      <c r="I17" s="554">
        <f t="shared" si="1"/>
        <v>8</v>
      </c>
      <c r="J17" s="451" t="str">
        <f>Stat.!CP23</f>
        <v>Šmahel Michal</v>
      </c>
      <c r="K17" s="451">
        <f>Stat.!CQ23</f>
        <v>0</v>
      </c>
      <c r="L17" s="451">
        <f>Stat.!CR23</f>
        <v>6</v>
      </c>
      <c r="M17" s="451">
        <f t="shared" si="2"/>
        <v>6</v>
      </c>
      <c r="N17" s="120" t="str">
        <f>Stat.!BW9</f>
        <v>Habr Jiří</v>
      </c>
      <c r="O17" s="120">
        <f>Stat.!CC9</f>
        <v>0</v>
      </c>
      <c r="P17" s="120">
        <f>Stat.!CD9</f>
        <v>0</v>
      </c>
      <c r="Q17" s="678"/>
      <c r="R17" s="679" t="str">
        <f>Stat.!CG7</f>
        <v>Kelbler David</v>
      </c>
      <c r="S17" s="679">
        <f>Stat.!CM7</f>
        <v>0</v>
      </c>
      <c r="T17" s="679">
        <f>Stat.!CN7</f>
        <v>0</v>
      </c>
      <c r="U17" s="120"/>
      <c r="V17" s="678" t="str">
        <f>Stat.!CP23</f>
        <v>Šmahel Michal</v>
      </c>
      <c r="W17" s="678">
        <f>Stat.!CV23</f>
        <v>0</v>
      </c>
      <c r="X17" s="678">
        <f>Stat.!CW23</f>
        <v>0</v>
      </c>
      <c r="Y17" s="120"/>
      <c r="Z17" s="29" t="str">
        <f>Stat.!$BW29</f>
        <v>Nehyba Filip</v>
      </c>
      <c r="AA17" s="29">
        <f>Stat.!BZ29</f>
        <v>1</v>
      </c>
      <c r="AB17" s="29">
        <f>Stat.!CA29</f>
        <v>0</v>
      </c>
      <c r="AC17" s="29">
        <f>Stat.!CB29</f>
        <v>1</v>
      </c>
      <c r="AD17" s="457" t="str">
        <f t="shared" si="3"/>
        <v>Nehyba Filip</v>
      </c>
      <c r="AE17" s="457">
        <f>VLOOKUP($AD17,TAB!$B$7:$U$39,4,0)</f>
        <v>0</v>
      </c>
      <c r="AF17" s="457">
        <f>VLOOKUP($AD17,TAB!$B$7:$U$39,5,0)</f>
        <v>0</v>
      </c>
      <c r="AG17" s="457">
        <f t="shared" si="4"/>
        <v>0</v>
      </c>
      <c r="AH17" s="451" t="str">
        <f t="shared" si="5"/>
        <v>Nehyba Filip</v>
      </c>
      <c r="AI17" s="451">
        <f>VLOOKUP($AD17,TAB!$B$7:$U$39,10,0)</f>
        <v>1</v>
      </c>
      <c r="AJ17" s="451">
        <f>VLOOKUP($AD17,TAB!$B$7:$U$39,11,0)</f>
        <v>0</v>
      </c>
      <c r="AK17" s="451">
        <f t="shared" si="8"/>
        <v>1</v>
      </c>
      <c r="AL17" s="29" t="str">
        <f t="shared" si="6"/>
        <v>Bastl Pavel</v>
      </c>
      <c r="AM17" s="29">
        <f>VLOOKUP($AL17,Stat.!$CY$4:$CZ$36,2,0)</f>
        <v>132</v>
      </c>
      <c r="AN17" s="866" t="str">
        <f t="shared" si="7"/>
        <v>Bastl Pavel</v>
      </c>
      <c r="AO17" s="866">
        <f>VLOOKUP($AN17,Stat.!$DB$4:$DC$36,2,0)</f>
        <v>900</v>
      </c>
      <c r="AP17" s="29" t="str">
        <f>Stat.!$CP5</f>
        <v>Bastl Pavel</v>
      </c>
      <c r="AQ17" s="29">
        <f>Stat.!$CZ5+Stat.!$DC5</f>
        <v>1032</v>
      </c>
    </row>
    <row r="18" spans="1:43" x14ac:dyDescent="0.2">
      <c r="A18" s="29">
        <v>14</v>
      </c>
      <c r="B18" s="29" t="str">
        <f>Stat.!BW22</f>
        <v>Urbánek Pavel</v>
      </c>
      <c r="C18" s="29">
        <f>Stat.!BX22</f>
        <v>9</v>
      </c>
      <c r="D18" s="29">
        <f>Stat.!BY22</f>
        <v>3</v>
      </c>
      <c r="E18" s="29">
        <f t="shared" si="0"/>
        <v>12</v>
      </c>
      <c r="F18" s="457" t="str">
        <f>Stat.!CG32</f>
        <v>Zejda Tomáš</v>
      </c>
      <c r="G18" s="457">
        <f>Stat.!CH32</f>
        <v>1</v>
      </c>
      <c r="H18" s="457">
        <f>Stat.!CI32</f>
        <v>7</v>
      </c>
      <c r="I18" s="554">
        <f t="shared" si="1"/>
        <v>8</v>
      </c>
      <c r="J18" s="451" t="str">
        <f>Stat.!CP6</f>
        <v>Bastl Vojta</v>
      </c>
      <c r="K18" s="451">
        <f>Stat.!CQ6</f>
        <v>2</v>
      </c>
      <c r="L18" s="451">
        <f>Stat.!CR6</f>
        <v>3</v>
      </c>
      <c r="M18" s="451">
        <f t="shared" si="2"/>
        <v>5</v>
      </c>
      <c r="N18" s="120" t="str">
        <f>Stat.!BW7</f>
        <v>Kelbler David</v>
      </c>
      <c r="O18" s="120">
        <f>Stat.!CC7</f>
        <v>0</v>
      </c>
      <c r="P18" s="120">
        <f>Stat.!CD7</f>
        <v>0</v>
      </c>
      <c r="Q18" s="678"/>
      <c r="R18" s="679" t="str">
        <f>Stat.!CG34</f>
        <v>Aipldauer Rostislav</v>
      </c>
      <c r="S18" s="679">
        <f>Stat.!CM34</f>
        <v>0</v>
      </c>
      <c r="T18" s="679">
        <f>Stat.!CN34</f>
        <v>0</v>
      </c>
      <c r="U18" s="120"/>
      <c r="V18" s="678" t="str">
        <f>Stat.!CP12</f>
        <v>Havlík Martin</v>
      </c>
      <c r="W18" s="678">
        <f>Stat.!CV12</f>
        <v>0</v>
      </c>
      <c r="X18" s="678">
        <f>Stat.!CW12</f>
        <v>0</v>
      </c>
      <c r="Y18" s="120"/>
      <c r="Z18" s="29" t="str">
        <f>Stat.!$BW32</f>
        <v>Zejda Tomáš</v>
      </c>
      <c r="AA18" s="29">
        <f>Stat.!BZ32</f>
        <v>1</v>
      </c>
      <c r="AB18" s="29">
        <f>Stat.!CA32</f>
        <v>2</v>
      </c>
      <c r="AC18" s="29">
        <f>Stat.!CB32</f>
        <v>3</v>
      </c>
      <c r="AD18" s="457" t="str">
        <f t="shared" si="3"/>
        <v>Zejda Tomáš</v>
      </c>
      <c r="AE18" s="457">
        <f>VLOOKUP($AD18,TAB!$B$7:$U$39,4,0)</f>
        <v>0</v>
      </c>
      <c r="AF18" s="457">
        <f>VLOOKUP($AD18,TAB!$B$7:$U$39,5,0)</f>
        <v>0</v>
      </c>
      <c r="AG18" s="457">
        <f t="shared" si="4"/>
        <v>0</v>
      </c>
      <c r="AH18" s="451" t="str">
        <f t="shared" si="5"/>
        <v>Zejda Tomáš</v>
      </c>
      <c r="AI18" s="451">
        <f>VLOOKUP($AD18,TAB!$B$7:$U$39,10,0)</f>
        <v>1</v>
      </c>
      <c r="AJ18" s="451">
        <f>VLOOKUP($AD18,TAB!$B$7:$U$39,11,0)</f>
        <v>2</v>
      </c>
      <c r="AK18" s="451">
        <f t="shared" si="8"/>
        <v>3</v>
      </c>
      <c r="AL18" s="29" t="str">
        <f t="shared" si="6"/>
        <v>Kapinus Radek</v>
      </c>
      <c r="AM18" s="29">
        <f>VLOOKUP($AL18,Stat.!$CY$4:$CZ$36,2,0)</f>
        <v>311</v>
      </c>
      <c r="AN18" s="866" t="str">
        <f t="shared" si="7"/>
        <v>Kapinus Radek</v>
      </c>
      <c r="AO18" s="866">
        <f>VLOOKUP($AN18,Stat.!$DB$4:$DC$36,2,0)</f>
        <v>618</v>
      </c>
      <c r="AP18" s="29" t="str">
        <f>Stat.!$CP14</f>
        <v>Kapinus Radek</v>
      </c>
      <c r="AQ18" s="29">
        <f>Stat.!$CZ14+Stat.!$DC14</f>
        <v>929</v>
      </c>
    </row>
    <row r="19" spans="1:43" x14ac:dyDescent="0.2">
      <c r="A19" s="29">
        <v>15</v>
      </c>
      <c r="B19" s="29" t="str">
        <f>Stat.!BW14</f>
        <v>Kapinus Radek</v>
      </c>
      <c r="C19" s="29">
        <f>Stat.!BX14</f>
        <v>11</v>
      </c>
      <c r="D19" s="29">
        <f>Stat.!BY14</f>
        <v>0</v>
      </c>
      <c r="E19" s="29">
        <f t="shared" si="0"/>
        <v>11</v>
      </c>
      <c r="F19" s="457" t="str">
        <f>Stat.!CG22</f>
        <v>Urbánek Pavel</v>
      </c>
      <c r="G19" s="457">
        <f>Stat.!CH22</f>
        <v>5</v>
      </c>
      <c r="H19" s="457">
        <f>Stat.!CI22</f>
        <v>3</v>
      </c>
      <c r="I19" s="554">
        <f t="shared" si="1"/>
        <v>8</v>
      </c>
      <c r="J19" s="451" t="str">
        <f>Stat.!CP12</f>
        <v>Havlík Martin</v>
      </c>
      <c r="K19" s="451">
        <f>Stat.!CQ12</f>
        <v>4</v>
      </c>
      <c r="L19" s="451">
        <f>Stat.!CR12</f>
        <v>1</v>
      </c>
      <c r="M19" s="451">
        <f t="shared" si="2"/>
        <v>5</v>
      </c>
      <c r="N19" s="120" t="str">
        <f>Stat.!BW34</f>
        <v>Aipldauer Rostislav</v>
      </c>
      <c r="O19" s="120">
        <f>Stat.!CC34</f>
        <v>0</v>
      </c>
      <c r="P19" s="120">
        <f>Stat.!CD34</f>
        <v>0</v>
      </c>
      <c r="Q19" s="678"/>
      <c r="R19" s="679" t="str">
        <f>Stat.!CG9</f>
        <v>Habr Jiří</v>
      </c>
      <c r="S19" s="679">
        <f>Stat.!CM9</f>
        <v>0</v>
      </c>
      <c r="T19" s="679">
        <f>Stat.!CN9</f>
        <v>0</v>
      </c>
      <c r="U19" s="120"/>
      <c r="V19" s="678" t="str">
        <f>Stat.!CP19</f>
        <v>Novák Vojta</v>
      </c>
      <c r="W19" s="678">
        <f>Stat.!CV19</f>
        <v>0</v>
      </c>
      <c r="X19" s="678">
        <f>Stat.!CW19</f>
        <v>0</v>
      </c>
      <c r="Y19" s="120"/>
      <c r="Z19" s="29" t="str">
        <f>Stat.!$BW10</f>
        <v>Habr Stanislav</v>
      </c>
      <c r="AA19" s="29">
        <f>Stat.!BZ10</f>
        <v>1</v>
      </c>
      <c r="AB19" s="29">
        <f>Stat.!CA10</f>
        <v>1</v>
      </c>
      <c r="AC19" s="29">
        <f>Stat.!CB10</f>
        <v>2</v>
      </c>
      <c r="AD19" s="457" t="str">
        <f t="shared" si="3"/>
        <v>Habr Stanislav</v>
      </c>
      <c r="AE19" s="457">
        <f>VLOOKUP($AD19,TAB!$B$7:$U$39,4,0)</f>
        <v>0</v>
      </c>
      <c r="AF19" s="457">
        <f>VLOOKUP($AD19,TAB!$B$7:$U$39,5,0)</f>
        <v>1</v>
      </c>
      <c r="AG19" s="457">
        <f t="shared" si="4"/>
        <v>1</v>
      </c>
      <c r="AH19" s="451" t="str">
        <f t="shared" si="5"/>
        <v>Habr Stanislav</v>
      </c>
      <c r="AI19" s="451">
        <f>VLOOKUP($AD19,TAB!$B$7:$U$39,10,0)</f>
        <v>1</v>
      </c>
      <c r="AJ19" s="451">
        <f>VLOOKUP($AD19,TAB!$B$7:$U$39,11,0)</f>
        <v>0</v>
      </c>
      <c r="AK19" s="451">
        <f t="shared" si="8"/>
        <v>1</v>
      </c>
      <c r="AL19" s="29" t="str">
        <f t="shared" si="6"/>
        <v>Zejda Tomáš</v>
      </c>
      <c r="AM19" s="29">
        <f>VLOOKUP($AL19,Stat.!$CY$4:$CZ$36,2,0)</f>
        <v>289</v>
      </c>
      <c r="AN19" s="866" t="str">
        <f t="shared" si="7"/>
        <v>Zejda Tomáš</v>
      </c>
      <c r="AO19" s="866">
        <f>VLOOKUP($AN19,Stat.!$DB$4:$DC$36,2,0)</f>
        <v>678</v>
      </c>
      <c r="AP19" s="29" t="str">
        <f>Stat.!$CP32</f>
        <v>Zejda Tomáš</v>
      </c>
      <c r="AQ19" s="29">
        <f>Stat.!$CZ32+Stat.!$DC32</f>
        <v>967</v>
      </c>
    </row>
    <row r="20" spans="1:43" x14ac:dyDescent="0.2">
      <c r="A20" s="29">
        <v>16</v>
      </c>
      <c r="B20" s="29" t="str">
        <f>Stat.!BW5</f>
        <v>Bastl Pavel</v>
      </c>
      <c r="C20" s="29">
        <f>Stat.!BX5</f>
        <v>12</v>
      </c>
      <c r="D20" s="29">
        <f>Stat.!BY5</f>
        <v>0</v>
      </c>
      <c r="E20" s="29">
        <f t="shared" si="0"/>
        <v>12</v>
      </c>
      <c r="F20" s="457" t="str">
        <f>Stat.!CG31</f>
        <v>Tříletý Radim</v>
      </c>
      <c r="G20" s="457">
        <f>Stat.!CH31</f>
        <v>1</v>
      </c>
      <c r="H20" s="457">
        <f>Stat.!CI31</f>
        <v>4</v>
      </c>
      <c r="I20" s="554">
        <f t="shared" si="1"/>
        <v>5</v>
      </c>
      <c r="J20" s="451" t="str">
        <f>Stat.!CP7</f>
        <v>Kelbler David</v>
      </c>
      <c r="K20" s="451">
        <f>Stat.!CQ7</f>
        <v>2</v>
      </c>
      <c r="L20" s="451">
        <f>Stat.!CR7</f>
        <v>3</v>
      </c>
      <c r="M20" s="451">
        <f t="shared" si="2"/>
        <v>5</v>
      </c>
      <c r="N20" s="120" t="str">
        <f>Stat.!BW8</f>
        <v>Chvátal Tomáš</v>
      </c>
      <c r="O20" s="120">
        <f>Stat.!CC8</f>
        <v>0</v>
      </c>
      <c r="P20" s="120">
        <f>Stat.!CD8</f>
        <v>0</v>
      </c>
      <c r="Q20" s="678"/>
      <c r="R20" s="679" t="str">
        <f>Stat.!CG23</f>
        <v>Šmahel Michal</v>
      </c>
      <c r="S20" s="679">
        <f>Stat.!CM23</f>
        <v>0</v>
      </c>
      <c r="T20" s="679">
        <f>Stat.!CN23</f>
        <v>0</v>
      </c>
      <c r="U20" s="120"/>
      <c r="V20" s="678" t="str">
        <f>Stat.!CP7</f>
        <v>Kelbler David</v>
      </c>
      <c r="W20" s="678">
        <f>Stat.!CV7</f>
        <v>0</v>
      </c>
      <c r="X20" s="678">
        <f>Stat.!CW7</f>
        <v>0</v>
      </c>
      <c r="Y20" s="120"/>
      <c r="Z20" s="29" t="str">
        <f>Stat.!$BW36</f>
        <v>Krejčí Miroslav</v>
      </c>
      <c r="AA20" s="29">
        <f>Stat.!BZ36</f>
        <v>0</v>
      </c>
      <c r="AB20" s="29">
        <f>Stat.!CA36</f>
        <v>1</v>
      </c>
      <c r="AC20" s="29">
        <f>Stat.!CB36</f>
        <v>1</v>
      </c>
      <c r="AD20" s="457" t="str">
        <f t="shared" si="3"/>
        <v>Krejčí Miroslav</v>
      </c>
      <c r="AE20" s="457">
        <f>VLOOKUP($AD20,TAB!$B$7:$U$39,4,0)</f>
        <v>0</v>
      </c>
      <c r="AF20" s="457">
        <f>VLOOKUP($AD20,TAB!$B$7:$U$39,5,0)</f>
        <v>1</v>
      </c>
      <c r="AG20" s="457">
        <f t="shared" si="4"/>
        <v>1</v>
      </c>
      <c r="AH20" s="451" t="str">
        <f t="shared" si="5"/>
        <v>Krejčí Miroslav</v>
      </c>
      <c r="AI20" s="451">
        <f>VLOOKUP($AD20,TAB!$B$7:$U$39,10,0)</f>
        <v>0</v>
      </c>
      <c r="AJ20" s="451">
        <f>VLOOKUP($AD20,TAB!$B$7:$U$39,11,0)</f>
        <v>0</v>
      </c>
      <c r="AK20" s="451">
        <f t="shared" si="8"/>
        <v>0</v>
      </c>
      <c r="AL20" s="29" t="str">
        <f t="shared" si="6"/>
        <v>Urbánek Pavel</v>
      </c>
      <c r="AM20" s="29">
        <f>VLOOKUP($AL20,Stat.!$CY$4:$CZ$36,2,0)</f>
        <v>559</v>
      </c>
      <c r="AN20" s="866" t="str">
        <f t="shared" si="7"/>
        <v>Urbánek Pavel</v>
      </c>
      <c r="AO20" s="866">
        <f>VLOOKUP($AN20,Stat.!$DB$4:$DC$36,2,0)</f>
        <v>315</v>
      </c>
      <c r="AP20" s="29" t="str">
        <f>Stat.!$CP22</f>
        <v>Urbánek Pavel</v>
      </c>
      <c r="AQ20" s="29">
        <f>Stat.!$CZ22+Stat.!$DC22</f>
        <v>874</v>
      </c>
    </row>
    <row r="21" spans="1:43" x14ac:dyDescent="0.2">
      <c r="A21" s="29">
        <v>17</v>
      </c>
      <c r="B21" s="29" t="str">
        <f>Stat.!BW18</f>
        <v>Novák Bohumír</v>
      </c>
      <c r="C21" s="29">
        <f>Stat.!BX18</f>
        <v>10</v>
      </c>
      <c r="D21" s="29">
        <f>Stat.!BY18</f>
        <v>0</v>
      </c>
      <c r="E21" s="29">
        <f t="shared" si="0"/>
        <v>10</v>
      </c>
      <c r="F21" s="457" t="str">
        <f>Stat.!CG14</f>
        <v>Kapinus Radek</v>
      </c>
      <c r="G21" s="457">
        <f>Stat.!CH14</f>
        <v>4</v>
      </c>
      <c r="H21" s="457">
        <f>Stat.!CI14</f>
        <v>0</v>
      </c>
      <c r="I21" s="554">
        <f t="shared" si="1"/>
        <v>4</v>
      </c>
      <c r="J21" s="451" t="str">
        <f>Stat.!CP10</f>
        <v>Habr Stanislav</v>
      </c>
      <c r="K21" s="451">
        <f>Stat.!CQ10</f>
        <v>5</v>
      </c>
      <c r="L21" s="451">
        <f>Stat.!CR10</f>
        <v>0</v>
      </c>
      <c r="M21" s="451">
        <f t="shared" si="2"/>
        <v>5</v>
      </c>
      <c r="N21" s="120" t="str">
        <f>Stat.!BW5</f>
        <v>Bastl Pavel</v>
      </c>
      <c r="O21" s="120">
        <f>Stat.!CC5</f>
        <v>0</v>
      </c>
      <c r="P21" s="120">
        <f>Stat.!CD5</f>
        <v>0</v>
      </c>
      <c r="Q21" s="678"/>
      <c r="R21" s="679" t="str">
        <f>Stat.!CG19</f>
        <v>Novák Vojta</v>
      </c>
      <c r="S21" s="679">
        <f>Stat.!CM19</f>
        <v>0</v>
      </c>
      <c r="T21" s="679">
        <f>Stat.!CN19</f>
        <v>0</v>
      </c>
      <c r="U21" s="120"/>
      <c r="V21" s="678" t="str">
        <f>Stat.!CP28</f>
        <v>Plachý Karel</v>
      </c>
      <c r="W21" s="678">
        <f>Stat.!CV28</f>
        <v>0</v>
      </c>
      <c r="X21" s="678">
        <f>Stat.!CW28</f>
        <v>0</v>
      </c>
      <c r="Y21" s="120"/>
      <c r="Z21" s="29" t="str">
        <f>Stat.!$BW5</f>
        <v>Bastl Pavel</v>
      </c>
      <c r="AA21" s="29">
        <f>Stat.!BZ5</f>
        <v>1</v>
      </c>
      <c r="AB21" s="29">
        <f>Stat.!CA5</f>
        <v>1</v>
      </c>
      <c r="AC21" s="29">
        <f>Stat.!CB5</f>
        <v>2</v>
      </c>
      <c r="AD21" s="457" t="str">
        <f t="shared" ref="AD21:AD22" si="9">Z21</f>
        <v>Bastl Pavel</v>
      </c>
      <c r="AE21" s="457">
        <f>VLOOKUP($AD21,TAB!$B$7:$U$38,4,0)</f>
        <v>0</v>
      </c>
      <c r="AF21" s="457">
        <f>VLOOKUP($AD21,TAB!$B$7:$U$38,5,0)</f>
        <v>0</v>
      </c>
      <c r="AG21" s="457">
        <f t="shared" ref="AG21:AG22" si="10">SUM(AE21:AF21)</f>
        <v>0</v>
      </c>
      <c r="AH21" s="451" t="str">
        <f t="shared" si="5"/>
        <v>Bastl Pavel</v>
      </c>
      <c r="AI21" s="451">
        <f>VLOOKUP($AD21,TAB!$B$7:$U$39,10,0)</f>
        <v>1</v>
      </c>
      <c r="AJ21" s="451">
        <f>VLOOKUP($AD21,TAB!$B$7:$U$39,11,0)</f>
        <v>1</v>
      </c>
      <c r="AK21" s="451">
        <f t="shared" si="8"/>
        <v>2</v>
      </c>
      <c r="AL21" s="29" t="str">
        <f t="shared" si="6"/>
        <v>Novák Bohumír</v>
      </c>
      <c r="AM21" s="29">
        <f>VLOOKUP($AL21,Stat.!$CY$4:$CZ$36,2,0)</f>
        <v>649</v>
      </c>
      <c r="AN21" s="866" t="str">
        <f t="shared" si="7"/>
        <v>Novák Bohumír</v>
      </c>
      <c r="AO21" s="866">
        <f>VLOOKUP($AN21,Stat.!$DB$4:$DC$36,2,0)</f>
        <v>180</v>
      </c>
      <c r="AP21" s="29" t="str">
        <f>Stat.!$CP18</f>
        <v>Novák Bohumír</v>
      </c>
      <c r="AQ21" s="29">
        <f>Stat.!$CZ18+Stat.!$DC18</f>
        <v>829</v>
      </c>
    </row>
    <row r="22" spans="1:43" x14ac:dyDescent="0.2">
      <c r="A22" s="29">
        <v>18</v>
      </c>
      <c r="B22" s="29" t="str">
        <f>Stat.!BW31</f>
        <v>Tříletý Radim</v>
      </c>
      <c r="C22" s="29">
        <f>Stat.!BX31</f>
        <v>4</v>
      </c>
      <c r="D22" s="29">
        <f>Stat.!BY31</f>
        <v>4</v>
      </c>
      <c r="E22" s="29">
        <f t="shared" si="0"/>
        <v>8</v>
      </c>
      <c r="F22" s="457" t="str">
        <f>Stat.!CG5</f>
        <v>Bastl Pavel</v>
      </c>
      <c r="G22" s="457">
        <f>Stat.!CH5</f>
        <v>2</v>
      </c>
      <c r="H22" s="457">
        <f>Stat.!CI5</f>
        <v>0</v>
      </c>
      <c r="I22" s="554">
        <f t="shared" si="1"/>
        <v>2</v>
      </c>
      <c r="J22" s="451" t="str">
        <f>Stat.!CP22</f>
        <v>Urbánek Pavel</v>
      </c>
      <c r="K22" s="451">
        <f>Stat.!CQ22</f>
        <v>4</v>
      </c>
      <c r="L22" s="451">
        <f>Stat.!CR22</f>
        <v>0</v>
      </c>
      <c r="M22" s="451">
        <f t="shared" si="2"/>
        <v>4</v>
      </c>
      <c r="N22" s="120" t="str">
        <f>Stat.!BW23</f>
        <v>Šmahel Michal</v>
      </c>
      <c r="O22" s="120">
        <f>Stat.!CC23</f>
        <v>0</v>
      </c>
      <c r="P22" s="120">
        <f>Stat.!CD23</f>
        <v>0</v>
      </c>
      <c r="Q22" s="678"/>
      <c r="R22" s="679" t="str">
        <f>Stat.!CG4</f>
        <v>Havlík Roman</v>
      </c>
      <c r="S22" s="679">
        <f>Stat.!CM4</f>
        <v>0</v>
      </c>
      <c r="T22" s="679">
        <f>Stat.!CN4</f>
        <v>0</v>
      </c>
      <c r="U22" s="120"/>
      <c r="V22" s="678" t="str">
        <f>Stat.!CP32</f>
        <v>Zejda Tomáš</v>
      </c>
      <c r="W22" s="678">
        <f>Stat.!CV32</f>
        <v>0</v>
      </c>
      <c r="X22" s="678">
        <f>Stat.!CW32</f>
        <v>0</v>
      </c>
      <c r="Y22" s="120"/>
      <c r="Z22" s="29" t="str">
        <f>Stat.!$BW7</f>
        <v>Kelbler David</v>
      </c>
      <c r="AA22" s="29">
        <f>Stat.!BZ7</f>
        <v>1</v>
      </c>
      <c r="AB22" s="29">
        <f>Stat.!CA7</f>
        <v>0</v>
      </c>
      <c r="AC22" s="29">
        <f>Stat.!CB7</f>
        <v>1</v>
      </c>
      <c r="AD22" s="457" t="str">
        <f t="shared" si="9"/>
        <v>Kelbler David</v>
      </c>
      <c r="AE22" s="457">
        <f>VLOOKUP($AD22,TAB!$B$7:$U$38,4,0)</f>
        <v>0</v>
      </c>
      <c r="AF22" s="457">
        <f>VLOOKUP($AD22,TAB!$B$7:$U$38,5,0)</f>
        <v>0</v>
      </c>
      <c r="AG22" s="457">
        <f t="shared" si="10"/>
        <v>0</v>
      </c>
      <c r="AH22" s="451" t="str">
        <f t="shared" si="5"/>
        <v>Kelbler David</v>
      </c>
      <c r="AI22" s="451">
        <f>VLOOKUP($AD22,TAB!$B$7:$U$39,10,0)</f>
        <v>1</v>
      </c>
      <c r="AJ22" s="451">
        <f>VLOOKUP($AD22,TAB!$B$7:$U$39,11,0)</f>
        <v>0</v>
      </c>
      <c r="AK22" s="451">
        <f t="shared" si="8"/>
        <v>1</v>
      </c>
      <c r="AL22" s="29" t="str">
        <f t="shared" si="6"/>
        <v>Tříletý Radim</v>
      </c>
      <c r="AM22" s="29">
        <f>VLOOKUP($AL22,Stat.!$CY$4:$CZ$36,2,0)</f>
        <v>210</v>
      </c>
      <c r="AN22" s="866" t="str">
        <f t="shared" si="7"/>
        <v>Tříletý Radim</v>
      </c>
      <c r="AO22" s="866">
        <f>VLOOKUP($AN22,Stat.!$DB$4:$DC$36,2,0)</f>
        <v>270</v>
      </c>
      <c r="AP22" s="29" t="str">
        <f>Stat.!$CP31</f>
        <v>Tříletý Radim</v>
      </c>
      <c r="AQ22" s="29">
        <f>Stat.!$CZ31+Stat.!$DC31</f>
        <v>480</v>
      </c>
    </row>
    <row r="23" spans="1:43" x14ac:dyDescent="0.2">
      <c r="A23" s="29">
        <v>19</v>
      </c>
      <c r="B23" s="29" t="str">
        <f>Stat.!BW23</f>
        <v>Šmahel Michal</v>
      </c>
      <c r="C23" s="29">
        <f>Stat.!BX23</f>
        <v>0</v>
      </c>
      <c r="D23" s="29">
        <f>Stat.!BY23</f>
        <v>7</v>
      </c>
      <c r="E23" s="29">
        <f t="shared" si="0"/>
        <v>7</v>
      </c>
      <c r="F23" s="457" t="str">
        <f>Stat.!CG10</f>
        <v>Habr Stanislav</v>
      </c>
      <c r="G23" s="457">
        <f>Stat.!CH10</f>
        <v>1</v>
      </c>
      <c r="H23" s="457">
        <f>Stat.!CI10</f>
        <v>1</v>
      </c>
      <c r="I23" s="554">
        <f t="shared" si="1"/>
        <v>2</v>
      </c>
      <c r="J23" s="451" t="str">
        <f>Stat.!CP35</f>
        <v>Černý Jiří</v>
      </c>
      <c r="K23" s="451">
        <f>Stat.!CQ35</f>
        <v>3</v>
      </c>
      <c r="L23" s="451">
        <f>Stat.!CR35</f>
        <v>0</v>
      </c>
      <c r="M23" s="451">
        <f t="shared" si="2"/>
        <v>3</v>
      </c>
      <c r="N23" s="120" t="str">
        <f>Stat.!BW19</f>
        <v>Novák Vojta</v>
      </c>
      <c r="O23" s="120">
        <f>Stat.!CC19</f>
        <v>0</v>
      </c>
      <c r="P23" s="120">
        <f>Stat.!CD19</f>
        <v>0</v>
      </c>
      <c r="Q23" s="678"/>
      <c r="R23" s="679" t="str">
        <f>Stat.!CG12</f>
        <v>Havlík Martin</v>
      </c>
      <c r="S23" s="679">
        <f>Stat.!CM12</f>
        <v>0</v>
      </c>
      <c r="T23" s="679">
        <f>Stat.!CN12</f>
        <v>0</v>
      </c>
      <c r="U23" s="120"/>
      <c r="V23" s="678" t="str">
        <f>Stat.!CP29</f>
        <v>Nehyba Filip</v>
      </c>
      <c r="W23" s="678">
        <f>Stat.!CV29</f>
        <v>0</v>
      </c>
      <c r="X23" s="678">
        <f>Stat.!CW29</f>
        <v>0</v>
      </c>
      <c r="Y23" s="120"/>
      <c r="Z23" s="29" t="str">
        <f>Stat.!$BW23</f>
        <v>Šmahel Michal</v>
      </c>
      <c r="AA23" s="29">
        <f>Stat.!BZ23</f>
        <v>0</v>
      </c>
      <c r="AB23" s="29">
        <f>Stat.!CA23</f>
        <v>0</v>
      </c>
      <c r="AC23" s="29">
        <f>Stat.!CB23</f>
        <v>0</v>
      </c>
      <c r="AD23" s="457" t="str">
        <f t="shared" ref="AD23:AD41" si="11">Z23</f>
        <v>Šmahel Michal</v>
      </c>
      <c r="AE23" s="457">
        <f>VLOOKUP($AD23,TAB!$B$7:$U$38,4,0)</f>
        <v>0</v>
      </c>
      <c r="AF23" s="457">
        <f>VLOOKUP($AD23,TAB!$B$7:$U$38,5,0)</f>
        <v>0</v>
      </c>
      <c r="AG23" s="457">
        <f t="shared" ref="AG23:AG41" si="12">SUM(AE23:AF23)</f>
        <v>0</v>
      </c>
      <c r="AH23" s="451" t="str">
        <f t="shared" ref="AH23:AH41" si="13">Z23</f>
        <v>Šmahel Michal</v>
      </c>
      <c r="AI23" s="451">
        <f>VLOOKUP($AD23,TAB!$B$7:$U$39,10,0)</f>
        <v>0</v>
      </c>
      <c r="AJ23" s="451">
        <f>VLOOKUP($AD23,TAB!$B$7:$U$39,11,0)</f>
        <v>0</v>
      </c>
      <c r="AK23" s="451">
        <f t="shared" ref="AK23:AK41" si="14">SUM(AI23:AJ23)</f>
        <v>0</v>
      </c>
      <c r="AL23" s="29" t="str">
        <f>Stat.!$CP36</f>
        <v>Krejčí Miroslav</v>
      </c>
      <c r="AM23" s="29">
        <f>Stat.!$CZ36</f>
        <v>90</v>
      </c>
      <c r="AN23" s="866" t="str">
        <f t="shared" si="7"/>
        <v>Habr Stanislav</v>
      </c>
      <c r="AO23" s="866">
        <f>VLOOKUP($AN23,Stat.!$DB$4:$DC$36,2,0)</f>
        <v>450</v>
      </c>
      <c r="AP23" s="29" t="str">
        <f>Stat.!$CP10</f>
        <v>Habr Stanislav</v>
      </c>
      <c r="AQ23" s="29">
        <f>Stat.!$CZ10+Stat.!$DC10</f>
        <v>533</v>
      </c>
    </row>
    <row r="24" spans="1:43" x14ac:dyDescent="0.2">
      <c r="A24" s="29">
        <v>20</v>
      </c>
      <c r="B24" s="29" t="str">
        <f>Stat.!BW10</f>
        <v>Habr Stanislav</v>
      </c>
      <c r="C24" s="29">
        <f>Stat.!BX10</f>
        <v>6</v>
      </c>
      <c r="D24" s="29">
        <f>Stat.!BY10</f>
        <v>1</v>
      </c>
      <c r="E24" s="29">
        <f t="shared" si="0"/>
        <v>7</v>
      </c>
      <c r="F24" s="457" t="str">
        <f>Stat.!$CG4</f>
        <v>Havlík Roman</v>
      </c>
      <c r="G24" s="457">
        <f>Stat.!CH4</f>
        <v>2</v>
      </c>
      <c r="H24" s="457">
        <f>Stat.!CI4</f>
        <v>0</v>
      </c>
      <c r="I24" s="554">
        <f t="shared" si="1"/>
        <v>2</v>
      </c>
      <c r="J24" s="451" t="str">
        <f>Stat.!CP31</f>
        <v>Tříletý Radim</v>
      </c>
      <c r="K24" s="451">
        <f>Stat.!CQ31</f>
        <v>3</v>
      </c>
      <c r="L24" s="451">
        <f>Stat.!CR31</f>
        <v>0</v>
      </c>
      <c r="M24" s="451">
        <f t="shared" si="2"/>
        <v>3</v>
      </c>
      <c r="N24" s="120" t="str">
        <f>Stat.!BW12</f>
        <v>Havlík Martin</v>
      </c>
      <c r="O24" s="120">
        <f>Stat.!CC12</f>
        <v>0</v>
      </c>
      <c r="P24" s="120">
        <f>Stat.!CD12</f>
        <v>0</v>
      </c>
      <c r="Q24" s="678"/>
      <c r="R24" s="679" t="str">
        <f>Stat.!CG8</f>
        <v>Chvátal Tomáš</v>
      </c>
      <c r="S24" s="679">
        <f>Stat.!CM8</f>
        <v>0</v>
      </c>
      <c r="T24" s="679">
        <f>Stat.!CN8</f>
        <v>0</v>
      </c>
      <c r="U24" s="120"/>
      <c r="V24" s="678" t="str">
        <f>Stat.!CP30</f>
        <v>Nedoma Václav</v>
      </c>
      <c r="W24" s="678">
        <f>Stat.!CV30</f>
        <v>0</v>
      </c>
      <c r="X24" s="678">
        <f>Stat.!CW30</f>
        <v>0</v>
      </c>
      <c r="Y24" s="120"/>
      <c r="Z24" s="29" t="str">
        <f>Stat.!$BW4</f>
        <v>Havlík Roman</v>
      </c>
      <c r="AA24" s="29">
        <f>Stat.!BZ4</f>
        <v>0</v>
      </c>
      <c r="AB24" s="29">
        <f>Stat.!CA4</f>
        <v>0</v>
      </c>
      <c r="AC24" s="29">
        <f>Stat.!CB4</f>
        <v>0</v>
      </c>
      <c r="AD24" s="457" t="str">
        <f t="shared" si="11"/>
        <v>Havlík Roman</v>
      </c>
      <c r="AE24" s="457">
        <f>VLOOKUP($AD24,TAB!$B$7:$U$38,4,0)</f>
        <v>0</v>
      </c>
      <c r="AF24" s="457">
        <f>VLOOKUP($AD24,TAB!$B$7:$U$38,5,0)</f>
        <v>0</v>
      </c>
      <c r="AG24" s="457">
        <f t="shared" si="12"/>
        <v>0</v>
      </c>
      <c r="AH24" s="451" t="str">
        <f t="shared" si="13"/>
        <v>Havlík Roman</v>
      </c>
      <c r="AI24" s="451">
        <f>VLOOKUP($AD24,TAB!$B$7:$U$39,10,0)</f>
        <v>0</v>
      </c>
      <c r="AJ24" s="451">
        <f>VLOOKUP($AD24,TAB!$B$7:$U$39,11,0)</f>
        <v>0</v>
      </c>
      <c r="AK24" s="451">
        <f t="shared" si="14"/>
        <v>0</v>
      </c>
      <c r="AL24" s="29" t="str">
        <f t="shared" ref="AL24:AL30" si="15">AP24</f>
        <v>Havlík Roman</v>
      </c>
      <c r="AM24" s="29">
        <f>VLOOKUP($AL24,Stat.!$CY$4:$CZ$36,2,0)</f>
        <v>180</v>
      </c>
      <c r="AN24" s="866" t="str">
        <f t="shared" si="7"/>
        <v>Havlík Roman</v>
      </c>
      <c r="AO24" s="866">
        <f>VLOOKUP($AN24,Stat.!$DB$4:$DC$36,2,0)</f>
        <v>90</v>
      </c>
      <c r="AP24" s="29" t="str">
        <f>Stat.!$CP4</f>
        <v>Havlík Roman</v>
      </c>
      <c r="AQ24" s="29">
        <f>Stat.!$CZ4+Stat.!$DC4</f>
        <v>270</v>
      </c>
    </row>
    <row r="25" spans="1:43" x14ac:dyDescent="0.2">
      <c r="A25" s="29">
        <v>21</v>
      </c>
      <c r="B25" s="29" t="str">
        <f>Stat.!BW12</f>
        <v>Havlík Martin</v>
      </c>
      <c r="C25" s="29">
        <f>Stat.!BX12</f>
        <v>4</v>
      </c>
      <c r="D25" s="29">
        <f>Stat.!BY12</f>
        <v>2</v>
      </c>
      <c r="E25" s="29">
        <f t="shared" si="0"/>
        <v>6</v>
      </c>
      <c r="F25" s="457" t="str">
        <f>Stat.!CG29</f>
        <v>Nehyba Filip</v>
      </c>
      <c r="G25" s="457">
        <f>Stat.!CH29</f>
        <v>0</v>
      </c>
      <c r="H25" s="457">
        <f>Stat.!CI29</f>
        <v>0</v>
      </c>
      <c r="I25" s="554">
        <f t="shared" si="1"/>
        <v>0</v>
      </c>
      <c r="J25" s="451" t="str">
        <f>Stat.!CP18</f>
        <v>Novák Bohumír</v>
      </c>
      <c r="K25" s="451">
        <f>Stat.!CQ18</f>
        <v>2</v>
      </c>
      <c r="L25" s="451">
        <f>Stat.!CR18</f>
        <v>0</v>
      </c>
      <c r="M25" s="451">
        <f t="shared" si="2"/>
        <v>2</v>
      </c>
      <c r="N25" s="120" t="str">
        <f>Stat.!BW4</f>
        <v>Havlík Roman</v>
      </c>
      <c r="O25" s="120">
        <f>Stat.!CC4</f>
        <v>0</v>
      </c>
      <c r="P25" s="120">
        <f>Stat.!CD4</f>
        <v>0</v>
      </c>
      <c r="Q25" s="678"/>
      <c r="R25" s="679" t="str">
        <f>Stat.!CG5</f>
        <v>Bastl Pavel</v>
      </c>
      <c r="S25" s="679">
        <f>Stat.!CM5</f>
        <v>0</v>
      </c>
      <c r="T25" s="679">
        <f>Stat.!CN5</f>
        <v>0</v>
      </c>
      <c r="U25" s="120"/>
      <c r="V25" s="678" t="str">
        <f>Stat.!CP15</f>
        <v>Kelbler Marek</v>
      </c>
      <c r="W25" s="678">
        <f>Stat.!CV15</f>
        <v>0</v>
      </c>
      <c r="X25" s="678">
        <f>Stat.!CW15</f>
        <v>0</v>
      </c>
      <c r="Y25" s="120"/>
      <c r="Z25" s="29" t="str">
        <f>Stat.!$BW35</f>
        <v>Černý Jiří</v>
      </c>
      <c r="AA25" s="29">
        <f>Stat.!BZ35</f>
        <v>0</v>
      </c>
      <c r="AB25" s="29">
        <f>Stat.!CA35</f>
        <v>0</v>
      </c>
      <c r="AC25" s="29">
        <f>Stat.!CB35</f>
        <v>0</v>
      </c>
      <c r="AD25" s="457" t="str">
        <f t="shared" si="11"/>
        <v>Černý Jiří</v>
      </c>
      <c r="AE25" s="457">
        <f>VLOOKUP($AD25,TAB!$B$7:$U$38,4,0)</f>
        <v>0</v>
      </c>
      <c r="AF25" s="457">
        <f>VLOOKUP($AD25,TAB!$B$7:$U$38,5,0)</f>
        <v>0</v>
      </c>
      <c r="AG25" s="457">
        <f t="shared" si="12"/>
        <v>0</v>
      </c>
      <c r="AH25" s="451" t="str">
        <f t="shared" si="13"/>
        <v>Černý Jiří</v>
      </c>
      <c r="AI25" s="451">
        <f>VLOOKUP($AD25,TAB!$B$7:$U$39,10,0)</f>
        <v>0</v>
      </c>
      <c r="AJ25" s="451">
        <f>VLOOKUP($AD25,TAB!$B$7:$U$39,11,0)</f>
        <v>0</v>
      </c>
      <c r="AK25" s="451">
        <f t="shared" si="14"/>
        <v>0</v>
      </c>
      <c r="AL25" s="29" t="str">
        <f t="shared" si="15"/>
        <v>Nehyba Filip</v>
      </c>
      <c r="AM25" s="29">
        <f>VLOOKUP($AL25,Stat.!$CY$4:$CZ$36,2,0)</f>
        <v>0</v>
      </c>
      <c r="AN25" s="866" t="str">
        <f t="shared" si="7"/>
        <v>Nehyba Filip</v>
      </c>
      <c r="AO25" s="866">
        <f>VLOOKUP($AN25,Stat.!$DB$4:$DC$36,2,0)</f>
        <v>180</v>
      </c>
      <c r="AP25" s="29" t="str">
        <f>Stat.!$CP29</f>
        <v>Nehyba Filip</v>
      </c>
      <c r="AQ25" s="29">
        <f>Stat.!$CZ29+Stat.!$DC29</f>
        <v>180</v>
      </c>
    </row>
    <row r="26" spans="1:43" x14ac:dyDescent="0.2">
      <c r="A26" s="29">
        <v>22</v>
      </c>
      <c r="B26" s="29" t="str">
        <f>Stat.!BW7</f>
        <v>Kelbler David</v>
      </c>
      <c r="C26" s="29">
        <f>Stat.!BX7</f>
        <v>2</v>
      </c>
      <c r="D26" s="29">
        <f>Stat.!BY7</f>
        <v>3</v>
      </c>
      <c r="E26" s="29">
        <f t="shared" si="0"/>
        <v>5</v>
      </c>
      <c r="F26" s="457" t="str">
        <f>Stat.!CG34</f>
        <v>Aipldauer Rostislav</v>
      </c>
      <c r="G26" s="457">
        <f>Stat.!CH34</f>
        <v>1</v>
      </c>
      <c r="H26" s="457">
        <f>Stat.!CI34</f>
        <v>0</v>
      </c>
      <c r="I26" s="554">
        <f t="shared" si="1"/>
        <v>1</v>
      </c>
      <c r="J26" s="451" t="str">
        <f>Stat.!CP17</f>
        <v>Zejda Vojtěch</v>
      </c>
      <c r="K26" s="451">
        <f>Stat.!CQ17</f>
        <v>2</v>
      </c>
      <c r="L26" s="451">
        <f>Stat.!CR17</f>
        <v>0</v>
      </c>
      <c r="M26" s="451">
        <f t="shared" si="2"/>
        <v>2</v>
      </c>
      <c r="N26" s="120" t="str">
        <f>Stat.!BW25</f>
        <v>Koupil Petr</v>
      </c>
      <c r="O26" s="120">
        <f>Stat.!CC25</f>
        <v>0</v>
      </c>
      <c r="P26" s="120">
        <f>Stat.!CD25</f>
        <v>0</v>
      </c>
      <c r="Q26" s="678"/>
      <c r="R26" s="679" t="str">
        <f>Stat.!CG25</f>
        <v>Koupil Petr</v>
      </c>
      <c r="S26" s="679">
        <f>Stat.!CM25</f>
        <v>0</v>
      </c>
      <c r="T26" s="679">
        <f>Stat.!CN25</f>
        <v>0</v>
      </c>
      <c r="U26" s="120"/>
      <c r="V26" s="678" t="str">
        <f>Stat.!CP14</f>
        <v>Kapinus Radek</v>
      </c>
      <c r="W26" s="678">
        <f>Stat.!CV14</f>
        <v>0</v>
      </c>
      <c r="X26" s="678">
        <f>Stat.!CW14</f>
        <v>0</v>
      </c>
      <c r="Y26" s="120"/>
      <c r="Z26" s="29" t="str">
        <f>Stat.!$BW34</f>
        <v>Aipldauer Rostislav</v>
      </c>
      <c r="AA26" s="29">
        <f>Stat.!BZ34</f>
        <v>0</v>
      </c>
      <c r="AB26" s="29">
        <f>Stat.!CA34</f>
        <v>0</v>
      </c>
      <c r="AC26" s="29">
        <f>Stat.!CB34</f>
        <v>0</v>
      </c>
      <c r="AD26" s="457" t="str">
        <f t="shared" si="11"/>
        <v>Aipldauer Rostislav</v>
      </c>
      <c r="AE26" s="457">
        <f>VLOOKUP($AD26,TAB!$B$7:$U$38,4,0)</f>
        <v>0</v>
      </c>
      <c r="AF26" s="457">
        <f>VLOOKUP($AD26,TAB!$B$7:$U$38,5,0)</f>
        <v>0</v>
      </c>
      <c r="AG26" s="457">
        <f t="shared" si="12"/>
        <v>0</v>
      </c>
      <c r="AH26" s="451" t="str">
        <f t="shared" si="13"/>
        <v>Aipldauer Rostislav</v>
      </c>
      <c r="AI26" s="451">
        <f>VLOOKUP($AD26,TAB!$B$7:$U$39,10,0)</f>
        <v>0</v>
      </c>
      <c r="AJ26" s="451">
        <f>VLOOKUP($AD26,TAB!$B$7:$U$39,11,0)</f>
        <v>0</v>
      </c>
      <c r="AK26" s="451">
        <f t="shared" si="14"/>
        <v>0</v>
      </c>
      <c r="AL26" s="29" t="str">
        <f t="shared" si="15"/>
        <v>Havlík Martin</v>
      </c>
      <c r="AM26" s="29">
        <f>VLOOKUP($AL26,Stat.!$CY$4:$CZ$36,2,0)</f>
        <v>14</v>
      </c>
      <c r="AN26" s="866" t="str">
        <f t="shared" si="7"/>
        <v>Havlík Martin</v>
      </c>
      <c r="AO26" s="866">
        <f>VLOOKUP($AN26,Stat.!$DB$4:$DC$36,2,0)</f>
        <v>341</v>
      </c>
      <c r="AP26" s="29" t="str">
        <f>Stat.!$CP12</f>
        <v>Havlík Martin</v>
      </c>
      <c r="AQ26" s="29">
        <f>Stat.!$CZ12+Stat.!$DC12</f>
        <v>355</v>
      </c>
    </row>
    <row r="27" spans="1:43" x14ac:dyDescent="0.2">
      <c r="A27" s="29">
        <v>23</v>
      </c>
      <c r="B27" s="29" t="str">
        <f>Stat.!$BW4</f>
        <v>Havlík Roman</v>
      </c>
      <c r="C27" s="29">
        <f>Stat.!BX4</f>
        <v>3</v>
      </c>
      <c r="D27" s="29">
        <f>Stat.!BY4</f>
        <v>0</v>
      </c>
      <c r="E27" s="29">
        <f t="shared" si="0"/>
        <v>3</v>
      </c>
      <c r="F27" s="457" t="str">
        <f>Stat.!CG36</f>
        <v>Krejčí Miroslav</v>
      </c>
      <c r="G27" s="457">
        <f>Stat.!CH36</f>
        <v>1</v>
      </c>
      <c r="H27" s="457">
        <f>Stat.!CI36</f>
        <v>0</v>
      </c>
      <c r="I27" s="554">
        <f t="shared" si="1"/>
        <v>1</v>
      </c>
      <c r="J27" s="451" t="str">
        <f>Stat.!CP29</f>
        <v>Nehyba Filip</v>
      </c>
      <c r="K27" s="451">
        <f>Stat.!CQ29</f>
        <v>2</v>
      </c>
      <c r="L27" s="451">
        <f>Stat.!CR29</f>
        <v>0</v>
      </c>
      <c r="M27" s="451">
        <f t="shared" si="2"/>
        <v>2</v>
      </c>
      <c r="N27" s="120" t="str">
        <f>Stat.!BW13</f>
        <v>Jahoda Martin</v>
      </c>
      <c r="O27" s="120">
        <f>Stat.!CC13</f>
        <v>0</v>
      </c>
      <c r="P27" s="120">
        <f>Stat.!CD13</f>
        <v>0</v>
      </c>
      <c r="Q27" s="678"/>
      <c r="R27" s="679" t="str">
        <f>Stat.!CG13</f>
        <v>Jahoda Martin</v>
      </c>
      <c r="S27" s="679">
        <f>Stat.!CM13</f>
        <v>0</v>
      </c>
      <c r="T27" s="679">
        <f>Stat.!CN13</f>
        <v>0</v>
      </c>
      <c r="U27" s="120"/>
      <c r="V27" s="678" t="str">
        <f>Stat.!CP24</f>
        <v>Chvátal Patrik</v>
      </c>
      <c r="W27" s="678">
        <f>Stat.!CV24</f>
        <v>0</v>
      </c>
      <c r="X27" s="678">
        <f>Stat.!CW24</f>
        <v>0</v>
      </c>
      <c r="Y27" s="120"/>
      <c r="Z27" s="29" t="str">
        <f>Stat.!$BW12</f>
        <v>Havlík Martin</v>
      </c>
      <c r="AA27" s="29">
        <f>Stat.!BZ12</f>
        <v>0</v>
      </c>
      <c r="AB27" s="29">
        <f>Stat.!CA12</f>
        <v>0</v>
      </c>
      <c r="AC27" s="29">
        <f>Stat.!CB12</f>
        <v>0</v>
      </c>
      <c r="AD27" s="457" t="str">
        <f t="shared" si="11"/>
        <v>Havlík Martin</v>
      </c>
      <c r="AE27" s="457">
        <f>VLOOKUP($AD27,TAB!$B$7:$U$38,4,0)</f>
        <v>0</v>
      </c>
      <c r="AF27" s="457">
        <f>VLOOKUP($AD27,TAB!$B$7:$U$38,5,0)</f>
        <v>0</v>
      </c>
      <c r="AG27" s="457">
        <f t="shared" si="12"/>
        <v>0</v>
      </c>
      <c r="AH27" s="451" t="str">
        <f t="shared" si="13"/>
        <v>Havlík Martin</v>
      </c>
      <c r="AI27" s="451">
        <f>VLOOKUP($AD27,TAB!$B$7:$U$39,10,0)</f>
        <v>0</v>
      </c>
      <c r="AJ27" s="451">
        <f>VLOOKUP($AD27,TAB!$B$7:$U$39,11,0)</f>
        <v>0</v>
      </c>
      <c r="AK27" s="451">
        <f t="shared" si="14"/>
        <v>0</v>
      </c>
      <c r="AL27" s="29" t="str">
        <f t="shared" si="15"/>
        <v>Kelbler Marek</v>
      </c>
      <c r="AM27" s="29">
        <f>VLOOKUP($AL27,Stat.!$CY$4:$CZ$36,2,0)</f>
        <v>0</v>
      </c>
      <c r="AN27" s="866" t="str">
        <f t="shared" si="7"/>
        <v>Kelbler Marek</v>
      </c>
      <c r="AO27" s="866">
        <f>VLOOKUP($AN27,Stat.!$DB$4:$DC$36,2,0)</f>
        <v>180</v>
      </c>
      <c r="AP27" s="29" t="str">
        <f>Stat.!$CP15</f>
        <v>Kelbler Marek</v>
      </c>
      <c r="AQ27" s="29">
        <f>Stat.!$CZ15+Stat.!$DC15</f>
        <v>180</v>
      </c>
    </row>
    <row r="28" spans="1:43" x14ac:dyDescent="0.2">
      <c r="A28" s="29">
        <v>24</v>
      </c>
      <c r="B28" s="29" t="str">
        <f>Stat.!BW29</f>
        <v>Nehyba Filip</v>
      </c>
      <c r="C28" s="29">
        <f>Stat.!BX29</f>
        <v>2</v>
      </c>
      <c r="D28" s="29">
        <f>Stat.!BY29</f>
        <v>0</v>
      </c>
      <c r="E28" s="29">
        <f t="shared" si="0"/>
        <v>2</v>
      </c>
      <c r="F28" s="457" t="str">
        <f>Stat.!CG24</f>
        <v>Chvátal Patrik</v>
      </c>
      <c r="G28" s="457">
        <f>Stat.!CH24</f>
        <v>1</v>
      </c>
      <c r="H28" s="457">
        <f>Stat.!CI24</f>
        <v>0</v>
      </c>
      <c r="I28" s="554">
        <f t="shared" si="1"/>
        <v>1</v>
      </c>
      <c r="J28" s="451" t="str">
        <f>Stat.!CP24</f>
        <v>Chvátal Patrik</v>
      </c>
      <c r="K28" s="451">
        <f>Stat.!CQ24</f>
        <v>0</v>
      </c>
      <c r="L28" s="451">
        <f>Stat.!CR24</f>
        <v>3</v>
      </c>
      <c r="M28" s="451">
        <f t="shared" si="2"/>
        <v>3</v>
      </c>
      <c r="N28" s="120" t="str">
        <f>Stat.!BW17</f>
        <v>Zejda Vojtěch</v>
      </c>
      <c r="O28" s="120">
        <f>Stat.!CC17</f>
        <v>0</v>
      </c>
      <c r="P28" s="120">
        <f>Stat.!CD17</f>
        <v>0</v>
      </c>
      <c r="Q28" s="678"/>
      <c r="R28" s="679" t="str">
        <f>Stat.!CG17</f>
        <v>Zejda Vojtěch</v>
      </c>
      <c r="S28" s="679">
        <f>Stat.!CM17</f>
        <v>0</v>
      </c>
      <c r="T28" s="679">
        <f>Stat.!CN17</f>
        <v>0</v>
      </c>
      <c r="U28" s="120"/>
      <c r="V28" s="678" t="str">
        <f>Stat.!CP17</f>
        <v>Zejda Vojtěch</v>
      </c>
      <c r="W28" s="678">
        <f>Stat.!CV17</f>
        <v>0</v>
      </c>
      <c r="X28" s="678">
        <f>Stat.!CW17</f>
        <v>0</v>
      </c>
      <c r="Y28" s="120"/>
      <c r="Z28" s="29" t="str">
        <f>Stat.!$BW13</f>
        <v>Jahoda Martin</v>
      </c>
      <c r="AA28" s="29">
        <f>Stat.!BZ13</f>
        <v>0</v>
      </c>
      <c r="AB28" s="29">
        <f>Stat.!CA13</f>
        <v>0</v>
      </c>
      <c r="AC28" s="29">
        <f>Stat.!CB13</f>
        <v>0</v>
      </c>
      <c r="AD28" s="457" t="str">
        <f t="shared" si="11"/>
        <v>Jahoda Martin</v>
      </c>
      <c r="AE28" s="457">
        <f>VLOOKUP($AD28,TAB!$B$7:$U$38,4,0)</f>
        <v>0</v>
      </c>
      <c r="AF28" s="457">
        <f>VLOOKUP($AD28,TAB!$B$7:$U$38,5,0)</f>
        <v>0</v>
      </c>
      <c r="AG28" s="457">
        <f t="shared" si="12"/>
        <v>0</v>
      </c>
      <c r="AH28" s="451" t="str">
        <f t="shared" si="13"/>
        <v>Jahoda Martin</v>
      </c>
      <c r="AI28" s="451">
        <f>VLOOKUP($AD28,TAB!$B$7:$U$39,10,0)</f>
        <v>0</v>
      </c>
      <c r="AJ28" s="451">
        <f>VLOOKUP($AD28,TAB!$B$7:$U$39,11,0)</f>
        <v>0</v>
      </c>
      <c r="AK28" s="451">
        <f t="shared" si="14"/>
        <v>0</v>
      </c>
      <c r="AL28" s="29" t="str">
        <f t="shared" si="15"/>
        <v>Kelbler David</v>
      </c>
      <c r="AM28" s="29">
        <f>VLOOKUP($AL28,Stat.!$CY$4:$CZ$36,2,0)</f>
        <v>0</v>
      </c>
      <c r="AN28" s="866" t="str">
        <f>Stat.!$CP36</f>
        <v>Krejčí Miroslav</v>
      </c>
      <c r="AO28" s="866">
        <f>Stat.!$DC36</f>
        <v>180</v>
      </c>
      <c r="AP28" s="29" t="str">
        <f>Stat.!$CP7</f>
        <v>Kelbler David</v>
      </c>
      <c r="AQ28" s="29">
        <f>Stat.!$CZ7+Stat.!$DC7</f>
        <v>193</v>
      </c>
    </row>
    <row r="29" spans="1:43" x14ac:dyDescent="0.2">
      <c r="A29" s="29">
        <v>25</v>
      </c>
      <c r="B29" s="29" t="str">
        <f>Stat.!BW24</f>
        <v>Chvátal Patrik</v>
      </c>
      <c r="C29" s="29">
        <f>Stat.!BX24</f>
        <v>1</v>
      </c>
      <c r="D29" s="29">
        <f>Stat.!BY24</f>
        <v>3</v>
      </c>
      <c r="E29" s="29">
        <f t="shared" si="0"/>
        <v>4</v>
      </c>
      <c r="F29" s="457" t="str">
        <f>Stat.!CG12</f>
        <v>Havlík Martin</v>
      </c>
      <c r="G29" s="457">
        <f>Stat.!CH12</f>
        <v>0</v>
      </c>
      <c r="H29" s="457">
        <f>Stat.!CI12</f>
        <v>1</v>
      </c>
      <c r="I29" s="554">
        <f t="shared" si="1"/>
        <v>1</v>
      </c>
      <c r="J29" s="451" t="str">
        <f>Stat.!CP36</f>
        <v>Krejčí Miroslav</v>
      </c>
      <c r="K29" s="451">
        <f>Stat.!CQ36</f>
        <v>2</v>
      </c>
      <c r="L29" s="451">
        <f>Stat.!CR36</f>
        <v>0</v>
      </c>
      <c r="M29" s="451">
        <f t="shared" si="2"/>
        <v>2</v>
      </c>
      <c r="N29" s="120" t="str">
        <f>Stat.!BW24</f>
        <v>Chvátal Patrik</v>
      </c>
      <c r="O29" s="120">
        <f>Stat.!CC24</f>
        <v>0</v>
      </c>
      <c r="P29" s="120">
        <f>Stat.!CD24</f>
        <v>0</v>
      </c>
      <c r="Q29" s="678"/>
      <c r="R29" s="679" t="str">
        <f>Stat.!CG24</f>
        <v>Chvátal Patrik</v>
      </c>
      <c r="S29" s="679">
        <f>Stat.!CM24</f>
        <v>0</v>
      </c>
      <c r="T29" s="679">
        <f>Stat.!CN24</f>
        <v>0</v>
      </c>
      <c r="U29" s="120"/>
      <c r="V29" s="678" t="str">
        <f>Stat.!CP13</f>
        <v>Jahoda Martin</v>
      </c>
      <c r="W29" s="678">
        <f>Stat.!CV13</f>
        <v>0</v>
      </c>
      <c r="X29" s="678">
        <f>Stat.!CW13</f>
        <v>0</v>
      </c>
      <c r="Y29" s="120"/>
      <c r="Z29" s="29" t="str">
        <f>Stat.!$BW15</f>
        <v>Kelbler Marek</v>
      </c>
      <c r="AA29" s="29">
        <f>Stat.!BZ15</f>
        <v>0</v>
      </c>
      <c r="AB29" s="29">
        <f>Stat.!CA15</f>
        <v>0</v>
      </c>
      <c r="AC29" s="29">
        <f>Stat.!CB15</f>
        <v>0</v>
      </c>
      <c r="AD29" s="457" t="str">
        <f t="shared" si="11"/>
        <v>Kelbler Marek</v>
      </c>
      <c r="AE29" s="457">
        <f>VLOOKUP($AD29,TAB!$B$7:$U$38,4,0)</f>
        <v>0</v>
      </c>
      <c r="AF29" s="457">
        <f>VLOOKUP($AD29,TAB!$B$7:$U$38,5,0)</f>
        <v>0</v>
      </c>
      <c r="AG29" s="457">
        <f t="shared" si="12"/>
        <v>0</v>
      </c>
      <c r="AH29" s="451" t="str">
        <f t="shared" si="13"/>
        <v>Kelbler Marek</v>
      </c>
      <c r="AI29" s="451">
        <f>VLOOKUP($AD29,TAB!$B$7:$U$39,10,0)</f>
        <v>0</v>
      </c>
      <c r="AJ29" s="451">
        <f>VLOOKUP($AD29,TAB!$B$7:$U$39,11,0)</f>
        <v>0</v>
      </c>
      <c r="AK29" s="451">
        <f t="shared" si="14"/>
        <v>0</v>
      </c>
      <c r="AL29" s="29" t="str">
        <f t="shared" si="15"/>
        <v>Chvátal Patrik</v>
      </c>
      <c r="AM29" s="29">
        <f>VLOOKUP($AL29,Stat.!$CY$4:$CZ$36,2,0)</f>
        <v>90</v>
      </c>
      <c r="AN29" s="866" t="str">
        <f t="shared" ref="AN29:AN37" si="16">AP29</f>
        <v>Chvátal Patrik</v>
      </c>
      <c r="AO29" s="866">
        <f>VLOOKUP($AN29,Stat.!$DB$4:$DC$36,2,0)</f>
        <v>61</v>
      </c>
      <c r="AP29" s="29" t="str">
        <f>Stat.!$CP24</f>
        <v>Chvátal Patrik</v>
      </c>
      <c r="AQ29" s="29">
        <f>Stat.!$CZ24+Stat.!$DC24</f>
        <v>151</v>
      </c>
    </row>
    <row r="30" spans="1:43" x14ac:dyDescent="0.2">
      <c r="A30" s="29">
        <v>26</v>
      </c>
      <c r="B30" s="29" t="str">
        <f>Stat.!BW36</f>
        <v>Krejčí Miroslav</v>
      </c>
      <c r="C30" s="29">
        <f>Stat.!BX36</f>
        <v>3</v>
      </c>
      <c r="D30" s="29">
        <f>Stat.!BY36</f>
        <v>0</v>
      </c>
      <c r="E30" s="29">
        <f t="shared" si="0"/>
        <v>3</v>
      </c>
      <c r="F30" s="457" t="str">
        <f>Stat.!CG23</f>
        <v>Šmahel Michal</v>
      </c>
      <c r="G30" s="457">
        <f>Stat.!CH23</f>
        <v>0</v>
      </c>
      <c r="H30" s="457">
        <f>Stat.!CI23</f>
        <v>1</v>
      </c>
      <c r="I30" s="554">
        <f t="shared" si="1"/>
        <v>1</v>
      </c>
      <c r="J30" s="451" t="str">
        <f>Stat.!CP15</f>
        <v>Kelbler Marek</v>
      </c>
      <c r="K30" s="451">
        <f>Stat.!CQ15</f>
        <v>2</v>
      </c>
      <c r="L30" s="451">
        <f>Stat.!CR15</f>
        <v>0</v>
      </c>
      <c r="M30" s="451">
        <f t="shared" si="2"/>
        <v>2</v>
      </c>
      <c r="N30" s="120" t="str">
        <f>Stat.!BW29</f>
        <v>Nehyba Filip</v>
      </c>
      <c r="O30" s="120">
        <f>Stat.!CC29</f>
        <v>0</v>
      </c>
      <c r="P30" s="120">
        <f>Stat.!CD29</f>
        <v>0</v>
      </c>
      <c r="Q30" s="678"/>
      <c r="R30" s="679" t="str">
        <f>Stat.!CG29</f>
        <v>Nehyba Filip</v>
      </c>
      <c r="S30" s="679">
        <f>Stat.!CM29</f>
        <v>0</v>
      </c>
      <c r="T30" s="679">
        <f>Stat.!CN29</f>
        <v>0</v>
      </c>
      <c r="U30" s="120"/>
      <c r="V30" s="678" t="str">
        <f>Stat.!CP4</f>
        <v>Havlík Roman</v>
      </c>
      <c r="W30" s="678">
        <f>Stat.!CV4</f>
        <v>0</v>
      </c>
      <c r="X30" s="678">
        <f>Stat.!CW4</f>
        <v>0</v>
      </c>
      <c r="Y30" s="120"/>
      <c r="Z30" s="29" t="str">
        <f>Stat.!$BW25</f>
        <v>Koupil Petr</v>
      </c>
      <c r="AA30" s="29">
        <f>Stat.!BZ25</f>
        <v>0</v>
      </c>
      <c r="AB30" s="29">
        <f>Stat.!CA25</f>
        <v>0</v>
      </c>
      <c r="AC30" s="29">
        <f>Stat.!CB25</f>
        <v>0</v>
      </c>
      <c r="AD30" s="457" t="str">
        <f t="shared" si="11"/>
        <v>Koupil Petr</v>
      </c>
      <c r="AE30" s="457">
        <f>VLOOKUP($AD30,TAB!$B$7:$U$38,4,0)</f>
        <v>0</v>
      </c>
      <c r="AF30" s="457">
        <f>VLOOKUP($AD30,TAB!$B$7:$U$38,5,0)</f>
        <v>0</v>
      </c>
      <c r="AG30" s="457">
        <f t="shared" si="12"/>
        <v>0</v>
      </c>
      <c r="AH30" s="451" t="str">
        <f t="shared" si="13"/>
        <v>Koupil Petr</v>
      </c>
      <c r="AI30" s="451">
        <f>VLOOKUP($AD30,TAB!$B$7:$U$39,10,0)</f>
        <v>0</v>
      </c>
      <c r="AJ30" s="451">
        <f>VLOOKUP($AD30,TAB!$B$7:$U$39,11,0)</f>
        <v>0</v>
      </c>
      <c r="AK30" s="451">
        <f t="shared" si="14"/>
        <v>0</v>
      </c>
      <c r="AL30" s="29" t="str">
        <f t="shared" si="15"/>
        <v>Aipldauer Rostislav</v>
      </c>
      <c r="AM30" s="29">
        <f>VLOOKUP($AL30,Stat.!$CY$4:$CZ$36,2,0)</f>
        <v>90</v>
      </c>
      <c r="AN30" s="866" t="str">
        <f t="shared" si="16"/>
        <v>Aipldauer Rostislav</v>
      </c>
      <c r="AO30" s="866">
        <f>VLOOKUP($AN30,Stat.!$DB$4:$DC$36,2,0)</f>
        <v>0</v>
      </c>
      <c r="AP30" s="29" t="str">
        <f>Stat.!$CP34</f>
        <v>Aipldauer Rostislav</v>
      </c>
      <c r="AQ30" s="29">
        <f>Stat.!$CZ34+Stat.!$DC34</f>
        <v>90</v>
      </c>
    </row>
    <row r="31" spans="1:43" x14ac:dyDescent="0.2">
      <c r="A31" s="29">
        <v>27</v>
      </c>
      <c r="B31" s="29" t="str">
        <f>Stat.!BW15</f>
        <v>Kelbler Marek</v>
      </c>
      <c r="C31" s="29">
        <f>Stat.!BX15</f>
        <v>2</v>
      </c>
      <c r="D31" s="29">
        <f>Stat.!BY15</f>
        <v>0</v>
      </c>
      <c r="E31" s="29">
        <f t="shared" si="0"/>
        <v>2</v>
      </c>
      <c r="F31" s="457" t="str">
        <f>Stat.!CG28</f>
        <v>Plachý Karel</v>
      </c>
      <c r="G31" s="457">
        <f>Stat.!CH28</f>
        <v>0</v>
      </c>
      <c r="H31" s="457">
        <f>Stat.!CI28</f>
        <v>1</v>
      </c>
      <c r="I31" s="554">
        <f t="shared" si="1"/>
        <v>1</v>
      </c>
      <c r="J31" s="451" t="str">
        <f>Stat.!CP13</f>
        <v>Jahoda Martin</v>
      </c>
      <c r="K31" s="451">
        <f>Stat.!CQ13</f>
        <v>0</v>
      </c>
      <c r="L31" s="451">
        <f>Stat.!CR13</f>
        <v>1</v>
      </c>
      <c r="M31" s="451">
        <f t="shared" si="2"/>
        <v>1</v>
      </c>
      <c r="N31" s="120" t="str">
        <f>Stat.!BW15</f>
        <v>Kelbler Marek</v>
      </c>
      <c r="O31" s="120">
        <f>Stat.!CC15</f>
        <v>0</v>
      </c>
      <c r="P31" s="120">
        <f>Stat.!CD15</f>
        <v>0</v>
      </c>
      <c r="Q31" s="678"/>
      <c r="R31" s="679" t="str">
        <f>Stat.!CG15</f>
        <v>Kelbler Marek</v>
      </c>
      <c r="S31" s="679">
        <f>Stat.!CM15</f>
        <v>0</v>
      </c>
      <c r="T31" s="679">
        <f>Stat.!CN15</f>
        <v>0</v>
      </c>
      <c r="U31" s="120"/>
      <c r="V31" s="678" t="str">
        <f>Stat.!CP26</f>
        <v>Dolák Jan</v>
      </c>
      <c r="W31" s="678">
        <f>Stat.!CV26</f>
        <v>0</v>
      </c>
      <c r="X31" s="678">
        <f>Stat.!CW26</f>
        <v>0</v>
      </c>
      <c r="Y31" s="120"/>
      <c r="Z31" s="29" t="str">
        <f>Stat.!$BW9</f>
        <v>Habr Jiří</v>
      </c>
      <c r="AA31" s="29">
        <f>Stat.!BZ9</f>
        <v>0</v>
      </c>
      <c r="AB31" s="29">
        <f>Stat.!CA9</f>
        <v>0</v>
      </c>
      <c r="AC31" s="29">
        <f>Stat.!CB9</f>
        <v>0</v>
      </c>
      <c r="AD31" s="457" t="str">
        <f t="shared" si="11"/>
        <v>Habr Jiří</v>
      </c>
      <c r="AE31" s="457">
        <f>VLOOKUP($AD31,TAB!$B$7:$U$38,4,0)</f>
        <v>0</v>
      </c>
      <c r="AF31" s="457">
        <f>VLOOKUP($AD31,TAB!$B$7:$U$38,5,0)</f>
        <v>0</v>
      </c>
      <c r="AG31" s="457">
        <f t="shared" si="12"/>
        <v>0</v>
      </c>
      <c r="AH31" s="451" t="str">
        <f t="shared" si="13"/>
        <v>Habr Jiří</v>
      </c>
      <c r="AI31" s="451">
        <f>VLOOKUP($AD31,TAB!$B$7:$U$39,10,0)</f>
        <v>0</v>
      </c>
      <c r="AJ31" s="451">
        <f>VLOOKUP($AD31,TAB!$B$7:$U$39,11,0)</f>
        <v>0</v>
      </c>
      <c r="AK31" s="451">
        <f t="shared" si="14"/>
        <v>0</v>
      </c>
      <c r="AL31" s="29" t="str">
        <f t="shared" ref="AL31:AL32" si="17">AP31</f>
        <v>Šmahel Michal</v>
      </c>
      <c r="AM31" s="29">
        <f>VLOOKUP($AL31,Stat.!$CY$4:$CZ$36,2,0)</f>
        <v>9</v>
      </c>
      <c r="AN31" s="866" t="str">
        <f t="shared" si="16"/>
        <v>Šmahel Michal</v>
      </c>
      <c r="AO31" s="866">
        <f>VLOOKUP($AN31,Stat.!$DB$4:$DC$36,2,0)</f>
        <v>72</v>
      </c>
      <c r="AP31" s="29" t="str">
        <f>Stat.!$CP23</f>
        <v>Šmahel Michal</v>
      </c>
      <c r="AQ31" s="29">
        <f>Stat.!$CZ23+Stat.!$DC23</f>
        <v>81</v>
      </c>
    </row>
    <row r="32" spans="1:43" x14ac:dyDescent="0.2">
      <c r="A32" s="29">
        <v>28</v>
      </c>
      <c r="B32" s="29" t="str">
        <f>Stat.!BW34</f>
        <v>Aipldauer Rostislav</v>
      </c>
      <c r="C32" s="29">
        <f>Stat.!BX34</f>
        <v>1</v>
      </c>
      <c r="D32" s="29">
        <f>Stat.!BY34</f>
        <v>0</v>
      </c>
      <c r="E32" s="29">
        <f t="shared" si="0"/>
        <v>1</v>
      </c>
      <c r="F32" s="457" t="str">
        <f>Stat.!CG9</f>
        <v>Habr Jiří</v>
      </c>
      <c r="G32" s="457">
        <f>Stat.!CH9</f>
        <v>0</v>
      </c>
      <c r="H32" s="457">
        <f>Stat.!CI9</f>
        <v>0</v>
      </c>
      <c r="I32" s="554">
        <f t="shared" ref="I32:I37" si="18">SUM(G32:H32)</f>
        <v>0</v>
      </c>
      <c r="J32" s="451" t="str">
        <f>Stat.!$CP4</f>
        <v>Havlík Roman</v>
      </c>
      <c r="K32" s="451">
        <f>Stat.!CQ4</f>
        <v>1</v>
      </c>
      <c r="L32" s="451">
        <f>Stat.!CR4</f>
        <v>0</v>
      </c>
      <c r="M32" s="451">
        <f t="shared" si="2"/>
        <v>1</v>
      </c>
      <c r="N32" s="120" t="str">
        <f>Stat.!BW30</f>
        <v>Nedoma Václav</v>
      </c>
      <c r="O32" s="120">
        <f>Stat.!CC30</f>
        <v>0</v>
      </c>
      <c r="P32" s="120">
        <f>Stat.!CD30</f>
        <v>0</v>
      </c>
      <c r="Q32" s="678"/>
      <c r="R32" s="679" t="str">
        <f>Stat.!CG30</f>
        <v>Nedoma Václav</v>
      </c>
      <c r="S32" s="679">
        <f>Stat.!CM30</f>
        <v>0</v>
      </c>
      <c r="T32" s="679">
        <f>Stat.!CN30</f>
        <v>0</v>
      </c>
      <c r="U32" s="120"/>
      <c r="V32" s="678" t="str">
        <f>Stat.!CP25</f>
        <v>Koupil Petr</v>
      </c>
      <c r="W32" s="678">
        <f>Stat.!CV25</f>
        <v>0</v>
      </c>
      <c r="X32" s="678">
        <f>Stat.!CW25</f>
        <v>0</v>
      </c>
      <c r="Y32" s="120"/>
      <c r="Z32" s="29" t="str">
        <f>Stat.!$BW17</f>
        <v>Zejda Vojtěch</v>
      </c>
      <c r="AA32" s="29">
        <f>Stat.!BZ17</f>
        <v>0</v>
      </c>
      <c r="AB32" s="29">
        <f>Stat.!CA17</f>
        <v>0</v>
      </c>
      <c r="AC32" s="29">
        <f>Stat.!CB17</f>
        <v>0</v>
      </c>
      <c r="AD32" s="457" t="str">
        <f t="shared" si="11"/>
        <v>Zejda Vojtěch</v>
      </c>
      <c r="AE32" s="457">
        <f>VLOOKUP($AD32,TAB!$B$7:$U$38,4,0)</f>
        <v>0</v>
      </c>
      <c r="AF32" s="457">
        <f>VLOOKUP($AD32,TAB!$B$7:$U$38,5,0)</f>
        <v>0</v>
      </c>
      <c r="AG32" s="457">
        <f t="shared" si="12"/>
        <v>0</v>
      </c>
      <c r="AH32" s="451" t="str">
        <f t="shared" si="13"/>
        <v>Zejda Vojtěch</v>
      </c>
      <c r="AI32" s="451">
        <f>VLOOKUP($AD32,TAB!$B$7:$U$39,10,0)</f>
        <v>0</v>
      </c>
      <c r="AJ32" s="451">
        <f>VLOOKUP($AD32,TAB!$B$7:$U$39,11,0)</f>
        <v>0</v>
      </c>
      <c r="AK32" s="451">
        <f t="shared" si="14"/>
        <v>0</v>
      </c>
      <c r="AL32" s="29" t="str">
        <f t="shared" si="17"/>
        <v>Pospíchal Tomáš</v>
      </c>
      <c r="AM32" s="29">
        <f>VLOOKUP($AL32,Stat.!$CY$4:$CZ$36,2,0)</f>
        <v>0</v>
      </c>
      <c r="AN32" s="866" t="str">
        <f t="shared" si="16"/>
        <v>Pospíchal Tomáš</v>
      </c>
      <c r="AO32" s="866">
        <f>VLOOKUP($AN32,Stat.!$DB$4:$DC$36,2,0)</f>
        <v>45</v>
      </c>
      <c r="AP32" s="29" t="str">
        <f>Stat.!$CP33</f>
        <v>Pospíchal Tomáš</v>
      </c>
      <c r="AQ32" s="29">
        <f>Stat.!$CZ33+Stat.!$DC33</f>
        <v>45</v>
      </c>
    </row>
    <row r="33" spans="1:43" x14ac:dyDescent="0.2">
      <c r="A33" s="29">
        <v>29</v>
      </c>
      <c r="B33" s="29" t="str">
        <f>Stat.!BW28</f>
        <v>Plachý Karel</v>
      </c>
      <c r="C33" s="29">
        <f>Stat.!BX28</f>
        <v>0</v>
      </c>
      <c r="D33" s="29">
        <f>Stat.!BY28</f>
        <v>1</v>
      </c>
      <c r="E33" s="29">
        <f t="shared" si="0"/>
        <v>1</v>
      </c>
      <c r="F33" s="457" t="str">
        <f>Stat.!CG7</f>
        <v>Kelbler David</v>
      </c>
      <c r="G33" s="457">
        <f>Stat.!CH7</f>
        <v>0</v>
      </c>
      <c r="H33" s="457">
        <f>Stat.!CI7</f>
        <v>0</v>
      </c>
      <c r="I33" s="554">
        <f t="shared" si="18"/>
        <v>0</v>
      </c>
      <c r="J33" s="451" t="str">
        <f>Stat.!CP33</f>
        <v>Pospíchal Tomáš</v>
      </c>
      <c r="K33" s="451">
        <f>Stat.!CQ33</f>
        <v>1</v>
      </c>
      <c r="L33" s="451">
        <f>Stat.!CR33</f>
        <v>0</v>
      </c>
      <c r="M33" s="451">
        <f t="shared" si="2"/>
        <v>1</v>
      </c>
      <c r="N33" s="120" t="str">
        <f>Stat.!BW32</f>
        <v>Zejda Tomáš</v>
      </c>
      <c r="O33" s="120">
        <f>Stat.!CC32</f>
        <v>0</v>
      </c>
      <c r="P33" s="120">
        <f>Stat.!CD32</f>
        <v>0</v>
      </c>
      <c r="Q33" s="678"/>
      <c r="R33" s="679" t="str">
        <f>Stat.!CG32</f>
        <v>Zejda Tomáš</v>
      </c>
      <c r="S33" s="679">
        <f>Stat.!CM32</f>
        <v>0</v>
      </c>
      <c r="T33" s="679">
        <f>Stat.!CN32</f>
        <v>0</v>
      </c>
      <c r="U33" s="120"/>
      <c r="V33" s="678" t="str">
        <f>Stat.!CP31</f>
        <v>Tříletý Radim</v>
      </c>
      <c r="W33" s="678">
        <f>Stat.!CV31</f>
        <v>0</v>
      </c>
      <c r="X33" s="678">
        <f>Stat.!CW31</f>
        <v>0</v>
      </c>
      <c r="Y33" s="120"/>
      <c r="Z33" s="29" t="str">
        <f>Stat.!$BW24</f>
        <v>Chvátal Patrik</v>
      </c>
      <c r="AA33" s="29">
        <f>Stat.!BZ24</f>
        <v>0</v>
      </c>
      <c r="AB33" s="29">
        <f>Stat.!CA24</f>
        <v>0</v>
      </c>
      <c r="AC33" s="29">
        <f>Stat.!CB24</f>
        <v>0</v>
      </c>
      <c r="AD33" s="457" t="str">
        <f t="shared" si="11"/>
        <v>Chvátal Patrik</v>
      </c>
      <c r="AE33" s="457">
        <f>VLOOKUP($AD33,TAB!$B$7:$U$38,4,0)</f>
        <v>0</v>
      </c>
      <c r="AF33" s="457">
        <f>VLOOKUP($AD33,TAB!$B$7:$U$38,5,0)</f>
        <v>0</v>
      </c>
      <c r="AG33" s="457">
        <f t="shared" si="12"/>
        <v>0</v>
      </c>
      <c r="AH33" s="451" t="str">
        <f t="shared" si="13"/>
        <v>Chvátal Patrik</v>
      </c>
      <c r="AI33" s="451">
        <f>VLOOKUP($AD33,TAB!$B$7:$U$39,10,0)</f>
        <v>0</v>
      </c>
      <c r="AJ33" s="451">
        <f>VLOOKUP($AD33,TAB!$B$7:$U$39,11,0)</f>
        <v>0</v>
      </c>
      <c r="AK33" s="451">
        <f t="shared" si="14"/>
        <v>0</v>
      </c>
      <c r="AL33" s="29" t="str">
        <f t="shared" ref="AL33:AL37" si="19">AP33</f>
        <v>Nedoma Václav</v>
      </c>
      <c r="AM33" s="29">
        <f>VLOOKUP($AL33,Stat.!$CY$4:$CZ$36,2,0)</f>
        <v>0</v>
      </c>
      <c r="AN33" s="866" t="str">
        <f t="shared" si="16"/>
        <v>Nedoma Václav</v>
      </c>
      <c r="AO33" s="866">
        <f>VLOOKUP($AN33,Stat.!$DB$4:$DC$36,2,0)</f>
        <v>45</v>
      </c>
      <c r="AP33" s="29" t="str">
        <f>Stat.!$CP30</f>
        <v>Nedoma Václav</v>
      </c>
      <c r="AQ33" s="29">
        <f>Stat.!$CZ30+Stat.!$DC30</f>
        <v>45</v>
      </c>
    </row>
    <row r="34" spans="1:43" x14ac:dyDescent="0.2">
      <c r="A34" s="29">
        <v>30</v>
      </c>
      <c r="B34" s="29" t="str">
        <f>Stat.!BW13</f>
        <v>Jahoda Martin</v>
      </c>
      <c r="C34" s="29">
        <f>Stat.!BX13</f>
        <v>0</v>
      </c>
      <c r="D34" s="29">
        <f>Stat.!BY13</f>
        <v>1</v>
      </c>
      <c r="E34" s="29">
        <f t="shared" si="0"/>
        <v>1</v>
      </c>
      <c r="F34" s="457" t="str">
        <f>Stat.!CG15</f>
        <v>Kelbler Marek</v>
      </c>
      <c r="G34" s="457">
        <f>Stat.!CH15</f>
        <v>0</v>
      </c>
      <c r="H34" s="457">
        <f>Stat.!CI15</f>
        <v>0</v>
      </c>
      <c r="I34" s="554">
        <f t="shared" si="18"/>
        <v>0</v>
      </c>
      <c r="J34" s="451" t="str">
        <f>Stat.!CP30</f>
        <v>Nedoma Václav</v>
      </c>
      <c r="K34" s="451">
        <f>Stat.!CQ30</f>
        <v>1</v>
      </c>
      <c r="L34" s="451">
        <f>Stat.!CR30</f>
        <v>0</v>
      </c>
      <c r="M34" s="451">
        <f t="shared" si="2"/>
        <v>1</v>
      </c>
      <c r="N34" s="120" t="str">
        <f>Stat.!BW28</f>
        <v>Plachý Karel</v>
      </c>
      <c r="O34" s="120">
        <f>Stat.!CC28</f>
        <v>0</v>
      </c>
      <c r="P34" s="120">
        <f>Stat.!CD28</f>
        <v>0</v>
      </c>
      <c r="Q34" s="678"/>
      <c r="R34" s="679" t="str">
        <f>Stat.!CG28</f>
        <v>Plachý Karel</v>
      </c>
      <c r="S34" s="679">
        <f>Stat.!CM28</f>
        <v>0</v>
      </c>
      <c r="T34" s="679">
        <f>Stat.!CN28</f>
        <v>0</v>
      </c>
      <c r="U34" s="120"/>
      <c r="V34" s="678" t="str">
        <f>Stat.!CP33</f>
        <v>Pospíchal Tomáš</v>
      </c>
      <c r="W34" s="678">
        <f>Stat.!CV33</f>
        <v>0</v>
      </c>
      <c r="X34" s="678">
        <f>Stat.!CW33</f>
        <v>0</v>
      </c>
      <c r="Y34" s="120"/>
      <c r="Z34" s="29" t="str">
        <f>Stat.!$BW30</f>
        <v>Nedoma Václav</v>
      </c>
      <c r="AA34" s="29">
        <f>Stat.!BZ30</f>
        <v>0</v>
      </c>
      <c r="AB34" s="29">
        <f>Stat.!CA30</f>
        <v>0</v>
      </c>
      <c r="AC34" s="29">
        <f>Stat.!CB30</f>
        <v>0</v>
      </c>
      <c r="AD34" s="457" t="str">
        <f t="shared" si="11"/>
        <v>Nedoma Václav</v>
      </c>
      <c r="AE34" s="457">
        <f>VLOOKUP($AD34,TAB!$B$7:$U$38,4,0)</f>
        <v>0</v>
      </c>
      <c r="AF34" s="457">
        <f>VLOOKUP($AD34,TAB!$B$7:$U$38,5,0)</f>
        <v>0</v>
      </c>
      <c r="AG34" s="457">
        <f t="shared" si="12"/>
        <v>0</v>
      </c>
      <c r="AH34" s="451" t="str">
        <f t="shared" si="13"/>
        <v>Nedoma Václav</v>
      </c>
      <c r="AI34" s="451">
        <f>VLOOKUP($AD34,TAB!$B$7:$U$39,10,0)</f>
        <v>0</v>
      </c>
      <c r="AJ34" s="451">
        <f>VLOOKUP($AD34,TAB!$B$7:$U$39,11,0)</f>
        <v>0</v>
      </c>
      <c r="AK34" s="451">
        <f t="shared" si="14"/>
        <v>0</v>
      </c>
      <c r="AL34" s="29" t="str">
        <f t="shared" si="19"/>
        <v>Jahoda Martin</v>
      </c>
      <c r="AM34" s="29">
        <f>VLOOKUP($AL34,Stat.!$CY$4:$CZ$36,2,0)</f>
        <v>0</v>
      </c>
      <c r="AN34" s="866" t="str">
        <f t="shared" si="16"/>
        <v>Jahoda Martin</v>
      </c>
      <c r="AO34" s="866">
        <f>VLOOKUP($AN34,Stat.!$DB$4:$DC$36,2,0)</f>
        <v>11</v>
      </c>
      <c r="AP34" s="29" t="str">
        <f>Stat.!$CP13</f>
        <v>Jahoda Martin</v>
      </c>
      <c r="AQ34" s="29">
        <f>Stat.!$CZ13+Stat.!$DC13</f>
        <v>11</v>
      </c>
    </row>
    <row r="35" spans="1:43" x14ac:dyDescent="0.2">
      <c r="A35" s="29">
        <v>31</v>
      </c>
      <c r="B35" s="29" t="str">
        <f>Stat.!BW33</f>
        <v>Pospíchal Tomáš</v>
      </c>
      <c r="C35" s="29">
        <f>Stat.!BX33</f>
        <v>1</v>
      </c>
      <c r="D35" s="29">
        <f>Stat.!BY33</f>
        <v>0</v>
      </c>
      <c r="E35" s="29">
        <f t="shared" si="0"/>
        <v>1</v>
      </c>
      <c r="F35" s="457" t="str">
        <f>Stat.!CG13</f>
        <v>Jahoda Martin</v>
      </c>
      <c r="G35" s="457">
        <f>Stat.!CH13</f>
        <v>0</v>
      </c>
      <c r="H35" s="457">
        <f>Stat.!CI13</f>
        <v>0</v>
      </c>
      <c r="I35" s="554">
        <f t="shared" si="18"/>
        <v>0</v>
      </c>
      <c r="J35" s="451" t="str">
        <f>Stat.!CP9</f>
        <v>Habr Jiří</v>
      </c>
      <c r="K35" s="451">
        <f>Stat.!CQ9</f>
        <v>0</v>
      </c>
      <c r="L35" s="451">
        <f>Stat.!CR9</f>
        <v>0</v>
      </c>
      <c r="M35" s="451">
        <f t="shared" si="2"/>
        <v>0</v>
      </c>
      <c r="N35" s="120" t="str">
        <f>Stat.!BW31</f>
        <v>Tříletý Radim</v>
      </c>
      <c r="O35" s="120">
        <f>Stat.!CC31</f>
        <v>0</v>
      </c>
      <c r="P35" s="120">
        <f>Stat.!CD31</f>
        <v>0</v>
      </c>
      <c r="Q35" s="678"/>
      <c r="R35" s="679" t="str">
        <f>Stat.!CG31</f>
        <v>Tříletý Radim</v>
      </c>
      <c r="S35" s="679">
        <f>Stat.!CM31</f>
        <v>0</v>
      </c>
      <c r="T35" s="679">
        <f>Stat.!CN31</f>
        <v>0</v>
      </c>
      <c r="U35" s="120"/>
      <c r="V35" s="678" t="str">
        <f>Stat.!CP35</f>
        <v>Černý Jiří</v>
      </c>
      <c r="W35" s="678">
        <f>Stat.!CV35</f>
        <v>0</v>
      </c>
      <c r="X35" s="678">
        <f>Stat.!CW35</f>
        <v>0</v>
      </c>
      <c r="Y35" s="120"/>
      <c r="Z35" s="29" t="str">
        <f>Stat.!$BW28</f>
        <v>Plachý Karel</v>
      </c>
      <c r="AA35" s="29">
        <f>Stat.!BZ28</f>
        <v>0</v>
      </c>
      <c r="AB35" s="29">
        <f>Stat.!CA28</f>
        <v>0</v>
      </c>
      <c r="AC35" s="29">
        <f>Stat.!CB28</f>
        <v>0</v>
      </c>
      <c r="AD35" s="457" t="str">
        <f t="shared" si="11"/>
        <v>Plachý Karel</v>
      </c>
      <c r="AE35" s="457">
        <f>VLOOKUP($AD35,TAB!$B$7:$U$38,4,0)</f>
        <v>0</v>
      </c>
      <c r="AF35" s="457">
        <f>VLOOKUP($AD35,TAB!$B$7:$U$38,5,0)</f>
        <v>0</v>
      </c>
      <c r="AG35" s="457">
        <f t="shared" si="12"/>
        <v>0</v>
      </c>
      <c r="AH35" s="451" t="str">
        <f t="shared" si="13"/>
        <v>Plachý Karel</v>
      </c>
      <c r="AI35" s="451">
        <f>VLOOKUP($AD35,TAB!$B$7:$U$39,10,0)</f>
        <v>0</v>
      </c>
      <c r="AJ35" s="451">
        <f>VLOOKUP($AD35,TAB!$B$7:$U$39,11,0)</f>
        <v>0</v>
      </c>
      <c r="AK35" s="451">
        <f t="shared" si="14"/>
        <v>0</v>
      </c>
      <c r="AL35" s="29" t="str">
        <f t="shared" si="19"/>
        <v>Plachý Karel</v>
      </c>
      <c r="AM35" s="29">
        <f>VLOOKUP($AL35,Stat.!$CY$4:$CZ$36,2,0)</f>
        <v>5</v>
      </c>
      <c r="AN35" s="866" t="str">
        <f t="shared" si="16"/>
        <v>Plachý Karel</v>
      </c>
      <c r="AO35" s="866">
        <f>VLOOKUP($AN35,Stat.!$DB$4:$DC$36,2,0)</f>
        <v>0</v>
      </c>
      <c r="AP35" s="29" t="str">
        <f>Stat.!$CP28</f>
        <v>Plachý Karel</v>
      </c>
      <c r="AQ35" s="29">
        <f>Stat.!$CZ28+Stat.!$DC28</f>
        <v>5</v>
      </c>
    </row>
    <row r="36" spans="1:43" x14ac:dyDescent="0.2">
      <c r="A36" s="29">
        <v>32</v>
      </c>
      <c r="B36" s="29" t="str">
        <f>Stat.!BW30</f>
        <v>Nedoma Václav</v>
      </c>
      <c r="C36" s="29">
        <f>Stat.!BX30</f>
        <v>1</v>
      </c>
      <c r="D36" s="29">
        <f>Stat.!BY30</f>
        <v>0</v>
      </c>
      <c r="E36" s="29">
        <f t="shared" si="0"/>
        <v>1</v>
      </c>
      <c r="F36" s="457" t="str">
        <f>Stat.!CG30</f>
        <v>Nedoma Václav</v>
      </c>
      <c r="G36" s="457">
        <f>Stat.!CH30</f>
        <v>0</v>
      </c>
      <c r="H36" s="457">
        <f>Stat.!CI30</f>
        <v>0</v>
      </c>
      <c r="I36" s="554">
        <f t="shared" si="18"/>
        <v>0</v>
      </c>
      <c r="J36" s="451" t="str">
        <f>Stat.!CP34</f>
        <v>Aipldauer Rostislav</v>
      </c>
      <c r="K36" s="451">
        <f>Stat.!CQ34</f>
        <v>0</v>
      </c>
      <c r="L36" s="451">
        <f>Stat.!CR34</f>
        <v>0</v>
      </c>
      <c r="M36" s="451">
        <f t="shared" si="2"/>
        <v>0</v>
      </c>
      <c r="N36" s="120" t="str">
        <f>Stat.!BW33</f>
        <v>Pospíchal Tomáš</v>
      </c>
      <c r="O36" s="120">
        <f>Stat.!CC33</f>
        <v>0</v>
      </c>
      <c r="P36" s="120">
        <f>Stat.!CD33</f>
        <v>0</v>
      </c>
      <c r="Q36" s="678"/>
      <c r="R36" s="679" t="str">
        <f>Stat.!CG33</f>
        <v>Pospíchal Tomáš</v>
      </c>
      <c r="S36" s="679">
        <f>Stat.!CM33</f>
        <v>0</v>
      </c>
      <c r="T36" s="679">
        <f>Stat.!CN33</f>
        <v>0</v>
      </c>
      <c r="U36" s="120"/>
      <c r="V36" s="678" t="str">
        <f>Stat.!CP34</f>
        <v>Aipldauer Rostislav</v>
      </c>
      <c r="W36" s="678">
        <f>Stat.!CV34</f>
        <v>0</v>
      </c>
      <c r="X36" s="678">
        <f>Stat.!CW34</f>
        <v>0</v>
      </c>
      <c r="Y36" s="120"/>
      <c r="Z36" s="29" t="str">
        <f>Stat.!$BW31</f>
        <v>Tříletý Radim</v>
      </c>
      <c r="AA36" s="29">
        <f>Stat.!BZ31</f>
        <v>0</v>
      </c>
      <c r="AB36" s="29">
        <f>Stat.!CA31</f>
        <v>0</v>
      </c>
      <c r="AC36" s="29">
        <f>Stat.!CB31</f>
        <v>0</v>
      </c>
      <c r="AD36" s="457" t="str">
        <f t="shared" si="11"/>
        <v>Tříletý Radim</v>
      </c>
      <c r="AE36" s="457">
        <f>VLOOKUP($AD36,TAB!$B$7:$U$38,4,0)</f>
        <v>0</v>
      </c>
      <c r="AF36" s="457">
        <f>VLOOKUP($AD36,TAB!$B$7:$U$38,5,0)</f>
        <v>0</v>
      </c>
      <c r="AG36" s="457">
        <f t="shared" si="12"/>
        <v>0</v>
      </c>
      <c r="AH36" s="451" t="str">
        <f t="shared" si="13"/>
        <v>Tříletý Radim</v>
      </c>
      <c r="AI36" s="451">
        <f>VLOOKUP($AD36,TAB!$B$7:$U$39,10,0)</f>
        <v>0</v>
      </c>
      <c r="AJ36" s="451">
        <f>VLOOKUP($AD36,TAB!$B$7:$U$39,11,0)</f>
        <v>0</v>
      </c>
      <c r="AK36" s="451">
        <f t="shared" si="14"/>
        <v>0</v>
      </c>
      <c r="AL36" s="29" t="str">
        <f t="shared" si="19"/>
        <v>Habr Jiří</v>
      </c>
      <c r="AM36" s="29">
        <f>VLOOKUP($AL36,Stat.!$CY$4:$CZ$36,2,0)</f>
        <v>0</v>
      </c>
      <c r="AN36" s="866" t="str">
        <f t="shared" si="16"/>
        <v>Habr Jiří</v>
      </c>
      <c r="AO36" s="866">
        <f>VLOOKUP($AN36,Stat.!$DB$4:$DC$36,2,0)</f>
        <v>0</v>
      </c>
      <c r="AP36" s="29" t="str">
        <f>Stat.!$CP9</f>
        <v>Habr Jiří</v>
      </c>
      <c r="AQ36" s="29">
        <f>Stat.!$CZ9+Stat.!$DC9</f>
        <v>0</v>
      </c>
    </row>
    <row r="37" spans="1:43" x14ac:dyDescent="0.2">
      <c r="A37" s="29">
        <v>33</v>
      </c>
      <c r="B37" s="29" t="str">
        <f>Stat.!BW9</f>
        <v>Habr Jiří</v>
      </c>
      <c r="C37" s="29">
        <f>Stat.!BX9</f>
        <v>0</v>
      </c>
      <c r="D37" s="29">
        <f>Stat.!BY9</f>
        <v>0</v>
      </c>
      <c r="E37" s="29">
        <f t="shared" si="0"/>
        <v>0</v>
      </c>
      <c r="F37" s="457" t="str">
        <f>Stat.!CG33</f>
        <v>Pospíchal Tomáš</v>
      </c>
      <c r="G37" s="457">
        <f>Stat.!CH33</f>
        <v>0</v>
      </c>
      <c r="H37" s="457">
        <f>Stat.!CI33</f>
        <v>0</v>
      </c>
      <c r="I37" s="554">
        <f t="shared" si="18"/>
        <v>0</v>
      </c>
      <c r="J37" s="451" t="str">
        <f>Stat.!CP28</f>
        <v>Plachý Karel</v>
      </c>
      <c r="K37" s="451">
        <f>Stat.!CQ28</f>
        <v>0</v>
      </c>
      <c r="L37" s="451">
        <f>Stat.!CR28</f>
        <v>0</v>
      </c>
      <c r="M37" s="451">
        <f t="shared" si="2"/>
        <v>0</v>
      </c>
      <c r="N37" s="120" t="str">
        <f>Stat.!BW36</f>
        <v>Krejčí Miroslav</v>
      </c>
      <c r="O37" s="120">
        <f>Stat.!CC36</f>
        <v>0</v>
      </c>
      <c r="P37" s="120">
        <f>Stat.!CD36</f>
        <v>0</v>
      </c>
      <c r="Q37" s="678"/>
      <c r="R37" s="679" t="str">
        <f>Stat.!CG36</f>
        <v>Krejčí Miroslav</v>
      </c>
      <c r="S37" s="679">
        <f>Stat.!CM36</f>
        <v>0</v>
      </c>
      <c r="T37" s="679">
        <f>Stat.!CN36</f>
        <v>0</v>
      </c>
      <c r="U37" s="120"/>
      <c r="V37" s="678" t="str">
        <f>Stat.!CP36</f>
        <v>Krejčí Miroslav</v>
      </c>
      <c r="W37" s="678">
        <f>Stat.!CV36</f>
        <v>0</v>
      </c>
      <c r="X37" s="678">
        <f>Stat.!CW36</f>
        <v>0</v>
      </c>
      <c r="Y37" s="120"/>
      <c r="Z37" s="29" t="str">
        <f>Stat.!$BW33</f>
        <v>Pospíchal Tomáš</v>
      </c>
      <c r="AA37" s="29">
        <f>Stat.!BZ33</f>
        <v>0</v>
      </c>
      <c r="AB37" s="29">
        <f>Stat.!CA33</f>
        <v>0</v>
      </c>
      <c r="AC37" s="29">
        <f>Stat.!CB33</f>
        <v>0</v>
      </c>
      <c r="AD37" s="457" t="str">
        <f t="shared" si="11"/>
        <v>Pospíchal Tomáš</v>
      </c>
      <c r="AG37" s="457">
        <f t="shared" si="12"/>
        <v>0</v>
      </c>
      <c r="AH37" s="451" t="str">
        <f t="shared" si="13"/>
        <v>Pospíchal Tomáš</v>
      </c>
      <c r="AK37" s="451">
        <f t="shared" si="14"/>
        <v>0</v>
      </c>
      <c r="AL37" s="29">
        <f t="shared" si="19"/>
        <v>0</v>
      </c>
      <c r="AM37" s="29" t="e">
        <f>VLOOKUP($AL37,Stat.!$CY$4:$CZ$36,2,0)</f>
        <v>#N/A</v>
      </c>
      <c r="AN37" s="866">
        <f t="shared" si="16"/>
        <v>0</v>
      </c>
      <c r="AO37" s="866" t="e">
        <f>VLOOKUP($AN37,Stat.!$DB$4:$DC$36,2,0)</f>
        <v>#N/A</v>
      </c>
    </row>
    <row r="38" spans="1:43" x14ac:dyDescent="0.2">
      <c r="A38" s="29">
        <v>34</v>
      </c>
      <c r="B38" s="29">
        <f>Stat.!BW37</f>
        <v>0</v>
      </c>
      <c r="C38" s="29">
        <f>Stat.!BX37</f>
        <v>0</v>
      </c>
      <c r="D38" s="29">
        <f>Stat.!BY37</f>
        <v>0</v>
      </c>
      <c r="F38" s="457">
        <f>Stat.!CG37</f>
        <v>0</v>
      </c>
      <c r="G38" s="457">
        <f>Stat.!CH37</f>
        <v>0</v>
      </c>
      <c r="H38" s="457">
        <f>Stat.!CI37</f>
        <v>0</v>
      </c>
      <c r="I38" s="554">
        <f t="shared" ref="I38:I42" si="20">SUM(G38:H38)</f>
        <v>0</v>
      </c>
      <c r="J38" s="451">
        <f>Stat.!CP37</f>
        <v>0</v>
      </c>
      <c r="K38" s="451">
        <f>Stat.!CQ37</f>
        <v>0</v>
      </c>
      <c r="L38" s="451">
        <f>Stat.!CR37</f>
        <v>0</v>
      </c>
      <c r="N38" s="120">
        <f>Stat.!BW37</f>
        <v>0</v>
      </c>
      <c r="O38" s="120">
        <f>Stat.!CC37</f>
        <v>0</v>
      </c>
      <c r="P38" s="120">
        <f>Stat.!CD37</f>
        <v>0</v>
      </c>
      <c r="Q38" s="678"/>
      <c r="R38" s="679">
        <f>Stat.!CG37</f>
        <v>0</v>
      </c>
      <c r="S38" s="679">
        <f>Stat.!CM37</f>
        <v>0</v>
      </c>
      <c r="T38" s="679">
        <f>Stat.!CN37</f>
        <v>0</v>
      </c>
      <c r="U38" s="120"/>
      <c r="V38" s="678">
        <f>Stat.!CP37</f>
        <v>0</v>
      </c>
      <c r="W38" s="678">
        <f>Stat.!CV37</f>
        <v>0</v>
      </c>
      <c r="X38" s="678">
        <f>Stat.!CW37</f>
        <v>0</v>
      </c>
      <c r="Y38" s="120"/>
      <c r="Z38" s="29">
        <f>Stat.!$BW37</f>
        <v>0</v>
      </c>
      <c r="AA38" s="29">
        <f>Stat.!BZ37</f>
        <v>0</v>
      </c>
      <c r="AB38" s="29">
        <f>Stat.!CA37</f>
        <v>0</v>
      </c>
      <c r="AC38" s="29">
        <f>Stat.!CB37</f>
        <v>0</v>
      </c>
      <c r="AD38" s="457">
        <f t="shared" si="11"/>
        <v>0</v>
      </c>
      <c r="AG38" s="457">
        <f t="shared" si="12"/>
        <v>0</v>
      </c>
      <c r="AH38" s="451">
        <f t="shared" si="13"/>
        <v>0</v>
      </c>
      <c r="AK38" s="451">
        <f t="shared" si="14"/>
        <v>0</v>
      </c>
      <c r="AL38" s="29">
        <f>Stat.!$CP37</f>
        <v>0</v>
      </c>
      <c r="AM38" s="29">
        <f>Stat.!$CZ37</f>
        <v>0</v>
      </c>
      <c r="AN38" s="866">
        <f>Stat.!$CP37</f>
        <v>0</v>
      </c>
      <c r="AO38" s="866">
        <f>Stat.!$DC37</f>
        <v>0</v>
      </c>
    </row>
    <row r="39" spans="1:43" x14ac:dyDescent="0.2">
      <c r="A39" s="29">
        <v>35</v>
      </c>
      <c r="B39" s="29">
        <f>Stat.!BW38</f>
        <v>0</v>
      </c>
      <c r="C39" s="29">
        <f>Stat.!BX38</f>
        <v>0</v>
      </c>
      <c r="D39" s="29">
        <f>Stat.!BY38</f>
        <v>0</v>
      </c>
      <c r="F39" s="457">
        <f>Stat.!CG38</f>
        <v>0</v>
      </c>
      <c r="G39" s="457">
        <f>Stat.!CH38</f>
        <v>0</v>
      </c>
      <c r="H39" s="457">
        <f>Stat.!CI38</f>
        <v>0</v>
      </c>
      <c r="I39" s="554">
        <f t="shared" si="20"/>
        <v>0</v>
      </c>
      <c r="J39" s="451">
        <f>Stat.!CP38</f>
        <v>0</v>
      </c>
      <c r="K39" s="451">
        <f>Stat.!CQ38</f>
        <v>0</v>
      </c>
      <c r="L39" s="451">
        <f>Stat.!CR38</f>
        <v>0</v>
      </c>
      <c r="N39" s="120">
        <f>Stat.!BW38</f>
        <v>0</v>
      </c>
      <c r="O39" s="120">
        <f>Stat.!CC38</f>
        <v>0</v>
      </c>
      <c r="P39" s="120">
        <f>Stat.!CD38</f>
        <v>0</v>
      </c>
      <c r="Q39" s="678"/>
      <c r="R39" s="679">
        <f>Stat.!CG38</f>
        <v>0</v>
      </c>
      <c r="S39" s="679">
        <f>Stat.!CM38</f>
        <v>0</v>
      </c>
      <c r="T39" s="679">
        <f>Stat.!CN38</f>
        <v>0</v>
      </c>
      <c r="U39" s="120"/>
      <c r="V39" s="678">
        <f>Stat.!CP38</f>
        <v>0</v>
      </c>
      <c r="W39" s="678">
        <f>Stat.!CV38</f>
        <v>0</v>
      </c>
      <c r="X39" s="678">
        <f>Stat.!CW38</f>
        <v>0</v>
      </c>
      <c r="Y39" s="120"/>
      <c r="Z39" s="29">
        <f>Stat.!$BW38</f>
        <v>0</v>
      </c>
      <c r="AA39" s="29">
        <f>Stat.!BZ38</f>
        <v>0</v>
      </c>
      <c r="AB39" s="29">
        <f>Stat.!CA38</f>
        <v>0</v>
      </c>
      <c r="AC39" s="29">
        <f>Stat.!CB38</f>
        <v>0</v>
      </c>
      <c r="AD39" s="457">
        <f t="shared" si="11"/>
        <v>0</v>
      </c>
      <c r="AG39" s="457">
        <f t="shared" si="12"/>
        <v>0</v>
      </c>
      <c r="AH39" s="451">
        <f t="shared" si="13"/>
        <v>0</v>
      </c>
      <c r="AK39" s="451">
        <f t="shared" si="14"/>
        <v>0</v>
      </c>
      <c r="AL39" s="29">
        <f>Stat.!$CP38</f>
        <v>0</v>
      </c>
      <c r="AM39" s="29">
        <f>Stat.!$CZ38</f>
        <v>0</v>
      </c>
      <c r="AN39" s="866">
        <f>Stat.!$CP38</f>
        <v>0</v>
      </c>
      <c r="AO39" s="866">
        <f>Stat.!$DC38</f>
        <v>0</v>
      </c>
    </row>
    <row r="40" spans="1:43" x14ac:dyDescent="0.2">
      <c r="A40" s="29">
        <v>36</v>
      </c>
      <c r="B40" s="29">
        <f>Stat.!BW39</f>
        <v>0</v>
      </c>
      <c r="C40" s="29">
        <f>Stat.!BX39</f>
        <v>0</v>
      </c>
      <c r="D40" s="29">
        <f>Stat.!BY39</f>
        <v>0</v>
      </c>
      <c r="F40" s="457">
        <f>Stat.!CG39</f>
        <v>0</v>
      </c>
      <c r="G40" s="457">
        <f>Stat.!CH39</f>
        <v>0</v>
      </c>
      <c r="H40" s="457">
        <f>Stat.!CI39</f>
        <v>0</v>
      </c>
      <c r="I40" s="554">
        <f t="shared" si="20"/>
        <v>0</v>
      </c>
      <c r="J40" s="451">
        <f>Stat.!CP39</f>
        <v>0</v>
      </c>
      <c r="K40" s="451">
        <f>Stat.!CQ39</f>
        <v>0</v>
      </c>
      <c r="L40" s="451">
        <f>Stat.!CR39</f>
        <v>0</v>
      </c>
      <c r="N40" s="120">
        <f>Stat.!BW39</f>
        <v>0</v>
      </c>
      <c r="O40" s="120">
        <f>Stat.!CC39</f>
        <v>0</v>
      </c>
      <c r="P40" s="120">
        <f>Stat.!CD39</f>
        <v>0</v>
      </c>
      <c r="Q40" s="678"/>
      <c r="R40" s="679">
        <f>Stat.!CG39</f>
        <v>0</v>
      </c>
      <c r="S40" s="679">
        <f>Stat.!CM39</f>
        <v>0</v>
      </c>
      <c r="T40" s="679">
        <f>Stat.!CN39</f>
        <v>0</v>
      </c>
      <c r="U40" s="120"/>
      <c r="V40" s="678">
        <f>Stat.!CP39</f>
        <v>0</v>
      </c>
      <c r="W40" s="678">
        <f>Stat.!CV39</f>
        <v>0</v>
      </c>
      <c r="X40" s="678">
        <f>Stat.!CW39</f>
        <v>0</v>
      </c>
      <c r="Y40" s="120"/>
      <c r="Z40" s="29">
        <f>Stat.!$BW39</f>
        <v>0</v>
      </c>
      <c r="AA40" s="29">
        <f>Stat.!BZ39</f>
        <v>0</v>
      </c>
      <c r="AB40" s="29">
        <f>Stat.!CA39</f>
        <v>0</v>
      </c>
      <c r="AC40" s="29">
        <f>Stat.!CB39</f>
        <v>0</v>
      </c>
      <c r="AD40" s="457">
        <f t="shared" si="11"/>
        <v>0</v>
      </c>
      <c r="AG40" s="457">
        <f t="shared" si="12"/>
        <v>0</v>
      </c>
      <c r="AH40" s="451">
        <f t="shared" si="13"/>
        <v>0</v>
      </c>
      <c r="AK40" s="451">
        <f t="shared" si="14"/>
        <v>0</v>
      </c>
      <c r="AL40" s="29">
        <f>Stat.!$CP39</f>
        <v>0</v>
      </c>
      <c r="AM40" s="29">
        <f>Stat.!$CZ39</f>
        <v>0</v>
      </c>
      <c r="AN40" s="866">
        <f>Stat.!$CP39</f>
        <v>0</v>
      </c>
      <c r="AO40" s="866">
        <f>Stat.!$DC39</f>
        <v>0</v>
      </c>
    </row>
    <row r="41" spans="1:43" x14ac:dyDescent="0.2">
      <c r="A41" s="29">
        <v>37</v>
      </c>
      <c r="B41" s="29">
        <f>Stat.!BW40</f>
        <v>0</v>
      </c>
      <c r="C41" s="29">
        <f>Stat.!BX40</f>
        <v>0</v>
      </c>
      <c r="D41" s="29">
        <f>Stat.!BY40</f>
        <v>0</v>
      </c>
      <c r="F41" s="457">
        <f>Stat.!CG40</f>
        <v>0</v>
      </c>
      <c r="G41" s="457">
        <f>Stat.!CH40</f>
        <v>0</v>
      </c>
      <c r="H41" s="457">
        <f>Stat.!CI40</f>
        <v>0</v>
      </c>
      <c r="I41" s="554">
        <f t="shared" si="20"/>
        <v>0</v>
      </c>
      <c r="J41" s="451">
        <f>Stat.!CP40</f>
        <v>0</v>
      </c>
      <c r="K41" s="451">
        <f>Stat.!CQ40</f>
        <v>0</v>
      </c>
      <c r="L41" s="451">
        <f>Stat.!CR40</f>
        <v>0</v>
      </c>
      <c r="N41" s="120">
        <f>Stat.!BW40</f>
        <v>0</v>
      </c>
      <c r="O41" s="120">
        <f>Stat.!CC40</f>
        <v>0</v>
      </c>
      <c r="P41" s="120">
        <f>Stat.!CD40</f>
        <v>0</v>
      </c>
      <c r="Q41" s="678"/>
      <c r="R41" s="679">
        <f>Stat.!CG40</f>
        <v>0</v>
      </c>
      <c r="S41" s="679">
        <f>Stat.!CM40</f>
        <v>0</v>
      </c>
      <c r="T41" s="679">
        <f>Stat.!CN40</f>
        <v>0</v>
      </c>
      <c r="U41" s="120"/>
      <c r="V41" s="678">
        <f>Stat.!CP40</f>
        <v>0</v>
      </c>
      <c r="W41" s="678">
        <f>Stat.!CV40</f>
        <v>0</v>
      </c>
      <c r="X41" s="678">
        <f>Stat.!CW40</f>
        <v>0</v>
      </c>
      <c r="Y41" s="120"/>
      <c r="Z41" s="29">
        <f>Stat.!$BW40</f>
        <v>0</v>
      </c>
      <c r="AA41" s="29">
        <f>Stat.!BZ40</f>
        <v>0</v>
      </c>
      <c r="AB41" s="29">
        <f>Stat.!CA40</f>
        <v>0</v>
      </c>
      <c r="AC41" s="29">
        <f>Stat.!CB40</f>
        <v>0</v>
      </c>
      <c r="AD41" s="457">
        <f t="shared" si="11"/>
        <v>0</v>
      </c>
      <c r="AG41" s="457">
        <f t="shared" si="12"/>
        <v>0</v>
      </c>
      <c r="AH41" s="451">
        <f t="shared" si="13"/>
        <v>0</v>
      </c>
      <c r="AK41" s="451">
        <f t="shared" si="14"/>
        <v>0</v>
      </c>
      <c r="AL41" s="29">
        <f>Stat.!$CP40</f>
        <v>0</v>
      </c>
      <c r="AM41" s="29">
        <f>Stat.!$CZ40</f>
        <v>0</v>
      </c>
      <c r="AN41" s="866">
        <f>Stat.!$CP40</f>
        <v>0</v>
      </c>
      <c r="AO41" s="866">
        <f>Stat.!$DC40</f>
        <v>0</v>
      </c>
    </row>
    <row r="42" spans="1:43" x14ac:dyDescent="0.2">
      <c r="A42" s="29">
        <v>38</v>
      </c>
      <c r="B42" s="29">
        <f>Stat.!BW41</f>
        <v>0</v>
      </c>
      <c r="C42" s="29">
        <f>Stat.!BX41</f>
        <v>0</v>
      </c>
      <c r="D42" s="29">
        <f>Stat.!BY41</f>
        <v>0</v>
      </c>
      <c r="F42" s="457">
        <f>Stat.!CG41</f>
        <v>0</v>
      </c>
      <c r="G42" s="457">
        <f>Stat.!CH41</f>
        <v>0</v>
      </c>
      <c r="H42" s="457">
        <f>Stat.!CI41</f>
        <v>0</v>
      </c>
      <c r="I42" s="554">
        <f t="shared" si="20"/>
        <v>0</v>
      </c>
      <c r="J42" s="451">
        <f>Stat.!CP41</f>
        <v>0</v>
      </c>
      <c r="K42" s="451">
        <f>Stat.!CQ41</f>
        <v>0</v>
      </c>
      <c r="L42" s="451">
        <f>Stat.!CR41</f>
        <v>0</v>
      </c>
      <c r="N42" s="120">
        <f>Stat.!BW41</f>
        <v>0</v>
      </c>
      <c r="O42" s="120">
        <f>Stat.!CC41</f>
        <v>0</v>
      </c>
      <c r="P42" s="120">
        <f>Stat.!CD41</f>
        <v>0</v>
      </c>
      <c r="Q42" s="678"/>
      <c r="R42" s="679">
        <f>Stat.!CG41</f>
        <v>0</v>
      </c>
      <c r="S42" s="679">
        <f>Stat.!CM41</f>
        <v>0</v>
      </c>
      <c r="T42" s="679">
        <f>Stat.!CN41</f>
        <v>0</v>
      </c>
      <c r="U42" s="120"/>
      <c r="V42" s="678">
        <f>Stat.!CP41</f>
        <v>0</v>
      </c>
      <c r="W42" s="678">
        <f>Stat.!CV41</f>
        <v>0</v>
      </c>
      <c r="X42" s="678">
        <f>Stat.!CW41</f>
        <v>0</v>
      </c>
      <c r="Y42" s="120"/>
    </row>
  </sheetData>
  <sortState ref="AP5:AQ36">
    <sortCondition descending="1" ref="AQ5:AQ36"/>
  </sortState>
  <phoneticPr fontId="16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topLeftCell="B1" workbookViewId="0">
      <selection activeCell="Y38" sqref="Y38"/>
    </sheetView>
  </sheetViews>
  <sheetFormatPr defaultRowHeight="12.75" x14ac:dyDescent="0.2"/>
  <sheetData/>
  <phoneticPr fontId="16" type="noConversion"/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DV159"/>
  <sheetViews>
    <sheetView topLeftCell="A22" workbookViewId="0">
      <selection activeCell="H35" sqref="H35:H48"/>
    </sheetView>
  </sheetViews>
  <sheetFormatPr defaultRowHeight="11.25" x14ac:dyDescent="0.2"/>
  <cols>
    <col min="1" max="1" width="9.140625" style="29"/>
    <col min="2" max="2" width="17.5703125" style="29" customWidth="1"/>
    <col min="3" max="3" width="9.140625" style="29" bestFit="1" customWidth="1"/>
    <col min="4" max="4" width="9.140625" style="29" customWidth="1"/>
    <col min="5" max="6" width="9.140625" style="29"/>
    <col min="7" max="7" width="16.7109375" style="29" customWidth="1"/>
    <col min="8" max="11" width="9.140625" style="29"/>
    <col min="12" max="12" width="50.42578125" style="42" customWidth="1"/>
    <col min="13" max="16384" width="9.140625" style="29"/>
  </cols>
  <sheetData>
    <row r="2" spans="1:13" x14ac:dyDescent="0.2">
      <c r="A2" s="29" t="s">
        <v>225</v>
      </c>
      <c r="B2" s="185" t="s">
        <v>131</v>
      </c>
      <c r="C2" s="185" t="s">
        <v>557</v>
      </c>
      <c r="D2" s="185"/>
      <c r="E2" s="29" t="s">
        <v>801</v>
      </c>
      <c r="F2" s="29" t="str">
        <f>A2</f>
        <v>A3D0107</v>
      </c>
      <c r="G2" s="29" t="str">
        <f>CONCATENATE(B2," - ",C2)</f>
        <v>Třebětice - Chlum</v>
      </c>
      <c r="I2" s="29">
        <v>107</v>
      </c>
      <c r="J2" s="29">
        <f>I2+1300</f>
        <v>1407</v>
      </c>
      <c r="M2" s="29" t="s">
        <v>811</v>
      </c>
    </row>
    <row r="3" spans="1:13" x14ac:dyDescent="0.2">
      <c r="A3" s="29" t="s">
        <v>228</v>
      </c>
      <c r="B3" s="100" t="s">
        <v>133</v>
      </c>
      <c r="C3" s="100" t="s">
        <v>131</v>
      </c>
      <c r="D3" s="100"/>
      <c r="E3" s="29" t="s">
        <v>548</v>
      </c>
      <c r="F3" s="29" t="str">
        <f t="shared" ref="F3:F14" si="0">A3</f>
        <v>A3D0202</v>
      </c>
      <c r="G3" s="29" t="str">
        <f t="shared" ref="G3:G14" si="1">CONCATENATE(B3," - ",C3)</f>
        <v>K.Řečice - Třebětice</v>
      </c>
      <c r="I3" s="29">
        <v>202</v>
      </c>
      <c r="J3" s="29">
        <f t="shared" ref="J3:J14" si="2">I3+1300</f>
        <v>1502</v>
      </c>
      <c r="M3" s="29">
        <v>1</v>
      </c>
    </row>
    <row r="4" spans="1:13" x14ac:dyDescent="0.2">
      <c r="A4" s="29" t="s">
        <v>243</v>
      </c>
      <c r="B4" s="100" t="s">
        <v>131</v>
      </c>
      <c r="C4" s="100" t="s">
        <v>406</v>
      </c>
      <c r="D4" s="100"/>
      <c r="E4" s="29" t="s">
        <v>802</v>
      </c>
      <c r="F4" s="29" t="str">
        <f t="shared" si="0"/>
        <v>A3D0306</v>
      </c>
      <c r="G4" s="29" t="str">
        <f t="shared" si="1"/>
        <v>Třebětice - Suchdol</v>
      </c>
      <c r="I4" s="29">
        <v>306</v>
      </c>
      <c r="J4" s="29">
        <f t="shared" si="2"/>
        <v>1606</v>
      </c>
      <c r="M4" s="29">
        <v>1</v>
      </c>
    </row>
    <row r="5" spans="1:13" x14ac:dyDescent="0.2">
      <c r="A5" s="29" t="s">
        <v>248</v>
      </c>
      <c r="B5" s="100" t="s">
        <v>808</v>
      </c>
      <c r="C5" s="100" t="s">
        <v>131</v>
      </c>
      <c r="D5" s="100"/>
      <c r="E5" s="29" t="s">
        <v>803</v>
      </c>
      <c r="F5" s="29" t="str">
        <f t="shared" si="0"/>
        <v>A3D0403</v>
      </c>
      <c r="G5" s="29" t="str">
        <f t="shared" si="1"/>
        <v>Břilice - Třebětice</v>
      </c>
      <c r="I5" s="29">
        <v>403</v>
      </c>
      <c r="J5" s="29">
        <f t="shared" si="2"/>
        <v>1703</v>
      </c>
      <c r="M5" s="29" t="s">
        <v>812</v>
      </c>
    </row>
    <row r="6" spans="1:13" x14ac:dyDescent="0.2">
      <c r="A6" s="29" t="s">
        <v>260</v>
      </c>
      <c r="B6" s="100" t="s">
        <v>131</v>
      </c>
      <c r="C6" s="100" t="s">
        <v>401</v>
      </c>
      <c r="D6" s="100"/>
      <c r="E6" s="29" t="s">
        <v>804</v>
      </c>
      <c r="F6" s="29" t="str">
        <f t="shared" si="0"/>
        <v>A3D0505</v>
      </c>
      <c r="G6" s="29" t="str">
        <f t="shared" si="1"/>
        <v>Třebětice - N.Včelnice</v>
      </c>
      <c r="I6" s="29">
        <v>505</v>
      </c>
      <c r="J6" s="29">
        <f t="shared" si="2"/>
        <v>1805</v>
      </c>
      <c r="M6" s="29" t="s">
        <v>7</v>
      </c>
    </row>
    <row r="7" spans="1:13" x14ac:dyDescent="0.2">
      <c r="A7" s="29" t="s">
        <v>268</v>
      </c>
      <c r="B7" s="100" t="s">
        <v>399</v>
      </c>
      <c r="C7" s="100" t="s">
        <v>131</v>
      </c>
      <c r="D7" s="100"/>
      <c r="E7" s="29" t="s">
        <v>549</v>
      </c>
      <c r="F7" s="29" t="str">
        <f t="shared" si="0"/>
        <v>A3D0604</v>
      </c>
      <c r="G7" s="29" t="str">
        <f t="shared" si="1"/>
        <v>Č.Velenice - Třebětice</v>
      </c>
      <c r="I7" s="29">
        <v>604</v>
      </c>
      <c r="J7" s="29">
        <f t="shared" si="2"/>
        <v>1904</v>
      </c>
      <c r="M7" s="29" t="s">
        <v>815</v>
      </c>
    </row>
    <row r="8" spans="1:13" x14ac:dyDescent="0.2">
      <c r="A8" s="29" t="s">
        <v>278</v>
      </c>
      <c r="B8" s="100" t="s">
        <v>131</v>
      </c>
      <c r="C8" s="100" t="s">
        <v>812</v>
      </c>
      <c r="D8" s="100"/>
      <c r="E8" s="29" t="s">
        <v>805</v>
      </c>
      <c r="F8" s="29" t="str">
        <f t="shared" si="0"/>
        <v>A3D0704</v>
      </c>
      <c r="G8" s="29" t="str">
        <f t="shared" si="1"/>
        <v>Třebětice - Olešnice</v>
      </c>
      <c r="I8" s="29">
        <v>704</v>
      </c>
      <c r="J8" s="29">
        <f t="shared" si="2"/>
        <v>2004</v>
      </c>
      <c r="M8" s="29" t="s">
        <v>811</v>
      </c>
    </row>
    <row r="9" spans="1:13" x14ac:dyDescent="0.2">
      <c r="A9" s="29" t="s">
        <v>288</v>
      </c>
      <c r="B9" s="100" t="s">
        <v>809</v>
      </c>
      <c r="C9" s="100" t="s">
        <v>131</v>
      </c>
      <c r="D9" s="100"/>
      <c r="E9" s="29" t="s">
        <v>806</v>
      </c>
      <c r="F9" s="29" t="str">
        <f t="shared" si="0"/>
        <v>A3D0805</v>
      </c>
      <c r="G9" s="29" t="str">
        <f t="shared" si="1"/>
        <v>Borovany - Třebětice</v>
      </c>
      <c r="I9" s="29">
        <v>805</v>
      </c>
      <c r="J9" s="29">
        <f t="shared" si="2"/>
        <v>2105</v>
      </c>
      <c r="M9" s="29">
        <v>14</v>
      </c>
    </row>
    <row r="10" spans="1:13" x14ac:dyDescent="0.2">
      <c r="A10" s="29" t="s">
        <v>296</v>
      </c>
      <c r="B10" s="100" t="s">
        <v>131</v>
      </c>
      <c r="C10" s="100" t="s">
        <v>810</v>
      </c>
      <c r="D10" s="100"/>
      <c r="E10" s="29" t="s">
        <v>560</v>
      </c>
      <c r="F10" s="29" t="str">
        <f t="shared" si="0"/>
        <v>A3D0903</v>
      </c>
      <c r="G10" s="29" t="str">
        <f t="shared" si="1"/>
        <v>Třebětice - H.Stropnice</v>
      </c>
      <c r="I10" s="29">
        <v>903</v>
      </c>
      <c r="J10" s="29">
        <f t="shared" si="2"/>
        <v>2203</v>
      </c>
      <c r="M10" s="29">
        <v>1</v>
      </c>
    </row>
    <row r="11" spans="1:13" x14ac:dyDescent="0.2">
      <c r="A11" s="29" t="s">
        <v>309</v>
      </c>
      <c r="B11" s="100" t="s">
        <v>402</v>
      </c>
      <c r="C11" s="100" t="s">
        <v>131</v>
      </c>
      <c r="D11" s="100"/>
      <c r="E11" s="29" t="s">
        <v>807</v>
      </c>
      <c r="F11" s="29" t="str">
        <f t="shared" si="0"/>
        <v>A3D1006</v>
      </c>
      <c r="G11" s="29" t="str">
        <f t="shared" si="1"/>
        <v>N.Bystřice - Třebětice</v>
      </c>
      <c r="I11" s="29">
        <v>1006</v>
      </c>
      <c r="J11" s="29">
        <f t="shared" si="2"/>
        <v>2306</v>
      </c>
      <c r="M11" s="29" t="s">
        <v>811</v>
      </c>
    </row>
    <row r="12" spans="1:13" x14ac:dyDescent="0.2">
      <c r="A12" s="29" t="s">
        <v>314</v>
      </c>
      <c r="B12" s="100" t="s">
        <v>131</v>
      </c>
      <c r="C12" s="100" t="s">
        <v>148</v>
      </c>
      <c r="D12" s="100"/>
      <c r="E12" s="29" t="s">
        <v>551</v>
      </c>
      <c r="F12" s="29" t="str">
        <f t="shared" si="0"/>
        <v>A3D1102</v>
      </c>
      <c r="G12" s="29" t="str">
        <f t="shared" si="1"/>
        <v>Třebětice - D.Bukovsko</v>
      </c>
      <c r="I12" s="29">
        <v>1102</v>
      </c>
      <c r="J12" s="29">
        <f t="shared" si="2"/>
        <v>2402</v>
      </c>
      <c r="M12" s="29">
        <v>2</v>
      </c>
    </row>
    <row r="13" spans="1:13" x14ac:dyDescent="0.2">
      <c r="A13" s="29" t="s">
        <v>330</v>
      </c>
      <c r="B13" s="100" t="s">
        <v>405</v>
      </c>
      <c r="C13" s="100" t="s">
        <v>131</v>
      </c>
      <c r="D13" s="100"/>
      <c r="E13" s="29" t="s">
        <v>793</v>
      </c>
      <c r="F13" s="29" t="str">
        <f t="shared" si="0"/>
        <v>A3D1207</v>
      </c>
      <c r="G13" s="29" t="str">
        <f t="shared" si="1"/>
        <v>Lišov - Třebětice</v>
      </c>
      <c r="I13" s="29">
        <v>1207</v>
      </c>
      <c r="J13" s="29">
        <f t="shared" si="2"/>
        <v>2507</v>
      </c>
      <c r="M13" s="29">
        <v>1</v>
      </c>
    </row>
    <row r="14" spans="1:13" x14ac:dyDescent="0.2">
      <c r="A14" s="29" t="s">
        <v>199</v>
      </c>
      <c r="B14" s="499" t="s">
        <v>131</v>
      </c>
      <c r="C14" s="499" t="s">
        <v>129</v>
      </c>
      <c r="D14" s="499"/>
      <c r="E14" s="29" t="s">
        <v>550</v>
      </c>
      <c r="F14" s="29" t="str">
        <f t="shared" si="0"/>
        <v>A3D1301</v>
      </c>
      <c r="G14" s="29" t="str">
        <f t="shared" si="1"/>
        <v>Třebětice - Lomnice</v>
      </c>
      <c r="I14" s="29">
        <v>1301</v>
      </c>
      <c r="J14" s="29">
        <f t="shared" si="2"/>
        <v>2601</v>
      </c>
      <c r="M14" s="29" t="s">
        <v>815</v>
      </c>
    </row>
    <row r="15" spans="1:13" x14ac:dyDescent="0.2">
      <c r="M15" s="29" t="s">
        <v>7</v>
      </c>
    </row>
    <row r="16" spans="1:13" x14ac:dyDescent="0.2">
      <c r="M16" s="29" t="s">
        <v>816</v>
      </c>
    </row>
    <row r="17" spans="1:13" x14ac:dyDescent="0.2">
      <c r="M17" s="29" t="s">
        <v>811</v>
      </c>
    </row>
    <row r="18" spans="1:13" x14ac:dyDescent="0.2">
      <c r="B18" s="185"/>
      <c r="M18" s="29">
        <v>15</v>
      </c>
    </row>
    <row r="19" spans="1:13" x14ac:dyDescent="0.2">
      <c r="A19" s="29" t="str">
        <f>CONCATENATE("A3D",J2)</f>
        <v>A3D1407</v>
      </c>
      <c r="B19" s="185" t="s">
        <v>557</v>
      </c>
      <c r="C19" s="185" t="s">
        <v>131</v>
      </c>
      <c r="D19" s="185"/>
      <c r="F19" s="29" t="str">
        <f>A19</f>
        <v>A3D1407</v>
      </c>
      <c r="G19" s="29" t="str">
        <f>CONCATENATE(B19," - ",C19)</f>
        <v>Chlum - Třebětice</v>
      </c>
      <c r="M19" s="29">
        <v>1</v>
      </c>
    </row>
    <row r="20" spans="1:13" x14ac:dyDescent="0.2">
      <c r="A20" s="29" t="str">
        <f t="shared" ref="A20:A31" si="3">CONCATENATE("A3D",J3)</f>
        <v>A3D1502</v>
      </c>
      <c r="B20" s="100" t="s">
        <v>131</v>
      </c>
      <c r="C20" s="100" t="s">
        <v>133</v>
      </c>
      <c r="D20" s="100"/>
      <c r="F20" s="29" t="str">
        <f t="shared" ref="F20:F31" si="4">A20</f>
        <v>A3D1502</v>
      </c>
      <c r="G20" s="29" t="str">
        <f t="shared" ref="G20:G31" si="5">CONCATENATE(B20," - ",C20)</f>
        <v>Třebětice - K.Řečice</v>
      </c>
      <c r="M20" s="29" t="s">
        <v>811</v>
      </c>
    </row>
    <row r="21" spans="1:13" x14ac:dyDescent="0.2">
      <c r="A21" s="29" t="str">
        <f t="shared" si="3"/>
        <v>A3D1606</v>
      </c>
      <c r="B21" s="100" t="s">
        <v>406</v>
      </c>
      <c r="C21" s="100" t="s">
        <v>131</v>
      </c>
      <c r="D21" s="100"/>
      <c r="F21" s="29" t="str">
        <f t="shared" si="4"/>
        <v>A3D1606</v>
      </c>
      <c r="G21" s="29" t="str">
        <f t="shared" si="5"/>
        <v>Suchdol - Třebětice</v>
      </c>
      <c r="M21" s="29">
        <v>1</v>
      </c>
    </row>
    <row r="22" spans="1:13" x14ac:dyDescent="0.2">
      <c r="A22" s="29" t="str">
        <f t="shared" si="3"/>
        <v>A3D1703</v>
      </c>
      <c r="B22" s="100" t="s">
        <v>131</v>
      </c>
      <c r="C22" s="100" t="s">
        <v>808</v>
      </c>
      <c r="D22" s="100"/>
      <c r="F22" s="29" t="str">
        <f t="shared" si="4"/>
        <v>A3D1703</v>
      </c>
      <c r="G22" s="29" t="str">
        <f t="shared" si="5"/>
        <v>Třebětice - Břilice</v>
      </c>
      <c r="M22" s="29">
        <v>2</v>
      </c>
    </row>
    <row r="23" spans="1:13" x14ac:dyDescent="0.2">
      <c r="A23" s="29" t="str">
        <f t="shared" si="3"/>
        <v>A3D1805</v>
      </c>
      <c r="B23" s="100" t="s">
        <v>401</v>
      </c>
      <c r="C23" s="100" t="s">
        <v>131</v>
      </c>
      <c r="D23" s="100"/>
      <c r="F23" s="29" t="str">
        <f t="shared" si="4"/>
        <v>A3D1805</v>
      </c>
      <c r="G23" s="29" t="str">
        <f t="shared" si="5"/>
        <v>N.Včelnice - Třebětice</v>
      </c>
      <c r="M23" s="29" t="s">
        <v>809</v>
      </c>
    </row>
    <row r="24" spans="1:13" x14ac:dyDescent="0.2">
      <c r="A24" s="29" t="str">
        <f t="shared" si="3"/>
        <v>A3D1904</v>
      </c>
      <c r="B24" s="100" t="s">
        <v>131</v>
      </c>
      <c r="C24" s="100" t="s">
        <v>399</v>
      </c>
      <c r="D24" s="100"/>
      <c r="F24" s="29" t="str">
        <f t="shared" si="4"/>
        <v>A3D1904</v>
      </c>
      <c r="G24" s="29" t="str">
        <f t="shared" si="5"/>
        <v>Třebětice - Č.Velenice</v>
      </c>
      <c r="M24" s="29" t="s">
        <v>7</v>
      </c>
    </row>
    <row r="25" spans="1:13" x14ac:dyDescent="0.2">
      <c r="A25" s="29" t="str">
        <f t="shared" si="3"/>
        <v>A3D2004</v>
      </c>
      <c r="B25" s="100" t="s">
        <v>812</v>
      </c>
      <c r="C25" s="100" t="s">
        <v>131</v>
      </c>
      <c r="D25" s="100"/>
      <c r="F25" s="29" t="str">
        <f t="shared" si="4"/>
        <v>A3D2004</v>
      </c>
      <c r="G25" s="29" t="str">
        <f t="shared" si="5"/>
        <v>Olešnice - Třebětice</v>
      </c>
      <c r="M25" s="29" t="s">
        <v>399</v>
      </c>
    </row>
    <row r="26" spans="1:13" x14ac:dyDescent="0.2">
      <c r="A26" s="29" t="str">
        <f t="shared" si="3"/>
        <v>A3D2105</v>
      </c>
      <c r="B26" s="100" t="s">
        <v>131</v>
      </c>
      <c r="C26" s="100" t="s">
        <v>809</v>
      </c>
      <c r="D26" s="100"/>
      <c r="F26" s="29" t="str">
        <f t="shared" si="4"/>
        <v>A3D2105</v>
      </c>
      <c r="G26" s="29" t="str">
        <f t="shared" si="5"/>
        <v>Třebětice - Borovany</v>
      </c>
      <c r="M26" s="29" t="s">
        <v>811</v>
      </c>
    </row>
    <row r="27" spans="1:13" x14ac:dyDescent="0.2">
      <c r="A27" s="29" t="str">
        <f t="shared" si="3"/>
        <v>A3D2203</v>
      </c>
      <c r="B27" s="100" t="s">
        <v>810</v>
      </c>
      <c r="C27" s="100" t="s">
        <v>131</v>
      </c>
      <c r="D27" s="100"/>
      <c r="F27" s="29" t="str">
        <f t="shared" si="4"/>
        <v>A3D2203</v>
      </c>
      <c r="G27" s="29" t="str">
        <f t="shared" si="5"/>
        <v>H.Stropnice - Třebětice</v>
      </c>
      <c r="M27" s="29">
        <v>14</v>
      </c>
    </row>
    <row r="28" spans="1:13" x14ac:dyDescent="0.2">
      <c r="A28" s="29" t="str">
        <f t="shared" si="3"/>
        <v>A3D2306</v>
      </c>
      <c r="B28" s="100" t="s">
        <v>131</v>
      </c>
      <c r="C28" s="100" t="s">
        <v>402</v>
      </c>
      <c r="D28" s="100"/>
      <c r="F28" s="29" t="str">
        <f t="shared" si="4"/>
        <v>A3D2306</v>
      </c>
      <c r="G28" s="29" t="str">
        <f t="shared" si="5"/>
        <v>Třebětice - N.Bystřice</v>
      </c>
      <c r="M28" s="29">
        <v>2</v>
      </c>
    </row>
    <row r="29" spans="1:13" x14ac:dyDescent="0.2">
      <c r="A29" s="29" t="str">
        <f t="shared" si="3"/>
        <v>A3D2402</v>
      </c>
      <c r="B29" s="100" t="s">
        <v>148</v>
      </c>
      <c r="C29" s="100" t="s">
        <v>131</v>
      </c>
      <c r="D29" s="100"/>
      <c r="F29" s="29" t="str">
        <f t="shared" si="4"/>
        <v>A3D2402</v>
      </c>
      <c r="G29" s="29" t="str">
        <f t="shared" si="5"/>
        <v>D.Bukovsko - Třebětice</v>
      </c>
      <c r="M29" s="29" t="s">
        <v>811</v>
      </c>
    </row>
    <row r="30" spans="1:13" x14ac:dyDescent="0.2">
      <c r="A30" s="29" t="str">
        <f t="shared" si="3"/>
        <v>A3D2507</v>
      </c>
      <c r="B30" s="100" t="s">
        <v>131</v>
      </c>
      <c r="C30" s="100" t="s">
        <v>405</v>
      </c>
      <c r="D30" s="100"/>
      <c r="F30" s="29" t="str">
        <f t="shared" si="4"/>
        <v>A3D2507</v>
      </c>
      <c r="G30" s="29" t="str">
        <f t="shared" si="5"/>
        <v>Třebětice - Lišov</v>
      </c>
      <c r="M30" s="29">
        <v>2</v>
      </c>
    </row>
    <row r="31" spans="1:13" x14ac:dyDescent="0.2">
      <c r="A31" s="29" t="str">
        <f t="shared" si="3"/>
        <v>A3D2601</v>
      </c>
      <c r="B31" s="499" t="s">
        <v>129</v>
      </c>
      <c r="C31" s="499" t="s">
        <v>131</v>
      </c>
      <c r="D31" s="499"/>
      <c r="F31" s="29" t="str">
        <f t="shared" si="4"/>
        <v>A3D2601</v>
      </c>
      <c r="G31" s="29" t="str">
        <f t="shared" si="5"/>
        <v>Lomnice - Třebětice</v>
      </c>
      <c r="M31" s="29">
        <v>2</v>
      </c>
    </row>
    <row r="32" spans="1:13" x14ac:dyDescent="0.2">
      <c r="M32" s="29" t="s">
        <v>133</v>
      </c>
    </row>
    <row r="33" spans="1:13" x14ac:dyDescent="0.2">
      <c r="M33" s="29" t="s">
        <v>7</v>
      </c>
    </row>
    <row r="34" spans="1:13" x14ac:dyDescent="0.2">
      <c r="A34" s="29" t="s">
        <v>850</v>
      </c>
      <c r="B34" s="29" t="s">
        <v>851</v>
      </c>
      <c r="C34" s="29" t="s">
        <v>850</v>
      </c>
      <c r="M34" s="29" t="s">
        <v>131</v>
      </c>
    </row>
    <row r="35" spans="1:13" x14ac:dyDescent="0.2">
      <c r="A35" s="29" t="s">
        <v>843</v>
      </c>
      <c r="B35" s="29" t="s">
        <v>829</v>
      </c>
      <c r="C35" s="29" t="s">
        <v>132</v>
      </c>
      <c r="F35" s="29" t="str">
        <f>TRIM(A35)</f>
        <v>N. Bystřice</v>
      </c>
      <c r="G35" s="29" t="str">
        <f t="shared" ref="G35:H35" si="6">TRIM(B35)</f>
        <v>  TJ Nová Včelnice</v>
      </c>
      <c r="H35" s="29" t="str">
        <f t="shared" si="6"/>
        <v>N. Včelnice</v>
      </c>
      <c r="M35" s="29" t="s">
        <v>811</v>
      </c>
    </row>
    <row r="36" spans="1:13" x14ac:dyDescent="0.2">
      <c r="A36" s="29" t="s">
        <v>405</v>
      </c>
      <c r="B36" s="29" t="s">
        <v>830</v>
      </c>
      <c r="C36" s="29" t="s">
        <v>844</v>
      </c>
      <c r="F36" s="29" t="str">
        <f t="shared" ref="F36:F48" si="7">TRIM(A36)</f>
        <v>Lišov</v>
      </c>
      <c r="G36" s="29" t="str">
        <f t="shared" ref="G36:G48" si="8">TRIM(B36)</f>
        <v>  Tatran Lomnice nad Lužnicí</v>
      </c>
      <c r="H36" s="29" t="str">
        <f t="shared" ref="H36:H48" si="9">TRIM(C36)</f>
        <v>Lomnice/Luž.</v>
      </c>
      <c r="M36" s="29">
        <v>15</v>
      </c>
    </row>
    <row r="37" spans="1:13" x14ac:dyDescent="0.2">
      <c r="A37" s="29" t="s">
        <v>132</v>
      </c>
      <c r="B37" s="29" t="s">
        <v>831</v>
      </c>
      <c r="C37" s="29" t="s">
        <v>405</v>
      </c>
      <c r="F37" s="29" t="str">
        <f t="shared" si="7"/>
        <v>N. Včelnice</v>
      </c>
      <c r="G37" s="29" t="str">
        <f t="shared" si="8"/>
        <v>  SK Lišov</v>
      </c>
      <c r="H37" s="29" t="str">
        <f t="shared" si="9"/>
        <v>Lišov</v>
      </c>
      <c r="M37" s="29">
        <v>2</v>
      </c>
    </row>
    <row r="38" spans="1:13" x14ac:dyDescent="0.2">
      <c r="A38" s="29" t="s">
        <v>845</v>
      </c>
      <c r="B38" s="29" t="s">
        <v>832</v>
      </c>
      <c r="C38" s="29" t="s">
        <v>843</v>
      </c>
      <c r="F38" s="29" t="str">
        <f t="shared" si="7"/>
        <v>Č. Velenice</v>
      </c>
      <c r="G38" s="29" t="str">
        <f t="shared" si="8"/>
        <v>  TJ Jiskra Nová Bystřice</v>
      </c>
      <c r="H38" s="29" t="str">
        <f t="shared" si="9"/>
        <v>N. Bystřice</v>
      </c>
      <c r="M38" s="29" t="s">
        <v>811</v>
      </c>
    </row>
    <row r="39" spans="1:13" x14ac:dyDescent="0.2">
      <c r="A39" s="29" t="s">
        <v>844</v>
      </c>
      <c r="B39" s="29" t="s">
        <v>833</v>
      </c>
      <c r="C39" s="29" t="s">
        <v>845</v>
      </c>
      <c r="F39" s="29" t="str">
        <f t="shared" si="7"/>
        <v>Lomnice/Luž.</v>
      </c>
      <c r="G39" s="29" t="str">
        <f t="shared" si="8"/>
        <v>  Lokomotiva České Velenice</v>
      </c>
      <c r="H39" s="29" t="str">
        <f t="shared" si="9"/>
        <v>Č. Velenice</v>
      </c>
      <c r="M39" s="29">
        <v>1</v>
      </c>
    </row>
    <row r="40" spans="1:13" x14ac:dyDescent="0.2">
      <c r="A40" s="29" t="s">
        <v>846</v>
      </c>
      <c r="B40" s="29" t="s">
        <v>834</v>
      </c>
      <c r="C40" s="29" t="s">
        <v>846</v>
      </c>
      <c r="F40" s="29" t="str">
        <f t="shared" si="7"/>
        <v>K. Řečice</v>
      </c>
      <c r="G40" s="29" t="str">
        <f t="shared" si="8"/>
        <v>  TJ Sokol Kardašova Řečice</v>
      </c>
      <c r="H40" s="29" t="str">
        <f t="shared" si="9"/>
        <v>K. Řečice</v>
      </c>
      <c r="M40" s="29">
        <v>3</v>
      </c>
    </row>
    <row r="41" spans="1:13" x14ac:dyDescent="0.2">
      <c r="A41" s="29" t="s">
        <v>812</v>
      </c>
      <c r="B41" s="29" t="s">
        <v>835</v>
      </c>
      <c r="C41" s="29" t="s">
        <v>131</v>
      </c>
      <c r="F41" s="29" t="str">
        <f t="shared" si="7"/>
        <v>Olešnice</v>
      </c>
      <c r="G41" s="29" t="str">
        <f t="shared" si="8"/>
        <v>  FK Sokol Třebětice</v>
      </c>
      <c r="H41" s="29" t="str">
        <f t="shared" si="9"/>
        <v>Třebětice</v>
      </c>
      <c r="M41" s="29" t="s">
        <v>810</v>
      </c>
    </row>
    <row r="42" spans="1:13" x14ac:dyDescent="0.2">
      <c r="A42" s="29" t="s">
        <v>808</v>
      </c>
      <c r="B42" s="29" t="s">
        <v>836</v>
      </c>
      <c r="C42" s="29" t="s">
        <v>808</v>
      </c>
      <c r="F42" s="29" t="str">
        <f t="shared" si="7"/>
        <v>Břilice</v>
      </c>
      <c r="G42" s="29" t="str">
        <f t="shared" si="8"/>
        <v>  TJ Slovan Břilice</v>
      </c>
      <c r="H42" s="29" t="str">
        <f t="shared" si="9"/>
        <v>Břilice</v>
      </c>
      <c r="M42" s="29" t="s">
        <v>7</v>
      </c>
    </row>
    <row r="43" spans="1:13" x14ac:dyDescent="0.2">
      <c r="A43" s="29" t="s">
        <v>847</v>
      </c>
      <c r="B43" s="29" t="s">
        <v>837</v>
      </c>
      <c r="C43" s="29" t="s">
        <v>812</v>
      </c>
      <c r="F43" s="29" t="str">
        <f t="shared" si="7"/>
        <v>Suchdol/Luž.</v>
      </c>
      <c r="G43" s="29" t="str">
        <f t="shared" si="8"/>
        <v>  Sokol Olešnice</v>
      </c>
      <c r="H43" s="29" t="str">
        <f t="shared" si="9"/>
        <v>Olešnice</v>
      </c>
      <c r="M43" s="29" t="s">
        <v>401</v>
      </c>
    </row>
    <row r="44" spans="1:13" x14ac:dyDescent="0.2">
      <c r="A44" s="29" t="s">
        <v>816</v>
      </c>
      <c r="B44" s="29" t="s">
        <v>838</v>
      </c>
      <c r="C44" s="29" t="s">
        <v>847</v>
      </c>
      <c r="F44" s="29" t="str">
        <f t="shared" si="7"/>
        <v>Chlum u Tř.</v>
      </c>
      <c r="G44" s="29" t="str">
        <f t="shared" si="8"/>
        <v>  Sokol Suchdol nad Lužnicí</v>
      </c>
      <c r="H44" s="29" t="str">
        <f t="shared" si="9"/>
        <v>Suchdol/Luž.</v>
      </c>
      <c r="M44" s="29" t="s">
        <v>811</v>
      </c>
    </row>
    <row r="45" spans="1:13" x14ac:dyDescent="0.2">
      <c r="A45" s="29" t="s">
        <v>848</v>
      </c>
      <c r="B45" s="29" t="s">
        <v>839</v>
      </c>
      <c r="C45" s="29" t="s">
        <v>816</v>
      </c>
      <c r="F45" s="29" t="str">
        <f t="shared" si="7"/>
        <v>D. Bukovsko</v>
      </c>
      <c r="G45" s="29" t="str">
        <f t="shared" si="8"/>
        <v>  Jiskra Chlum u Třeboně</v>
      </c>
      <c r="H45" s="29" t="str">
        <f t="shared" si="9"/>
        <v>Chlum u Tř.</v>
      </c>
      <c r="M45" s="29">
        <v>14</v>
      </c>
    </row>
    <row r="46" spans="1:13" x14ac:dyDescent="0.2">
      <c r="A46" s="29" t="s">
        <v>131</v>
      </c>
      <c r="B46" s="29" t="s">
        <v>840</v>
      </c>
      <c r="C46" s="29" t="s">
        <v>848</v>
      </c>
      <c r="F46" s="29" t="str">
        <f t="shared" si="7"/>
        <v>Třebětice</v>
      </c>
      <c r="G46" s="29" t="str">
        <f t="shared" si="8"/>
        <v>  TJ Dolní Bukovsko</v>
      </c>
      <c r="H46" s="29" t="str">
        <f t="shared" si="9"/>
        <v>D. Bukovsko</v>
      </c>
      <c r="M46" s="29">
        <v>3</v>
      </c>
    </row>
    <row r="47" spans="1:13" x14ac:dyDescent="0.2">
      <c r="A47" s="29" t="s">
        <v>849</v>
      </c>
      <c r="B47" s="29" t="s">
        <v>841</v>
      </c>
      <c r="C47" s="29" t="s">
        <v>849</v>
      </c>
      <c r="F47" s="29" t="str">
        <f t="shared" si="7"/>
        <v>H. Stropnice</v>
      </c>
      <c r="G47" s="29" t="str">
        <f t="shared" si="8"/>
        <v>  Hraničář Horní Stropnice</v>
      </c>
      <c r="H47" s="29" t="str">
        <f t="shared" si="9"/>
        <v>H. Stropnice</v>
      </c>
      <c r="M47" s="29" t="s">
        <v>811</v>
      </c>
    </row>
    <row r="48" spans="1:13" x14ac:dyDescent="0.2">
      <c r="A48" s="29" t="s">
        <v>809</v>
      </c>
      <c r="B48" s="29" t="s">
        <v>842</v>
      </c>
      <c r="C48" s="29" t="s">
        <v>809</v>
      </c>
      <c r="F48" s="29" t="str">
        <f t="shared" si="7"/>
        <v>Borovany</v>
      </c>
      <c r="G48" s="29" t="str">
        <f t="shared" si="8"/>
        <v>  Calofrig Borovany</v>
      </c>
      <c r="H48" s="29" t="str">
        <f t="shared" si="9"/>
        <v>Borovany</v>
      </c>
      <c r="M48" s="29">
        <v>2</v>
      </c>
    </row>
    <row r="49" spans="13:13" x14ac:dyDescent="0.2">
      <c r="M49" s="29">
        <v>3</v>
      </c>
    </row>
    <row r="50" spans="13:13" x14ac:dyDescent="0.2">
      <c r="M50" s="29" t="s">
        <v>817</v>
      </c>
    </row>
    <row r="51" spans="13:13" x14ac:dyDescent="0.2">
      <c r="M51" s="29" t="s">
        <v>7</v>
      </c>
    </row>
    <row r="52" spans="13:13" x14ac:dyDescent="0.2">
      <c r="M52" s="29" t="s">
        <v>405</v>
      </c>
    </row>
    <row r="53" spans="13:13" x14ac:dyDescent="0.2">
      <c r="M53" s="29" t="s">
        <v>811</v>
      </c>
    </row>
    <row r="54" spans="13:13" x14ac:dyDescent="0.2">
      <c r="M54" s="29">
        <v>15</v>
      </c>
    </row>
    <row r="55" spans="13:13" x14ac:dyDescent="0.2">
      <c r="M55" s="29">
        <v>3</v>
      </c>
    </row>
    <row r="56" spans="13:13" x14ac:dyDescent="0.2">
      <c r="M56" s="29" t="s">
        <v>811</v>
      </c>
    </row>
    <row r="57" spans="13:13" x14ac:dyDescent="0.2">
      <c r="M57" s="29">
        <v>1</v>
      </c>
    </row>
    <row r="58" spans="13:13" x14ac:dyDescent="0.2">
      <c r="M58" s="29">
        <v>4</v>
      </c>
    </row>
    <row r="59" spans="13:13" x14ac:dyDescent="0.2">
      <c r="M59" s="29" t="s">
        <v>402</v>
      </c>
    </row>
    <row r="60" spans="13:13" x14ac:dyDescent="0.2">
      <c r="M60" s="29" t="s">
        <v>7</v>
      </c>
    </row>
    <row r="61" spans="13:13" x14ac:dyDescent="0.2">
      <c r="M61" s="29" t="s">
        <v>808</v>
      </c>
    </row>
    <row r="62" spans="13:13" x14ac:dyDescent="0.2">
      <c r="M62" s="29" t="s">
        <v>811</v>
      </c>
    </row>
    <row r="63" spans="13:13" x14ac:dyDescent="0.2">
      <c r="M63" s="29">
        <v>14</v>
      </c>
    </row>
    <row r="64" spans="13:13" x14ac:dyDescent="0.2">
      <c r="M64" s="29">
        <v>4</v>
      </c>
    </row>
    <row r="65" spans="13:13" x14ac:dyDescent="0.2">
      <c r="M65" s="29" t="s">
        <v>811</v>
      </c>
    </row>
    <row r="66" spans="13:13" x14ac:dyDescent="0.2">
      <c r="M66" s="29">
        <v>2</v>
      </c>
    </row>
    <row r="67" spans="13:13" x14ac:dyDescent="0.2">
      <c r="M67" s="29">
        <v>4</v>
      </c>
    </row>
    <row r="68" spans="13:13" x14ac:dyDescent="0.2">
      <c r="M68" s="29" t="s">
        <v>808</v>
      </c>
    </row>
    <row r="69" spans="13:13" x14ac:dyDescent="0.2">
      <c r="M69" s="29" t="s">
        <v>7</v>
      </c>
    </row>
    <row r="70" spans="13:13" x14ac:dyDescent="0.2">
      <c r="M70" s="29" t="s">
        <v>148</v>
      </c>
    </row>
    <row r="71" spans="13:13" x14ac:dyDescent="0.2">
      <c r="M71" s="29" t="s">
        <v>811</v>
      </c>
    </row>
    <row r="72" spans="13:13" x14ac:dyDescent="0.2">
      <c r="M72" s="29">
        <v>15</v>
      </c>
    </row>
    <row r="73" spans="13:13" x14ac:dyDescent="0.2">
      <c r="M73" s="29">
        <v>4</v>
      </c>
    </row>
    <row r="74" spans="13:13" x14ac:dyDescent="0.2">
      <c r="M74" s="29" t="s">
        <v>811</v>
      </c>
    </row>
    <row r="75" spans="13:13" x14ac:dyDescent="0.2">
      <c r="M75" s="29">
        <v>1</v>
      </c>
    </row>
    <row r="76" spans="13:13" x14ac:dyDescent="0.2">
      <c r="M76" s="29">
        <v>5</v>
      </c>
    </row>
    <row r="77" spans="13:13" x14ac:dyDescent="0.2">
      <c r="M77" s="29" t="s">
        <v>148</v>
      </c>
    </row>
    <row r="78" spans="13:13" x14ac:dyDescent="0.2">
      <c r="M78" s="29" t="s">
        <v>7</v>
      </c>
    </row>
    <row r="79" spans="13:13" x14ac:dyDescent="0.2">
      <c r="M79" s="29" t="s">
        <v>817</v>
      </c>
    </row>
    <row r="80" spans="13:13" x14ac:dyDescent="0.2">
      <c r="M80" s="29" t="s">
        <v>811</v>
      </c>
    </row>
    <row r="81" spans="1:62" x14ac:dyDescent="0.2">
      <c r="M81" s="29">
        <v>14</v>
      </c>
    </row>
    <row r="82" spans="1:62" x14ac:dyDescent="0.2">
      <c r="M82" s="29">
        <v>5</v>
      </c>
    </row>
    <row r="83" spans="1:62" x14ac:dyDescent="0.2">
      <c r="M83" s="29" t="s">
        <v>811</v>
      </c>
    </row>
    <row r="84" spans="1:62" x14ac:dyDescent="0.2">
      <c r="M84" s="29">
        <v>2</v>
      </c>
    </row>
    <row r="85" spans="1:62" x14ac:dyDescent="0.2">
      <c r="A85" s="29">
        <v>13</v>
      </c>
      <c r="B85" s="29">
        <v>1</v>
      </c>
      <c r="C85" s="151" t="s">
        <v>131</v>
      </c>
      <c r="D85" s="29" t="s">
        <v>7</v>
      </c>
      <c r="E85" s="29" t="s">
        <v>815</v>
      </c>
      <c r="F85" s="29" t="s">
        <v>811</v>
      </c>
      <c r="G85" s="29">
        <v>26</v>
      </c>
      <c r="H85" s="29">
        <v>1</v>
      </c>
      <c r="J85" s="29" t="s">
        <v>199</v>
      </c>
      <c r="K85" s="29">
        <v>1</v>
      </c>
      <c r="L85" s="42" t="s">
        <v>808</v>
      </c>
      <c r="M85" s="29">
        <v>5</v>
      </c>
      <c r="N85" s="29" t="s">
        <v>810</v>
      </c>
      <c r="O85" s="29" t="s">
        <v>811</v>
      </c>
      <c r="P85" s="29">
        <v>26</v>
      </c>
      <c r="Q85" s="29">
        <v>5</v>
      </c>
      <c r="R85" s="29" t="s">
        <v>811</v>
      </c>
      <c r="S85" s="29">
        <v>13</v>
      </c>
      <c r="T85" s="29">
        <v>2</v>
      </c>
      <c r="U85" s="29" t="s">
        <v>816</v>
      </c>
      <c r="V85" s="29" t="s">
        <v>7</v>
      </c>
      <c r="W85" s="29" t="s">
        <v>405</v>
      </c>
      <c r="X85" s="29" t="s">
        <v>811</v>
      </c>
      <c r="Y85" s="29">
        <v>26</v>
      </c>
      <c r="Z85" s="29">
        <v>2</v>
      </c>
      <c r="AA85" s="29" t="s">
        <v>811</v>
      </c>
      <c r="AB85" s="29">
        <v>13</v>
      </c>
      <c r="AC85" s="29">
        <v>6</v>
      </c>
      <c r="AD85" s="29" t="s">
        <v>401</v>
      </c>
      <c r="AE85" s="29" t="s">
        <v>7</v>
      </c>
      <c r="AF85" s="29" t="s">
        <v>809</v>
      </c>
      <c r="AG85" s="29" t="s">
        <v>811</v>
      </c>
      <c r="AH85" s="29">
        <v>26</v>
      </c>
      <c r="AI85" s="29">
        <v>6</v>
      </c>
      <c r="AJ85" s="29" t="s">
        <v>811</v>
      </c>
      <c r="AK85" s="29">
        <v>13</v>
      </c>
      <c r="AL85" s="29">
        <v>3</v>
      </c>
      <c r="AM85" s="29" t="s">
        <v>133</v>
      </c>
      <c r="AN85" s="29" t="s">
        <v>7</v>
      </c>
      <c r="AO85" s="29" t="s">
        <v>148</v>
      </c>
      <c r="AP85" s="29" t="s">
        <v>811</v>
      </c>
      <c r="AQ85" s="29">
        <v>26</v>
      </c>
      <c r="AR85" s="29">
        <v>3</v>
      </c>
      <c r="AS85" s="29" t="s">
        <v>811</v>
      </c>
      <c r="AT85" s="29">
        <v>13</v>
      </c>
      <c r="AU85" s="29">
        <v>7</v>
      </c>
      <c r="AV85" s="29" t="s">
        <v>399</v>
      </c>
      <c r="AW85" s="29" t="s">
        <v>7</v>
      </c>
      <c r="AX85" s="29" t="s">
        <v>812</v>
      </c>
      <c r="AY85" s="29" t="s">
        <v>811</v>
      </c>
      <c r="AZ85" s="29">
        <v>26</v>
      </c>
      <c r="BA85" s="29">
        <v>7</v>
      </c>
      <c r="BB85" s="29" t="s">
        <v>811</v>
      </c>
      <c r="BC85" s="29">
        <v>13</v>
      </c>
      <c r="BD85" s="29">
        <v>4</v>
      </c>
      <c r="BE85" s="29" t="s">
        <v>817</v>
      </c>
      <c r="BF85" s="29" t="s">
        <v>7</v>
      </c>
      <c r="BG85" s="29" t="s">
        <v>402</v>
      </c>
      <c r="BH85" s="29" t="s">
        <v>811</v>
      </c>
      <c r="BI85" s="29">
        <v>26</v>
      </c>
      <c r="BJ85" s="29">
        <v>4</v>
      </c>
    </row>
    <row r="86" spans="1:62" x14ac:dyDescent="0.2">
      <c r="A86" s="29">
        <v>13</v>
      </c>
      <c r="B86" s="29">
        <v>2</v>
      </c>
      <c r="C86" s="151" t="s">
        <v>816</v>
      </c>
      <c r="D86" s="29" t="s">
        <v>7</v>
      </c>
      <c r="E86" s="29" t="s">
        <v>405</v>
      </c>
      <c r="F86" s="29" t="s">
        <v>811</v>
      </c>
      <c r="G86" s="29">
        <v>26</v>
      </c>
      <c r="H86" s="29">
        <v>2</v>
      </c>
      <c r="J86" s="29" t="s">
        <v>201</v>
      </c>
      <c r="K86" s="29">
        <v>2</v>
      </c>
      <c r="M86" s="29" t="s">
        <v>401</v>
      </c>
    </row>
    <row r="87" spans="1:62" x14ac:dyDescent="0.2">
      <c r="A87" s="29">
        <v>13</v>
      </c>
      <c r="B87" s="29">
        <v>3</v>
      </c>
      <c r="C87" s="151" t="s">
        <v>133</v>
      </c>
      <c r="D87" s="29" t="s">
        <v>7</v>
      </c>
      <c r="E87" s="29" t="s">
        <v>148</v>
      </c>
      <c r="F87" s="29" t="s">
        <v>811</v>
      </c>
      <c r="G87" s="29">
        <v>26</v>
      </c>
      <c r="H87" s="29">
        <v>3</v>
      </c>
      <c r="J87" s="29" t="s">
        <v>202</v>
      </c>
      <c r="K87" s="29">
        <v>3</v>
      </c>
      <c r="M87" s="29" t="s">
        <v>7</v>
      </c>
    </row>
    <row r="88" spans="1:62" x14ac:dyDescent="0.2">
      <c r="A88" s="29">
        <v>13</v>
      </c>
      <c r="B88" s="29">
        <v>4</v>
      </c>
      <c r="C88" s="151" t="s">
        <v>817</v>
      </c>
      <c r="D88" s="29" t="s">
        <v>7</v>
      </c>
      <c r="E88" s="29" t="s">
        <v>402</v>
      </c>
      <c r="F88" s="29" t="s">
        <v>811</v>
      </c>
      <c r="G88" s="29">
        <v>26</v>
      </c>
      <c r="H88" s="29">
        <v>4</v>
      </c>
      <c r="J88" s="29" t="s">
        <v>206</v>
      </c>
      <c r="K88" s="29">
        <v>4</v>
      </c>
      <c r="M88" s="29" t="s">
        <v>402</v>
      </c>
    </row>
    <row r="89" spans="1:62" x14ac:dyDescent="0.2">
      <c r="A89" s="29">
        <v>13</v>
      </c>
      <c r="B89" s="29">
        <v>5</v>
      </c>
      <c r="C89" s="151" t="s">
        <v>808</v>
      </c>
      <c r="D89" s="29" t="s">
        <v>7</v>
      </c>
      <c r="E89" s="29" t="s">
        <v>810</v>
      </c>
      <c r="F89" s="29" t="s">
        <v>811</v>
      </c>
      <c r="G89" s="29">
        <v>26</v>
      </c>
      <c r="H89" s="29">
        <v>5</v>
      </c>
      <c r="J89" s="29" t="s">
        <v>209</v>
      </c>
      <c r="K89" s="29">
        <v>5</v>
      </c>
      <c r="M89" s="29" t="s">
        <v>811</v>
      </c>
    </row>
    <row r="90" spans="1:62" x14ac:dyDescent="0.2">
      <c r="A90" s="29">
        <v>13</v>
      </c>
      <c r="B90" s="29">
        <v>6</v>
      </c>
      <c r="C90" s="151" t="s">
        <v>401</v>
      </c>
      <c r="D90" s="29" t="s">
        <v>7</v>
      </c>
      <c r="E90" s="29" t="s">
        <v>809</v>
      </c>
      <c r="F90" s="29" t="s">
        <v>811</v>
      </c>
      <c r="G90" s="29">
        <v>26</v>
      </c>
      <c r="H90" s="29">
        <v>6</v>
      </c>
      <c r="J90" s="29" t="s">
        <v>212</v>
      </c>
      <c r="K90" s="29">
        <v>6</v>
      </c>
      <c r="M90" s="29">
        <v>15</v>
      </c>
    </row>
    <row r="91" spans="1:62" x14ac:dyDescent="0.2">
      <c r="A91" s="29">
        <v>13</v>
      </c>
      <c r="B91" s="29">
        <v>7</v>
      </c>
      <c r="C91" s="151" t="s">
        <v>399</v>
      </c>
      <c r="D91" s="29" t="s">
        <v>7</v>
      </c>
      <c r="E91" s="29" t="s">
        <v>812</v>
      </c>
      <c r="F91" s="29" t="s">
        <v>811</v>
      </c>
      <c r="G91" s="29">
        <v>26</v>
      </c>
      <c r="H91" s="29">
        <v>7</v>
      </c>
      <c r="J91" s="29" t="s">
        <v>214</v>
      </c>
      <c r="K91" s="29">
        <v>7</v>
      </c>
      <c r="M91" s="29">
        <v>5</v>
      </c>
    </row>
    <row r="92" spans="1:62" x14ac:dyDescent="0.2">
      <c r="M92" s="29" t="s">
        <v>811</v>
      </c>
    </row>
    <row r="93" spans="1:62" x14ac:dyDescent="0.2">
      <c r="H93" s="29" t="s">
        <v>199</v>
      </c>
      <c r="I93" s="151" t="s">
        <v>131</v>
      </c>
      <c r="J93" s="29" t="s">
        <v>815</v>
      </c>
      <c r="M93" s="29">
        <v>1</v>
      </c>
    </row>
    <row r="94" spans="1:62" x14ac:dyDescent="0.2">
      <c r="A94" s="29" t="str">
        <f>J85</f>
        <v>A3D1301</v>
      </c>
      <c r="B94" s="29" t="str">
        <f>CONCATENATE(C85," - ",E85)</f>
        <v>Třebětice - Lomnice n.L.</v>
      </c>
      <c r="H94" s="29" t="s">
        <v>201</v>
      </c>
      <c r="I94" s="151" t="s">
        <v>816</v>
      </c>
      <c r="J94" s="29" t="s">
        <v>405</v>
      </c>
      <c r="M94" s="29">
        <v>6</v>
      </c>
    </row>
    <row r="95" spans="1:62" x14ac:dyDescent="0.2">
      <c r="A95" s="29" t="str">
        <f t="shared" ref="A95:A98" si="10">J86</f>
        <v>A3D1302</v>
      </c>
      <c r="B95" s="29" t="str">
        <f t="shared" ref="B95:B98" si="11">CONCATENATE(C86," - ",E86)</f>
        <v>Chlum u Tř. - Lišov</v>
      </c>
      <c r="H95" s="29" t="s">
        <v>202</v>
      </c>
      <c r="I95" s="151" t="s">
        <v>133</v>
      </c>
      <c r="J95" s="29" t="s">
        <v>148</v>
      </c>
      <c r="M95" s="29" t="s">
        <v>405</v>
      </c>
    </row>
    <row r="96" spans="1:62" x14ac:dyDescent="0.2">
      <c r="A96" s="29" t="str">
        <f t="shared" si="10"/>
        <v>A3D1303</v>
      </c>
      <c r="B96" s="29" t="str">
        <f t="shared" si="11"/>
        <v>K.Řečice - D.Bukovsko</v>
      </c>
      <c r="H96" s="29" t="s">
        <v>206</v>
      </c>
      <c r="I96" s="151" t="s">
        <v>817</v>
      </c>
      <c r="J96" s="29" t="s">
        <v>402</v>
      </c>
      <c r="M96" s="29" t="s">
        <v>7</v>
      </c>
    </row>
    <row r="97" spans="1:13" x14ac:dyDescent="0.2">
      <c r="A97" s="29" t="str">
        <f t="shared" si="10"/>
        <v>A3D1304</v>
      </c>
      <c r="B97" s="29" t="str">
        <f t="shared" si="11"/>
        <v>Suchdol n.L. - N.Bystřice</v>
      </c>
      <c r="H97" s="29" t="s">
        <v>209</v>
      </c>
      <c r="I97" s="151" t="s">
        <v>808</v>
      </c>
      <c r="J97" s="29" t="s">
        <v>810</v>
      </c>
      <c r="M97" s="29" t="s">
        <v>133</v>
      </c>
    </row>
    <row r="98" spans="1:13" x14ac:dyDescent="0.2">
      <c r="A98" s="29" t="str">
        <f t="shared" si="10"/>
        <v>A3D1305</v>
      </c>
      <c r="B98" s="29" t="str">
        <f t="shared" si="11"/>
        <v>Břilice - H.Stropnice</v>
      </c>
      <c r="H98" s="29" t="s">
        <v>212</v>
      </c>
      <c r="I98" s="151" t="s">
        <v>401</v>
      </c>
      <c r="J98" s="29" t="s">
        <v>809</v>
      </c>
      <c r="M98" s="29" t="s">
        <v>811</v>
      </c>
    </row>
    <row r="99" spans="1:13" x14ac:dyDescent="0.2">
      <c r="A99" s="29" t="str">
        <f>J90</f>
        <v>A3D1306</v>
      </c>
      <c r="B99" s="29" t="str">
        <f>CONCATENATE(C90," - ",E90)</f>
        <v>N.Včelnice - Borovany</v>
      </c>
      <c r="H99" s="29" t="s">
        <v>214</v>
      </c>
      <c r="I99" s="151" t="s">
        <v>399</v>
      </c>
      <c r="J99" s="29" t="s">
        <v>812</v>
      </c>
      <c r="M99" s="29">
        <v>14</v>
      </c>
    </row>
    <row r="100" spans="1:13" x14ac:dyDescent="0.2">
      <c r="A100" s="29" t="str">
        <f t="shared" ref="A100" si="12">J91</f>
        <v>A3D1307</v>
      </c>
      <c r="B100" s="29" t="str">
        <f t="shared" ref="B100" si="13">CONCATENATE(C91," - ",E91)</f>
        <v>Č.Velenice - Olešnice</v>
      </c>
      <c r="M100" s="29">
        <v>6</v>
      </c>
    </row>
    <row r="101" spans="1:13" x14ac:dyDescent="0.2">
      <c r="M101" s="29" t="s">
        <v>811</v>
      </c>
    </row>
    <row r="102" spans="1:13" x14ac:dyDescent="0.2">
      <c r="M102" s="29">
        <v>2</v>
      </c>
    </row>
    <row r="103" spans="1:13" x14ac:dyDescent="0.2">
      <c r="M103" s="29">
        <v>6</v>
      </c>
    </row>
    <row r="104" spans="1:13" x14ac:dyDescent="0.2">
      <c r="M104" s="29" t="s">
        <v>399</v>
      </c>
    </row>
    <row r="105" spans="1:13" x14ac:dyDescent="0.2">
      <c r="M105" s="29" t="s">
        <v>7</v>
      </c>
    </row>
    <row r="106" spans="1:13" x14ac:dyDescent="0.2">
      <c r="M106" s="29" t="s">
        <v>810</v>
      </c>
    </row>
    <row r="107" spans="1:13" x14ac:dyDescent="0.2">
      <c r="M107" s="29" t="s">
        <v>811</v>
      </c>
    </row>
    <row r="108" spans="1:13" x14ac:dyDescent="0.2">
      <c r="M108" s="29">
        <v>15</v>
      </c>
    </row>
    <row r="109" spans="1:13" x14ac:dyDescent="0.2">
      <c r="M109" s="29">
        <v>6</v>
      </c>
    </row>
    <row r="110" spans="1:13" x14ac:dyDescent="0.2">
      <c r="M110" s="29" t="s">
        <v>811</v>
      </c>
    </row>
    <row r="111" spans="1:13" x14ac:dyDescent="0.2">
      <c r="M111" s="29">
        <v>1</v>
      </c>
    </row>
    <row r="112" spans="1:13" x14ac:dyDescent="0.2">
      <c r="M112" s="29">
        <v>7</v>
      </c>
    </row>
    <row r="113" spans="13:13" x14ac:dyDescent="0.2">
      <c r="M113" s="29" t="s">
        <v>131</v>
      </c>
    </row>
    <row r="114" spans="13:13" x14ac:dyDescent="0.2">
      <c r="M114" s="29" t="s">
        <v>7</v>
      </c>
    </row>
    <row r="115" spans="13:13" x14ac:dyDescent="0.2">
      <c r="M115" s="29" t="s">
        <v>816</v>
      </c>
    </row>
    <row r="116" spans="13:13" x14ac:dyDescent="0.2">
      <c r="M116" s="29" t="s">
        <v>811</v>
      </c>
    </row>
    <row r="117" spans="13:13" x14ac:dyDescent="0.2">
      <c r="M117" s="29">
        <v>14</v>
      </c>
    </row>
    <row r="118" spans="13:13" x14ac:dyDescent="0.2">
      <c r="M118" s="29">
        <v>7</v>
      </c>
    </row>
    <row r="119" spans="13:13" x14ac:dyDescent="0.2">
      <c r="M119" s="29" t="s">
        <v>811</v>
      </c>
    </row>
    <row r="120" spans="13:13" x14ac:dyDescent="0.2">
      <c r="M120" s="29">
        <v>2</v>
      </c>
    </row>
    <row r="121" spans="13:13" x14ac:dyDescent="0.2">
      <c r="M121" s="29">
        <v>7</v>
      </c>
    </row>
    <row r="122" spans="13:13" x14ac:dyDescent="0.2">
      <c r="M122" s="29" t="s">
        <v>812</v>
      </c>
    </row>
    <row r="123" spans="13:13" x14ac:dyDescent="0.2">
      <c r="M123" s="29" t="s">
        <v>7</v>
      </c>
    </row>
    <row r="124" spans="13:13" x14ac:dyDescent="0.2">
      <c r="M124" s="29" t="s">
        <v>809</v>
      </c>
    </row>
    <row r="125" spans="13:13" x14ac:dyDescent="0.2">
      <c r="M125" s="29" t="s">
        <v>811</v>
      </c>
    </row>
    <row r="126" spans="13:13" x14ac:dyDescent="0.2">
      <c r="M126" s="29">
        <v>15</v>
      </c>
    </row>
    <row r="127" spans="13:13" x14ac:dyDescent="0.2">
      <c r="M127" s="29">
        <v>7</v>
      </c>
    </row>
    <row r="130" spans="1:126" x14ac:dyDescent="0.2">
      <c r="A130" s="29" t="s">
        <v>811</v>
      </c>
      <c r="B130" s="601" t="s">
        <v>818</v>
      </c>
      <c r="C130" s="601" t="s">
        <v>818</v>
      </c>
      <c r="D130" s="29" t="s">
        <v>812</v>
      </c>
      <c r="E130" s="29" t="s">
        <v>7</v>
      </c>
      <c r="F130" s="29" t="s">
        <v>815</v>
      </c>
      <c r="G130" s="29" t="s">
        <v>811</v>
      </c>
      <c r="H130" s="29">
        <v>14</v>
      </c>
      <c r="I130" s="601" t="s">
        <v>818</v>
      </c>
      <c r="J130" s="29" t="s">
        <v>811</v>
      </c>
      <c r="K130" s="29">
        <v>2</v>
      </c>
      <c r="L130" s="42">
        <v>1</v>
      </c>
      <c r="M130" s="29" t="s">
        <v>815</v>
      </c>
      <c r="N130" s="29" t="s">
        <v>7</v>
      </c>
      <c r="O130" s="29" t="s">
        <v>816</v>
      </c>
      <c r="P130" s="29" t="s">
        <v>811</v>
      </c>
      <c r="Q130" s="29">
        <v>15</v>
      </c>
      <c r="R130" s="29">
        <v>1</v>
      </c>
      <c r="S130" s="29" t="s">
        <v>811</v>
      </c>
      <c r="T130" s="29">
        <v>1</v>
      </c>
      <c r="U130" s="29">
        <v>2</v>
      </c>
      <c r="V130" s="29" t="s">
        <v>809</v>
      </c>
      <c r="W130" s="29" t="s">
        <v>7</v>
      </c>
      <c r="X130" s="29" t="s">
        <v>399</v>
      </c>
      <c r="Y130" s="29" t="s">
        <v>811</v>
      </c>
      <c r="Z130" s="29">
        <v>14</v>
      </c>
      <c r="AA130" s="29">
        <v>2</v>
      </c>
      <c r="AB130" s="29" t="s">
        <v>811</v>
      </c>
      <c r="AC130" s="29">
        <v>2</v>
      </c>
      <c r="AD130" s="29">
        <v>2</v>
      </c>
      <c r="AE130" s="29" t="s">
        <v>133</v>
      </c>
      <c r="AF130" s="29" t="s">
        <v>7</v>
      </c>
      <c r="AG130" s="29" t="s">
        <v>131</v>
      </c>
      <c r="AH130" s="29" t="s">
        <v>811</v>
      </c>
      <c r="AI130" s="29">
        <v>15</v>
      </c>
      <c r="AJ130" s="29">
        <v>2</v>
      </c>
      <c r="AK130" s="29" t="s">
        <v>811</v>
      </c>
      <c r="AL130" s="29">
        <v>1</v>
      </c>
      <c r="AM130" s="29">
        <v>3</v>
      </c>
      <c r="AN130" s="29" t="s">
        <v>810</v>
      </c>
      <c r="AO130" s="29" t="s">
        <v>7</v>
      </c>
      <c r="AP130" s="29" t="s">
        <v>401</v>
      </c>
      <c r="AQ130" s="29" t="s">
        <v>811</v>
      </c>
      <c r="AR130" s="29">
        <v>14</v>
      </c>
      <c r="AS130" s="29">
        <v>3</v>
      </c>
      <c r="AT130" s="29" t="s">
        <v>811</v>
      </c>
      <c r="AU130" s="29">
        <v>2</v>
      </c>
      <c r="AV130" s="29">
        <v>3</v>
      </c>
      <c r="AW130" s="29" t="s">
        <v>817</v>
      </c>
      <c r="AX130" s="29" t="s">
        <v>7</v>
      </c>
      <c r="AY130" s="29" t="s">
        <v>405</v>
      </c>
      <c r="AZ130" s="29" t="s">
        <v>811</v>
      </c>
      <c r="BA130" s="29">
        <v>15</v>
      </c>
      <c r="BB130" s="29">
        <v>3</v>
      </c>
      <c r="BC130" s="29" t="s">
        <v>811</v>
      </c>
      <c r="BD130" s="29">
        <v>1</v>
      </c>
      <c r="BE130" s="29">
        <v>4</v>
      </c>
      <c r="BF130" s="29" t="s">
        <v>402</v>
      </c>
      <c r="BG130" s="29" t="s">
        <v>7</v>
      </c>
      <c r="BH130" s="29" t="s">
        <v>808</v>
      </c>
      <c r="BI130" s="29" t="s">
        <v>811</v>
      </c>
      <c r="BJ130" s="29">
        <v>14</v>
      </c>
      <c r="BK130" s="29">
        <v>4</v>
      </c>
      <c r="BL130" s="29" t="s">
        <v>811</v>
      </c>
      <c r="BM130" s="29">
        <v>2</v>
      </c>
      <c r="BN130" s="29">
        <v>4</v>
      </c>
      <c r="BO130" s="29" t="s">
        <v>808</v>
      </c>
      <c r="BP130" s="29" t="s">
        <v>7</v>
      </c>
      <c r="BQ130" s="29" t="s">
        <v>148</v>
      </c>
      <c r="BR130" s="29" t="s">
        <v>811</v>
      </c>
      <c r="BS130" s="29">
        <v>15</v>
      </c>
      <c r="BT130" s="29">
        <v>4</v>
      </c>
      <c r="BU130" s="29" t="s">
        <v>811</v>
      </c>
      <c r="BV130" s="29">
        <v>1</v>
      </c>
      <c r="BW130" s="29">
        <v>5</v>
      </c>
      <c r="BX130" s="29" t="s">
        <v>148</v>
      </c>
      <c r="BY130" s="29" t="s">
        <v>7</v>
      </c>
      <c r="BZ130" s="29" t="s">
        <v>817</v>
      </c>
      <c r="CA130" s="29" t="s">
        <v>811</v>
      </c>
      <c r="CB130" s="29">
        <v>14</v>
      </c>
      <c r="CC130" s="29">
        <v>5</v>
      </c>
      <c r="CD130" s="29" t="s">
        <v>811</v>
      </c>
      <c r="CE130" s="29">
        <v>2</v>
      </c>
      <c r="CF130" s="29">
        <v>5</v>
      </c>
      <c r="CG130" s="29" t="s">
        <v>401</v>
      </c>
      <c r="CH130" s="29" t="s">
        <v>7</v>
      </c>
      <c r="CI130" s="29" t="s">
        <v>402</v>
      </c>
      <c r="CJ130" s="29" t="s">
        <v>811</v>
      </c>
      <c r="CK130" s="29">
        <v>15</v>
      </c>
      <c r="CL130" s="29">
        <v>5</v>
      </c>
      <c r="CM130" s="29" t="s">
        <v>811</v>
      </c>
      <c r="CN130" s="29">
        <v>1</v>
      </c>
      <c r="CO130" s="29">
        <v>6</v>
      </c>
      <c r="CP130" s="29" t="s">
        <v>405</v>
      </c>
      <c r="CQ130" s="29" t="s">
        <v>7</v>
      </c>
      <c r="CR130" s="29" t="s">
        <v>133</v>
      </c>
      <c r="CS130" s="29" t="s">
        <v>811</v>
      </c>
      <c r="CT130" s="29">
        <v>14</v>
      </c>
      <c r="CU130" s="29">
        <v>6</v>
      </c>
      <c r="CV130" s="29" t="s">
        <v>811</v>
      </c>
      <c r="CW130" s="29">
        <v>2</v>
      </c>
      <c r="CX130" s="29">
        <v>6</v>
      </c>
      <c r="CY130" s="29" t="s">
        <v>399</v>
      </c>
      <c r="CZ130" s="29" t="s">
        <v>7</v>
      </c>
      <c r="DA130" s="29" t="s">
        <v>810</v>
      </c>
      <c r="DB130" s="29" t="s">
        <v>811</v>
      </c>
      <c r="DC130" s="29">
        <v>15</v>
      </c>
      <c r="DD130" s="29">
        <v>6</v>
      </c>
      <c r="DE130" s="29" t="s">
        <v>811</v>
      </c>
      <c r="DF130" s="29">
        <v>1</v>
      </c>
      <c r="DG130" s="29">
        <v>7</v>
      </c>
      <c r="DH130" s="29" t="s">
        <v>131</v>
      </c>
      <c r="DI130" s="29" t="s">
        <v>7</v>
      </c>
      <c r="DJ130" s="29" t="s">
        <v>816</v>
      </c>
      <c r="DK130" s="29" t="s">
        <v>811</v>
      </c>
      <c r="DL130" s="29">
        <v>14</v>
      </c>
      <c r="DM130" s="29">
        <v>7</v>
      </c>
      <c r="DN130" s="29" t="s">
        <v>811</v>
      </c>
      <c r="DO130" s="29">
        <v>2</v>
      </c>
      <c r="DP130" s="29">
        <v>7</v>
      </c>
      <c r="DQ130" s="29" t="s">
        <v>812</v>
      </c>
      <c r="DR130" s="29" t="s">
        <v>7</v>
      </c>
      <c r="DS130" s="29" t="s">
        <v>809</v>
      </c>
      <c r="DT130" s="29" t="s">
        <v>811</v>
      </c>
      <c r="DU130" s="29">
        <v>15</v>
      </c>
      <c r="DV130" s="29">
        <v>7</v>
      </c>
    </row>
    <row r="131" spans="1:126" x14ac:dyDescent="0.2">
      <c r="A131" s="29" t="s">
        <v>811</v>
      </c>
      <c r="B131" s="601" t="s">
        <v>818</v>
      </c>
      <c r="C131" s="601" t="s">
        <v>819</v>
      </c>
      <c r="D131" s="29" t="s">
        <v>809</v>
      </c>
      <c r="E131" s="29" t="s">
        <v>7</v>
      </c>
      <c r="F131" s="29" t="s">
        <v>399</v>
      </c>
      <c r="G131" s="29" t="s">
        <v>811</v>
      </c>
      <c r="H131" s="29">
        <v>14</v>
      </c>
      <c r="I131" s="601" t="s">
        <v>819</v>
      </c>
    </row>
    <row r="132" spans="1:126" x14ac:dyDescent="0.2">
      <c r="A132" s="29" t="s">
        <v>811</v>
      </c>
      <c r="B132" s="601" t="s">
        <v>818</v>
      </c>
      <c r="C132" s="601" t="s">
        <v>820</v>
      </c>
      <c r="D132" s="29" t="s">
        <v>810</v>
      </c>
      <c r="E132" s="29" t="s">
        <v>7</v>
      </c>
      <c r="F132" s="29" t="s">
        <v>401</v>
      </c>
      <c r="G132" s="29" t="s">
        <v>811</v>
      </c>
      <c r="H132" s="29">
        <v>14</v>
      </c>
      <c r="I132" s="601" t="s">
        <v>820</v>
      </c>
    </row>
    <row r="133" spans="1:126" x14ac:dyDescent="0.2">
      <c r="A133" s="29" t="s">
        <v>811</v>
      </c>
      <c r="B133" s="601" t="s">
        <v>818</v>
      </c>
      <c r="C133" s="601" t="s">
        <v>821</v>
      </c>
      <c r="D133" s="29" t="s">
        <v>402</v>
      </c>
      <c r="E133" s="29" t="s">
        <v>7</v>
      </c>
      <c r="F133" s="29" t="s">
        <v>808</v>
      </c>
      <c r="G133" s="29" t="s">
        <v>811</v>
      </c>
      <c r="H133" s="29">
        <v>14</v>
      </c>
      <c r="I133" s="601" t="s">
        <v>821</v>
      </c>
    </row>
    <row r="134" spans="1:126" x14ac:dyDescent="0.2">
      <c r="A134" s="29" t="s">
        <v>811</v>
      </c>
      <c r="B134" s="601" t="s">
        <v>818</v>
      </c>
      <c r="C134" s="601" t="s">
        <v>822</v>
      </c>
      <c r="D134" s="29" t="s">
        <v>148</v>
      </c>
      <c r="E134" s="29" t="s">
        <v>7</v>
      </c>
      <c r="F134" s="29" t="s">
        <v>817</v>
      </c>
      <c r="G134" s="29" t="s">
        <v>811</v>
      </c>
      <c r="H134" s="29">
        <v>14</v>
      </c>
      <c r="I134" s="601" t="s">
        <v>822</v>
      </c>
    </row>
    <row r="135" spans="1:126" x14ac:dyDescent="0.2">
      <c r="A135" s="29" t="s">
        <v>811</v>
      </c>
      <c r="B135" s="601" t="s">
        <v>818</v>
      </c>
      <c r="C135" s="601" t="s">
        <v>823</v>
      </c>
      <c r="D135" s="29" t="s">
        <v>405</v>
      </c>
      <c r="E135" s="29" t="s">
        <v>7</v>
      </c>
      <c r="F135" s="29" t="s">
        <v>133</v>
      </c>
      <c r="G135" s="29" t="s">
        <v>811</v>
      </c>
      <c r="H135" s="29">
        <v>14</v>
      </c>
      <c r="I135" s="601" t="s">
        <v>823</v>
      </c>
    </row>
    <row r="136" spans="1:126" x14ac:dyDescent="0.2">
      <c r="A136" s="29" t="s">
        <v>811</v>
      </c>
      <c r="B136" s="601" t="s">
        <v>818</v>
      </c>
      <c r="C136" s="601" t="s">
        <v>824</v>
      </c>
      <c r="D136" s="29" t="s">
        <v>131</v>
      </c>
      <c r="E136" s="29" t="s">
        <v>7</v>
      </c>
      <c r="F136" s="29" t="s">
        <v>816</v>
      </c>
      <c r="G136" s="29" t="s">
        <v>811</v>
      </c>
      <c r="H136" s="29">
        <v>14</v>
      </c>
      <c r="I136" s="601" t="s">
        <v>824</v>
      </c>
    </row>
    <row r="137" spans="1:126" x14ac:dyDescent="0.2">
      <c r="A137" s="29" t="s">
        <v>811</v>
      </c>
      <c r="B137" s="601" t="s">
        <v>819</v>
      </c>
      <c r="C137" s="601" t="s">
        <v>818</v>
      </c>
      <c r="D137" s="29" t="s">
        <v>815</v>
      </c>
      <c r="E137" s="29" t="s">
        <v>7</v>
      </c>
      <c r="F137" s="29" t="s">
        <v>816</v>
      </c>
      <c r="G137" s="29" t="s">
        <v>811</v>
      </c>
      <c r="H137" s="29">
        <v>15</v>
      </c>
      <c r="I137" s="601" t="s">
        <v>818</v>
      </c>
    </row>
    <row r="138" spans="1:126" x14ac:dyDescent="0.2">
      <c r="A138" s="29" t="s">
        <v>811</v>
      </c>
      <c r="B138" s="601" t="s">
        <v>819</v>
      </c>
      <c r="C138" s="601" t="s">
        <v>819</v>
      </c>
      <c r="D138" s="29" t="s">
        <v>133</v>
      </c>
      <c r="E138" s="29" t="s">
        <v>7</v>
      </c>
      <c r="F138" s="29" t="s">
        <v>131</v>
      </c>
      <c r="G138" s="29" t="s">
        <v>811</v>
      </c>
      <c r="H138" s="29">
        <v>15</v>
      </c>
      <c r="I138" s="601" t="s">
        <v>819</v>
      </c>
    </row>
    <row r="139" spans="1:126" x14ac:dyDescent="0.2">
      <c r="A139" s="29" t="s">
        <v>811</v>
      </c>
      <c r="B139" s="601" t="s">
        <v>819</v>
      </c>
      <c r="C139" s="601" t="s">
        <v>820</v>
      </c>
      <c r="D139" s="29" t="s">
        <v>817</v>
      </c>
      <c r="E139" s="29" t="s">
        <v>7</v>
      </c>
      <c r="F139" s="29" t="s">
        <v>405</v>
      </c>
      <c r="G139" s="29" t="s">
        <v>811</v>
      </c>
      <c r="H139" s="29">
        <v>15</v>
      </c>
      <c r="I139" s="601" t="s">
        <v>820</v>
      </c>
    </row>
    <row r="140" spans="1:126" x14ac:dyDescent="0.2">
      <c r="A140" s="29" t="s">
        <v>811</v>
      </c>
      <c r="B140" s="601" t="s">
        <v>819</v>
      </c>
      <c r="C140" s="601" t="s">
        <v>821</v>
      </c>
      <c r="D140" s="29" t="s">
        <v>808</v>
      </c>
      <c r="E140" s="29" t="s">
        <v>7</v>
      </c>
      <c r="F140" s="29" t="s">
        <v>148</v>
      </c>
      <c r="G140" s="29" t="s">
        <v>811</v>
      </c>
      <c r="H140" s="29">
        <v>15</v>
      </c>
      <c r="I140" s="601" t="s">
        <v>821</v>
      </c>
    </row>
    <row r="141" spans="1:126" x14ac:dyDescent="0.2">
      <c r="A141" s="29" t="s">
        <v>811</v>
      </c>
      <c r="B141" s="601" t="s">
        <v>819</v>
      </c>
      <c r="C141" s="601" t="s">
        <v>822</v>
      </c>
      <c r="D141" s="29" t="s">
        <v>401</v>
      </c>
      <c r="E141" s="29" t="s">
        <v>7</v>
      </c>
      <c r="F141" s="29" t="s">
        <v>402</v>
      </c>
      <c r="G141" s="29" t="s">
        <v>811</v>
      </c>
      <c r="H141" s="29">
        <v>15</v>
      </c>
      <c r="I141" s="601" t="s">
        <v>822</v>
      </c>
    </row>
    <row r="142" spans="1:126" x14ac:dyDescent="0.2">
      <c r="A142" s="29" t="s">
        <v>811</v>
      </c>
      <c r="B142" s="601" t="s">
        <v>819</v>
      </c>
      <c r="C142" s="601" t="s">
        <v>823</v>
      </c>
      <c r="D142" s="29" t="s">
        <v>399</v>
      </c>
      <c r="E142" s="29" t="s">
        <v>7</v>
      </c>
      <c r="F142" s="29" t="s">
        <v>810</v>
      </c>
      <c r="G142" s="29" t="s">
        <v>811</v>
      </c>
      <c r="H142" s="29">
        <v>15</v>
      </c>
      <c r="I142" s="601" t="s">
        <v>823</v>
      </c>
    </row>
    <row r="143" spans="1:126" x14ac:dyDescent="0.2">
      <c r="A143" s="29" t="s">
        <v>811</v>
      </c>
      <c r="B143" s="601" t="s">
        <v>819</v>
      </c>
      <c r="C143" s="601" t="s">
        <v>824</v>
      </c>
      <c r="D143" s="29" t="s">
        <v>812</v>
      </c>
      <c r="E143" s="29" t="s">
        <v>7</v>
      </c>
      <c r="F143" s="29" t="s">
        <v>809</v>
      </c>
      <c r="G143" s="29" t="s">
        <v>811</v>
      </c>
      <c r="H143" s="29">
        <v>15</v>
      </c>
      <c r="I143" s="601" t="s">
        <v>824</v>
      </c>
    </row>
    <row r="146" spans="1:10" x14ac:dyDescent="0.2">
      <c r="A146" s="29" t="str">
        <f>CONCATENATE(A130,B130,C130)</f>
        <v>A3D0101</v>
      </c>
      <c r="B146" s="29" t="str">
        <f>CONCATENATE(D130,"-",F130)</f>
        <v>Olešnice-Lomnice n.L.</v>
      </c>
      <c r="F146" s="29" t="str">
        <f>CONCATENATE(G130,H130,I130)</f>
        <v>A3D1401</v>
      </c>
      <c r="G146" s="29" t="str">
        <f>CONCATENATE(F130,"-",D130)</f>
        <v>Lomnice n.L.-Olešnice</v>
      </c>
      <c r="I146" s="29" t="s">
        <v>812</v>
      </c>
      <c r="J146" s="29" t="s">
        <v>815</v>
      </c>
    </row>
    <row r="147" spans="1:10" x14ac:dyDescent="0.2">
      <c r="A147" s="29" t="str">
        <f t="shared" ref="A147:A152" si="14">CONCATENATE(A131,B131,C131)</f>
        <v>A3D0102</v>
      </c>
      <c r="B147" s="29" t="str">
        <f t="shared" ref="B147:B152" si="15">CONCATENATE(D131,"-",F131)</f>
        <v>Borovany-Č.Velenice</v>
      </c>
      <c r="F147" s="29" t="str">
        <f t="shared" ref="F147:F152" si="16">CONCATENATE(G131,H131,I131)</f>
        <v>A3D1402</v>
      </c>
      <c r="G147" s="29" t="str">
        <f t="shared" ref="G147:G152" si="17">CONCATENATE(F131,"-",D131)</f>
        <v>Č.Velenice-Borovany</v>
      </c>
      <c r="I147" s="29" t="s">
        <v>809</v>
      </c>
      <c r="J147" s="29" t="s">
        <v>399</v>
      </c>
    </row>
    <row r="148" spans="1:10" x14ac:dyDescent="0.2">
      <c r="A148" s="29" t="str">
        <f t="shared" si="14"/>
        <v>A3D0103</v>
      </c>
      <c r="B148" s="29" t="str">
        <f t="shared" si="15"/>
        <v>H.Stropnice-N.Včelnice</v>
      </c>
      <c r="F148" s="29" t="str">
        <f t="shared" si="16"/>
        <v>A3D1403</v>
      </c>
      <c r="G148" s="29" t="str">
        <f t="shared" si="17"/>
        <v>N.Včelnice-H.Stropnice</v>
      </c>
      <c r="I148" s="29" t="s">
        <v>810</v>
      </c>
      <c r="J148" s="29" t="s">
        <v>401</v>
      </c>
    </row>
    <row r="149" spans="1:10" x14ac:dyDescent="0.2">
      <c r="A149" s="29" t="str">
        <f t="shared" si="14"/>
        <v>A3D0104</v>
      </c>
      <c r="B149" s="29" t="str">
        <f t="shared" si="15"/>
        <v>N.Bystřice-Břilice</v>
      </c>
      <c r="F149" s="29" t="str">
        <f t="shared" si="16"/>
        <v>A3D1404</v>
      </c>
      <c r="G149" s="29" t="str">
        <f t="shared" si="17"/>
        <v>Břilice-N.Bystřice</v>
      </c>
      <c r="I149" s="29" t="s">
        <v>402</v>
      </c>
      <c r="J149" s="29" t="s">
        <v>808</v>
      </c>
    </row>
    <row r="150" spans="1:10" x14ac:dyDescent="0.2">
      <c r="A150" s="29" t="str">
        <f t="shared" si="14"/>
        <v>A3D0105</v>
      </c>
      <c r="B150" s="29" t="str">
        <f t="shared" si="15"/>
        <v>D.Bukovsko-Suchdol n.L.</v>
      </c>
      <c r="F150" s="29" t="str">
        <f t="shared" si="16"/>
        <v>A3D1405</v>
      </c>
      <c r="G150" s="29" t="str">
        <f t="shared" si="17"/>
        <v>Suchdol n.L.-D.Bukovsko</v>
      </c>
      <c r="I150" s="29" t="s">
        <v>148</v>
      </c>
      <c r="J150" s="29" t="s">
        <v>817</v>
      </c>
    </row>
    <row r="151" spans="1:10" x14ac:dyDescent="0.2">
      <c r="A151" s="29" t="str">
        <f t="shared" si="14"/>
        <v>A3D0106</v>
      </c>
      <c r="B151" s="29" t="str">
        <f t="shared" si="15"/>
        <v>Lišov-K.Řečice</v>
      </c>
      <c r="F151" s="29" t="str">
        <f t="shared" si="16"/>
        <v>A3D1406</v>
      </c>
      <c r="G151" s="29" t="str">
        <f t="shared" si="17"/>
        <v>K.Řečice-Lišov</v>
      </c>
      <c r="I151" s="29" t="s">
        <v>405</v>
      </c>
      <c r="J151" s="29" t="s">
        <v>133</v>
      </c>
    </row>
    <row r="152" spans="1:10" x14ac:dyDescent="0.2">
      <c r="A152" s="29" t="str">
        <f t="shared" si="14"/>
        <v>A3D0107</v>
      </c>
      <c r="B152" s="29" t="str">
        <f t="shared" si="15"/>
        <v>Třebětice-Chlum u Tř.</v>
      </c>
      <c r="F152" s="29" t="str">
        <f t="shared" si="16"/>
        <v>A3D1407</v>
      </c>
      <c r="G152" s="29" t="str">
        <f t="shared" si="17"/>
        <v>Chlum u Tř.-Třebětice</v>
      </c>
      <c r="I152" s="29" t="s">
        <v>131</v>
      </c>
      <c r="J152" s="29" t="s">
        <v>816</v>
      </c>
    </row>
    <row r="153" spans="1:10" x14ac:dyDescent="0.2">
      <c r="A153" s="29" t="str">
        <f>CONCATENATE(A137,B137,C137)</f>
        <v>A3D0201</v>
      </c>
      <c r="B153" s="29" t="str">
        <f>CONCATENATE(D137,"-",F137)</f>
        <v>Lomnice n.L.-Chlum u Tř.</v>
      </c>
      <c r="F153" s="29" t="str">
        <f>CONCATENATE(G137,H137,I137)</f>
        <v>A3D1501</v>
      </c>
      <c r="G153" s="29" t="str">
        <f>CONCATENATE(F137,"-",D137)</f>
        <v>Chlum u Tř.-Lomnice n.L.</v>
      </c>
      <c r="I153" s="29" t="s">
        <v>815</v>
      </c>
      <c r="J153" s="29" t="s">
        <v>816</v>
      </c>
    </row>
    <row r="154" spans="1:10" x14ac:dyDescent="0.2">
      <c r="A154" s="29" t="str">
        <f>CONCATENATE(A138,B138,C138)</f>
        <v>A3D0202</v>
      </c>
      <c r="B154" s="29" t="str">
        <f>CONCATENATE(D138,"-",F138)</f>
        <v>K.Řečice-Třebětice</v>
      </c>
      <c r="F154" s="29" t="str">
        <f t="shared" ref="F154:F159" si="18">CONCATENATE(G138,H138,I138)</f>
        <v>A3D1502</v>
      </c>
      <c r="G154" s="29" t="str">
        <f t="shared" ref="G154:G159" si="19">CONCATENATE(F138,"-",D138)</f>
        <v>Třebětice-K.Řečice</v>
      </c>
      <c r="I154" s="29" t="s">
        <v>133</v>
      </c>
      <c r="J154" s="29" t="s">
        <v>131</v>
      </c>
    </row>
    <row r="155" spans="1:10" x14ac:dyDescent="0.2">
      <c r="A155" s="29" t="str">
        <f t="shared" ref="A155:A158" si="20">CONCATENATE(A139,B139,C139)</f>
        <v>A3D0203</v>
      </c>
      <c r="B155" s="29" t="str">
        <f t="shared" ref="B155:B158" si="21">CONCATENATE(D139,"-",F139)</f>
        <v>Suchdol n.L.-Lišov</v>
      </c>
      <c r="F155" s="29" t="str">
        <f t="shared" si="18"/>
        <v>A3D1503</v>
      </c>
      <c r="G155" s="29" t="str">
        <f t="shared" si="19"/>
        <v>Lišov-Suchdol n.L.</v>
      </c>
      <c r="I155" s="29" t="s">
        <v>817</v>
      </c>
      <c r="J155" s="29" t="s">
        <v>405</v>
      </c>
    </row>
    <row r="156" spans="1:10" x14ac:dyDescent="0.2">
      <c r="A156" s="29" t="str">
        <f t="shared" si="20"/>
        <v>A3D0204</v>
      </c>
      <c r="B156" s="29" t="str">
        <f t="shared" si="21"/>
        <v>Břilice-D.Bukovsko</v>
      </c>
      <c r="F156" s="29" t="str">
        <f t="shared" si="18"/>
        <v>A3D1504</v>
      </c>
      <c r="G156" s="29" t="str">
        <f t="shared" si="19"/>
        <v>D.Bukovsko-Břilice</v>
      </c>
      <c r="I156" s="29" t="s">
        <v>808</v>
      </c>
      <c r="J156" s="29" t="s">
        <v>148</v>
      </c>
    </row>
    <row r="157" spans="1:10" x14ac:dyDescent="0.2">
      <c r="A157" s="29" t="str">
        <f t="shared" si="20"/>
        <v>A3D0205</v>
      </c>
      <c r="B157" s="29" t="str">
        <f t="shared" si="21"/>
        <v>N.Včelnice-N.Bystřice</v>
      </c>
      <c r="F157" s="29" t="str">
        <f t="shared" si="18"/>
        <v>A3D1505</v>
      </c>
      <c r="G157" s="29" t="str">
        <f t="shared" si="19"/>
        <v>N.Bystřice-N.Včelnice</v>
      </c>
      <c r="I157" s="29" t="s">
        <v>401</v>
      </c>
      <c r="J157" s="29" t="s">
        <v>402</v>
      </c>
    </row>
    <row r="158" spans="1:10" x14ac:dyDescent="0.2">
      <c r="A158" s="29" t="str">
        <f t="shared" si="20"/>
        <v>A3D0206</v>
      </c>
      <c r="B158" s="29" t="str">
        <f t="shared" si="21"/>
        <v>Č.Velenice-H.Stropnice</v>
      </c>
      <c r="F158" s="29" t="str">
        <f t="shared" si="18"/>
        <v>A3D1506</v>
      </c>
      <c r="G158" s="29" t="str">
        <f t="shared" si="19"/>
        <v>H.Stropnice-Č.Velenice</v>
      </c>
      <c r="I158" s="29" t="s">
        <v>399</v>
      </c>
      <c r="J158" s="29" t="s">
        <v>810</v>
      </c>
    </row>
    <row r="159" spans="1:10" x14ac:dyDescent="0.2">
      <c r="A159" s="29" t="str">
        <f>CONCATENATE(A143,B143,C143)</f>
        <v>A3D0207</v>
      </c>
      <c r="B159" s="29" t="str">
        <f>CONCATENATE(D143,"-",F143)</f>
        <v>Olešnice-Borovany</v>
      </c>
      <c r="F159" s="29" t="str">
        <f t="shared" si="18"/>
        <v>A3D1507</v>
      </c>
      <c r="G159" s="29" t="str">
        <f t="shared" si="19"/>
        <v>Borovany-Olešnice</v>
      </c>
      <c r="I159" s="29" t="s">
        <v>812</v>
      </c>
      <c r="J159" s="29" t="s">
        <v>809</v>
      </c>
    </row>
  </sheetData>
  <sortState ref="A130:I143">
    <sortCondition ref="B130:B143"/>
  </sortState>
  <phoneticPr fontId="1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224"/>
  <sheetViews>
    <sheetView topLeftCell="A163" workbookViewId="0">
      <selection activeCell="B188" sqref="B188"/>
    </sheetView>
  </sheetViews>
  <sheetFormatPr defaultRowHeight="11.25" x14ac:dyDescent="0.2"/>
  <cols>
    <col min="1" max="1" width="9.140625" style="29"/>
    <col min="2" max="2" width="21.42578125" style="29" customWidth="1"/>
    <col min="3" max="8" width="9.140625" style="29"/>
    <col min="9" max="9" width="14" style="29" customWidth="1"/>
    <col min="10" max="16384" width="9.140625" style="29"/>
  </cols>
  <sheetData>
    <row r="1" spans="1:4" x14ac:dyDescent="0.2">
      <c r="A1" s="29" t="s">
        <v>233</v>
      </c>
      <c r="B1" s="29" t="s">
        <v>1024</v>
      </c>
      <c r="C1" s="29" t="s">
        <v>1025</v>
      </c>
      <c r="D1" s="42" t="str">
        <f>MID(A1,4,2)</f>
        <v>02</v>
      </c>
    </row>
    <row r="2" spans="1:4" x14ac:dyDescent="0.2">
      <c r="A2" s="29" t="s">
        <v>237</v>
      </c>
      <c r="B2" s="29" t="s">
        <v>947</v>
      </c>
      <c r="C2" s="29" t="s">
        <v>1026</v>
      </c>
      <c r="D2" s="42" t="str">
        <f t="shared" ref="D2:D13" si="0">MID(A2,4,2)</f>
        <v>03</v>
      </c>
    </row>
    <row r="3" spans="1:4" x14ac:dyDescent="0.2">
      <c r="A3" s="29" t="s">
        <v>252</v>
      </c>
      <c r="B3" s="29" t="s">
        <v>1041</v>
      </c>
      <c r="C3" s="29" t="s">
        <v>1027</v>
      </c>
      <c r="D3" s="42" t="str">
        <f t="shared" si="0"/>
        <v>04</v>
      </c>
    </row>
    <row r="4" spans="1:4" x14ac:dyDescent="0.2">
      <c r="A4" s="29" t="s">
        <v>254</v>
      </c>
      <c r="B4" s="29" t="s">
        <v>895</v>
      </c>
      <c r="C4" s="29" t="s">
        <v>1028</v>
      </c>
      <c r="D4" s="42" t="str">
        <f t="shared" si="0"/>
        <v>05</v>
      </c>
    </row>
    <row r="5" spans="1:4" x14ac:dyDescent="0.2">
      <c r="A5" s="29" t="s">
        <v>272</v>
      </c>
      <c r="B5" s="29" t="s">
        <v>1029</v>
      </c>
      <c r="C5" s="29" t="s">
        <v>1030</v>
      </c>
      <c r="D5" s="42" t="str">
        <f t="shared" si="0"/>
        <v>06</v>
      </c>
    </row>
    <row r="6" spans="1:4" x14ac:dyDescent="0.2">
      <c r="A6" s="29" t="s">
        <v>275</v>
      </c>
      <c r="B6" s="29" t="s">
        <v>1042</v>
      </c>
      <c r="C6" s="29" t="s">
        <v>1031</v>
      </c>
      <c r="D6" s="42" t="str">
        <f t="shared" si="0"/>
        <v>07</v>
      </c>
    </row>
    <row r="7" spans="1:4" x14ac:dyDescent="0.2">
      <c r="A7" s="29" t="s">
        <v>220</v>
      </c>
      <c r="B7" s="29" t="s">
        <v>899</v>
      </c>
      <c r="C7" s="29" t="s">
        <v>1023</v>
      </c>
      <c r="D7" s="42" t="str">
        <f t="shared" si="0"/>
        <v>01</v>
      </c>
    </row>
    <row r="8" spans="1:4" x14ac:dyDescent="0.2">
      <c r="A8" s="29" t="s">
        <v>290</v>
      </c>
      <c r="B8" s="29" t="s">
        <v>1032</v>
      </c>
      <c r="C8" s="29" t="s">
        <v>1033</v>
      </c>
      <c r="D8" s="42" t="str">
        <f t="shared" si="0"/>
        <v>08</v>
      </c>
    </row>
    <row r="9" spans="1:4" x14ac:dyDescent="0.2">
      <c r="A9" s="29" t="s">
        <v>296</v>
      </c>
      <c r="B9" s="29" t="s">
        <v>1034</v>
      </c>
      <c r="C9" s="29" t="s">
        <v>1035</v>
      </c>
      <c r="D9" s="42" t="str">
        <f t="shared" si="0"/>
        <v>09</v>
      </c>
    </row>
    <row r="10" spans="1:4" x14ac:dyDescent="0.2">
      <c r="A10" s="29" t="s">
        <v>308</v>
      </c>
      <c r="B10" s="29" t="s">
        <v>1043</v>
      </c>
      <c r="C10" s="29" t="s">
        <v>1036</v>
      </c>
      <c r="D10" s="42" t="str">
        <f t="shared" si="0"/>
        <v>10</v>
      </c>
    </row>
    <row r="11" spans="1:4" x14ac:dyDescent="0.2">
      <c r="A11" s="29" t="s">
        <v>316</v>
      </c>
      <c r="B11" s="29" t="s">
        <v>905</v>
      </c>
      <c r="C11" s="29" t="s">
        <v>1037</v>
      </c>
      <c r="D11" s="42" t="str">
        <f t="shared" si="0"/>
        <v>11</v>
      </c>
    </row>
    <row r="12" spans="1:4" x14ac:dyDescent="0.2">
      <c r="A12" s="29" t="s">
        <v>326</v>
      </c>
      <c r="B12" s="29" t="s">
        <v>1044</v>
      </c>
      <c r="C12" s="29" t="s">
        <v>1038</v>
      </c>
      <c r="D12" s="42" t="str">
        <f t="shared" si="0"/>
        <v>12</v>
      </c>
    </row>
    <row r="13" spans="1:4" x14ac:dyDescent="0.2">
      <c r="A13" s="29" t="s">
        <v>209</v>
      </c>
      <c r="B13" s="29" t="s">
        <v>1039</v>
      </c>
      <c r="C13" s="29" t="s">
        <v>1040</v>
      </c>
      <c r="D13" s="42" t="str">
        <f t="shared" si="0"/>
        <v>13</v>
      </c>
    </row>
    <row r="16" spans="1:4" x14ac:dyDescent="0.2">
      <c r="A16" s="29" t="s">
        <v>1051</v>
      </c>
    </row>
    <row r="17" spans="1:10" x14ac:dyDescent="0.2">
      <c r="A17" s="29" t="s">
        <v>1052</v>
      </c>
      <c r="H17" s="29" t="s">
        <v>233</v>
      </c>
      <c r="I17" s="29" t="s">
        <v>1024</v>
      </c>
      <c r="J17" s="29" t="s">
        <v>1025</v>
      </c>
    </row>
    <row r="18" spans="1:10" x14ac:dyDescent="0.2">
      <c r="A18" s="29" t="s">
        <v>1053</v>
      </c>
      <c r="H18" s="29" t="s">
        <v>234</v>
      </c>
      <c r="I18" s="29" t="s">
        <v>1054</v>
      </c>
      <c r="J18" s="29" t="s">
        <v>1025</v>
      </c>
    </row>
    <row r="19" spans="1:10" x14ac:dyDescent="0.2">
      <c r="A19" s="29" t="s">
        <v>1055</v>
      </c>
      <c r="H19" s="29" t="s">
        <v>226</v>
      </c>
      <c r="I19" s="29" t="s">
        <v>1056</v>
      </c>
      <c r="J19" s="29" t="s">
        <v>1025</v>
      </c>
    </row>
    <row r="20" spans="1:10" x14ac:dyDescent="0.2">
      <c r="A20" s="29" t="s">
        <v>1057</v>
      </c>
      <c r="H20" s="29" t="s">
        <v>228</v>
      </c>
      <c r="I20" s="29" t="s">
        <v>1058</v>
      </c>
      <c r="J20" s="29" t="s">
        <v>1025</v>
      </c>
    </row>
    <row r="21" spans="1:10" x14ac:dyDescent="0.2">
      <c r="A21" s="29" t="s">
        <v>1059</v>
      </c>
      <c r="H21" s="29" t="s">
        <v>230</v>
      </c>
      <c r="I21" s="29" t="s">
        <v>1060</v>
      </c>
      <c r="J21" s="29" t="s">
        <v>1025</v>
      </c>
    </row>
    <row r="22" spans="1:10" x14ac:dyDescent="0.2">
      <c r="A22" s="29" t="s">
        <v>1061</v>
      </c>
      <c r="H22" s="29" t="s">
        <v>231</v>
      </c>
      <c r="I22" s="29" t="s">
        <v>1062</v>
      </c>
      <c r="J22" s="29" t="s">
        <v>1025</v>
      </c>
    </row>
    <row r="23" spans="1:10" x14ac:dyDescent="0.2">
      <c r="A23" s="29" t="s">
        <v>1063</v>
      </c>
      <c r="H23" s="29" t="s">
        <v>232</v>
      </c>
      <c r="I23" s="29" t="s">
        <v>1064</v>
      </c>
      <c r="J23" s="29" t="s">
        <v>1065</v>
      </c>
    </row>
    <row r="24" spans="1:10" x14ac:dyDescent="0.2">
      <c r="A24" s="29" t="s">
        <v>1066</v>
      </c>
    </row>
    <row r="25" spans="1:10" x14ac:dyDescent="0.2">
      <c r="A25" s="29" t="s">
        <v>1067</v>
      </c>
      <c r="H25" s="29" t="s">
        <v>240</v>
      </c>
      <c r="I25" s="29" t="s">
        <v>1068</v>
      </c>
      <c r="J25" s="29" t="s">
        <v>1069</v>
      </c>
    </row>
    <row r="26" spans="1:10" x14ac:dyDescent="0.2">
      <c r="A26" s="29" t="s">
        <v>1070</v>
      </c>
      <c r="H26" s="29" t="s">
        <v>244</v>
      </c>
      <c r="I26" s="29" t="s">
        <v>1071</v>
      </c>
      <c r="J26" s="29" t="s">
        <v>1069</v>
      </c>
    </row>
    <row r="27" spans="1:10" x14ac:dyDescent="0.2">
      <c r="A27" s="29" t="s">
        <v>1072</v>
      </c>
      <c r="H27" s="29" t="s">
        <v>242</v>
      </c>
      <c r="I27" s="29" t="s">
        <v>1073</v>
      </c>
      <c r="J27" s="29" t="s">
        <v>1069</v>
      </c>
    </row>
    <row r="28" spans="1:10" x14ac:dyDescent="0.2">
      <c r="A28" s="29" t="s">
        <v>1074</v>
      </c>
      <c r="H28" s="29" t="s">
        <v>243</v>
      </c>
      <c r="I28" s="29" t="s">
        <v>1075</v>
      </c>
      <c r="J28" s="29" t="s">
        <v>1069</v>
      </c>
    </row>
    <row r="29" spans="1:10" x14ac:dyDescent="0.2">
      <c r="A29" s="29" t="s">
        <v>1076</v>
      </c>
      <c r="H29" s="29" t="s">
        <v>235</v>
      </c>
      <c r="I29" s="29" t="s">
        <v>1077</v>
      </c>
      <c r="J29" s="29" t="s">
        <v>1026</v>
      </c>
    </row>
    <row r="30" spans="1:10" x14ac:dyDescent="0.2">
      <c r="A30" s="29" t="s">
        <v>1078</v>
      </c>
      <c r="H30" s="29" t="s">
        <v>237</v>
      </c>
      <c r="I30" s="29" t="s">
        <v>1079</v>
      </c>
      <c r="J30" s="29" t="s">
        <v>1026</v>
      </c>
    </row>
    <row r="31" spans="1:10" x14ac:dyDescent="0.2">
      <c r="A31" s="29" t="s">
        <v>1080</v>
      </c>
      <c r="H31" s="29" t="s">
        <v>239</v>
      </c>
      <c r="I31" s="29" t="s">
        <v>1081</v>
      </c>
      <c r="J31" s="29" t="s">
        <v>1026</v>
      </c>
    </row>
    <row r="32" spans="1:10" x14ac:dyDescent="0.2">
      <c r="A32" s="29" t="s">
        <v>1082</v>
      </c>
    </row>
    <row r="33" spans="1:10" x14ac:dyDescent="0.2">
      <c r="A33" s="29" t="s">
        <v>1083</v>
      </c>
      <c r="H33" s="29" t="s">
        <v>251</v>
      </c>
      <c r="I33" s="29" t="s">
        <v>1084</v>
      </c>
      <c r="J33" s="29" t="s">
        <v>1085</v>
      </c>
    </row>
    <row r="34" spans="1:10" x14ac:dyDescent="0.2">
      <c r="A34" s="29" t="s">
        <v>1086</v>
      </c>
      <c r="H34" s="29" t="s">
        <v>245</v>
      </c>
      <c r="I34" s="29" t="s">
        <v>933</v>
      </c>
      <c r="J34" s="29" t="s">
        <v>1085</v>
      </c>
    </row>
    <row r="35" spans="1:10" x14ac:dyDescent="0.2">
      <c r="A35" s="29" t="s">
        <v>1087</v>
      </c>
      <c r="H35" s="29" t="s">
        <v>247</v>
      </c>
      <c r="I35" s="29" t="s">
        <v>1088</v>
      </c>
      <c r="J35" s="29" t="s">
        <v>1085</v>
      </c>
    </row>
    <row r="36" spans="1:10" x14ac:dyDescent="0.2">
      <c r="A36" s="29" t="s">
        <v>1089</v>
      </c>
      <c r="H36" s="29" t="s">
        <v>248</v>
      </c>
      <c r="I36" s="29" t="s">
        <v>1090</v>
      </c>
      <c r="J36" s="29" t="s">
        <v>1085</v>
      </c>
    </row>
    <row r="37" spans="1:10" x14ac:dyDescent="0.2">
      <c r="A37" s="29" t="s">
        <v>1091</v>
      </c>
      <c r="H37" s="29" t="s">
        <v>252</v>
      </c>
      <c r="I37" s="29" t="s">
        <v>898</v>
      </c>
      <c r="J37" s="29" t="s">
        <v>1092</v>
      </c>
    </row>
    <row r="38" spans="1:10" x14ac:dyDescent="0.2">
      <c r="A38" s="29" t="s">
        <v>1093</v>
      </c>
      <c r="H38" s="29" t="s">
        <v>250</v>
      </c>
      <c r="I38" s="29" t="s">
        <v>1094</v>
      </c>
      <c r="J38" s="29" t="s">
        <v>1092</v>
      </c>
    </row>
    <row r="39" spans="1:10" x14ac:dyDescent="0.2">
      <c r="A39" s="29" t="s">
        <v>1095</v>
      </c>
      <c r="H39" s="29" t="s">
        <v>249</v>
      </c>
      <c r="I39" s="29" t="s">
        <v>1096</v>
      </c>
      <c r="J39" s="29" t="s">
        <v>1092</v>
      </c>
    </row>
    <row r="40" spans="1:10" x14ac:dyDescent="0.2">
      <c r="A40" s="29" t="s">
        <v>1097</v>
      </c>
    </row>
    <row r="41" spans="1:10" x14ac:dyDescent="0.2">
      <c r="A41" s="29" t="s">
        <v>1098</v>
      </c>
      <c r="H41" s="29" t="s">
        <v>257</v>
      </c>
      <c r="I41" s="29" t="s">
        <v>1099</v>
      </c>
      <c r="J41" s="29" t="s">
        <v>1100</v>
      </c>
    </row>
    <row r="42" spans="1:10" x14ac:dyDescent="0.2">
      <c r="A42" s="29" t="s">
        <v>1101</v>
      </c>
      <c r="H42" s="29" t="s">
        <v>261</v>
      </c>
      <c r="I42" s="29" t="s">
        <v>1102</v>
      </c>
      <c r="J42" s="29" t="s">
        <v>1100</v>
      </c>
    </row>
    <row r="43" spans="1:10" x14ac:dyDescent="0.2">
      <c r="A43" s="29" t="s">
        <v>1103</v>
      </c>
      <c r="H43" s="29" t="s">
        <v>262</v>
      </c>
      <c r="I43" s="29" t="s">
        <v>1104</v>
      </c>
      <c r="J43" s="29" t="s">
        <v>1100</v>
      </c>
    </row>
    <row r="44" spans="1:10" x14ac:dyDescent="0.2">
      <c r="A44" s="29" t="s">
        <v>1105</v>
      </c>
      <c r="H44" s="29" t="s">
        <v>260</v>
      </c>
      <c r="I44" s="29" t="s">
        <v>1106</v>
      </c>
      <c r="J44" s="29" t="s">
        <v>1100</v>
      </c>
    </row>
    <row r="45" spans="1:10" x14ac:dyDescent="0.2">
      <c r="A45" s="29" t="s">
        <v>1107</v>
      </c>
      <c r="H45" s="29" t="s">
        <v>254</v>
      </c>
      <c r="I45" s="29" t="s">
        <v>1108</v>
      </c>
      <c r="J45" s="29" t="s">
        <v>1028</v>
      </c>
    </row>
    <row r="46" spans="1:10" x14ac:dyDescent="0.2">
      <c r="A46" s="29" t="s">
        <v>1109</v>
      </c>
      <c r="H46" s="29" t="s">
        <v>256</v>
      </c>
      <c r="I46" s="29" t="s">
        <v>1110</v>
      </c>
      <c r="J46" s="29" t="s">
        <v>1028</v>
      </c>
    </row>
    <row r="47" spans="1:10" x14ac:dyDescent="0.2">
      <c r="A47" s="29" t="s">
        <v>1111</v>
      </c>
      <c r="H47" s="29" t="s">
        <v>259</v>
      </c>
      <c r="I47" s="29" t="s">
        <v>1112</v>
      </c>
      <c r="J47" s="29" t="s">
        <v>1028</v>
      </c>
    </row>
    <row r="48" spans="1:10" x14ac:dyDescent="0.2">
      <c r="A48" s="29" t="s">
        <v>1113</v>
      </c>
    </row>
    <row r="49" spans="1:10" x14ac:dyDescent="0.2">
      <c r="A49" s="29" t="s">
        <v>1114</v>
      </c>
      <c r="H49" s="29" t="s">
        <v>268</v>
      </c>
      <c r="I49" s="29" t="s">
        <v>1115</v>
      </c>
      <c r="J49" s="29" t="s">
        <v>1116</v>
      </c>
    </row>
    <row r="50" spans="1:10" x14ac:dyDescent="0.2">
      <c r="A50" s="29" t="s">
        <v>1117</v>
      </c>
      <c r="H50" s="29" t="s">
        <v>269</v>
      </c>
      <c r="I50" s="29" t="s">
        <v>1118</v>
      </c>
      <c r="J50" s="29" t="s">
        <v>1116</v>
      </c>
    </row>
    <row r="51" spans="1:10" x14ac:dyDescent="0.2">
      <c r="A51" s="29" t="s">
        <v>1119</v>
      </c>
      <c r="H51" s="29" t="s">
        <v>264</v>
      </c>
      <c r="I51" s="29" t="s">
        <v>1120</v>
      </c>
      <c r="J51" s="29" t="s">
        <v>1116</v>
      </c>
    </row>
    <row r="52" spans="1:10" x14ac:dyDescent="0.2">
      <c r="A52" s="29" t="s">
        <v>1121</v>
      </c>
      <c r="H52" s="29" t="s">
        <v>266</v>
      </c>
      <c r="I52" s="29" t="s">
        <v>1122</v>
      </c>
      <c r="J52" s="29" t="s">
        <v>1116</v>
      </c>
    </row>
    <row r="53" spans="1:10" x14ac:dyDescent="0.2">
      <c r="A53" s="29" t="s">
        <v>1123</v>
      </c>
      <c r="H53" s="29" t="s">
        <v>270</v>
      </c>
      <c r="I53" s="29" t="s">
        <v>1124</v>
      </c>
      <c r="J53" s="29" t="s">
        <v>1030</v>
      </c>
    </row>
    <row r="54" spans="1:10" x14ac:dyDescent="0.2">
      <c r="A54" s="29" t="s">
        <v>1125</v>
      </c>
      <c r="H54" s="29" t="s">
        <v>272</v>
      </c>
      <c r="I54" s="29" t="s">
        <v>1126</v>
      </c>
      <c r="J54" s="29" t="s">
        <v>1030</v>
      </c>
    </row>
    <row r="55" spans="1:10" x14ac:dyDescent="0.2">
      <c r="A55" s="29" t="s">
        <v>1127</v>
      </c>
      <c r="H55" s="29" t="s">
        <v>267</v>
      </c>
      <c r="I55" s="29" t="s">
        <v>1128</v>
      </c>
      <c r="J55" s="29" t="s">
        <v>1030</v>
      </c>
    </row>
    <row r="56" spans="1:10" x14ac:dyDescent="0.2">
      <c r="A56" s="29" t="s">
        <v>1129</v>
      </c>
    </row>
    <row r="57" spans="1:10" x14ac:dyDescent="0.2">
      <c r="A57" s="29" t="s">
        <v>1130</v>
      </c>
      <c r="H57" s="29" t="s">
        <v>275</v>
      </c>
      <c r="I57" s="29" t="s">
        <v>1131</v>
      </c>
      <c r="J57" s="29" t="s">
        <v>1031</v>
      </c>
    </row>
    <row r="58" spans="1:10" x14ac:dyDescent="0.2">
      <c r="A58" s="29" t="s">
        <v>1132</v>
      </c>
      <c r="H58" s="29" t="s">
        <v>279</v>
      </c>
      <c r="I58" s="29" t="s">
        <v>1133</v>
      </c>
      <c r="J58" s="29" t="s">
        <v>1031</v>
      </c>
    </row>
    <row r="59" spans="1:10" x14ac:dyDescent="0.2">
      <c r="A59" s="29" t="s">
        <v>1134</v>
      </c>
      <c r="H59" s="29" t="s">
        <v>280</v>
      </c>
      <c r="I59" s="29" t="s">
        <v>1135</v>
      </c>
      <c r="J59" s="29" t="s">
        <v>1031</v>
      </c>
    </row>
    <row r="60" spans="1:10" x14ac:dyDescent="0.2">
      <c r="A60" s="29" t="s">
        <v>1136</v>
      </c>
      <c r="H60" s="29" t="s">
        <v>282</v>
      </c>
      <c r="I60" s="29" t="s">
        <v>1137</v>
      </c>
      <c r="J60" s="29" t="s">
        <v>1031</v>
      </c>
    </row>
    <row r="61" spans="1:10" x14ac:dyDescent="0.2">
      <c r="A61" s="29" t="s">
        <v>1138</v>
      </c>
      <c r="H61" s="29" t="s">
        <v>277</v>
      </c>
      <c r="I61" s="29" t="s">
        <v>1139</v>
      </c>
      <c r="J61" s="29" t="s">
        <v>1031</v>
      </c>
    </row>
    <row r="62" spans="1:10" x14ac:dyDescent="0.2">
      <c r="A62" s="29" t="s">
        <v>1140</v>
      </c>
      <c r="H62" s="29" t="s">
        <v>278</v>
      </c>
      <c r="I62" s="29" t="s">
        <v>1141</v>
      </c>
      <c r="J62" s="29" t="s">
        <v>1031</v>
      </c>
    </row>
    <row r="63" spans="1:10" x14ac:dyDescent="0.2">
      <c r="A63" s="29" t="s">
        <v>1142</v>
      </c>
      <c r="H63" s="29" t="s">
        <v>273</v>
      </c>
      <c r="I63" s="29" t="s">
        <v>1143</v>
      </c>
      <c r="J63" s="29" t="s">
        <v>1144</v>
      </c>
    </row>
    <row r="64" spans="1:10" x14ac:dyDescent="0.2">
      <c r="A64" s="29" t="s">
        <v>1145</v>
      </c>
    </row>
    <row r="65" spans="1:10" x14ac:dyDescent="0.2">
      <c r="A65" s="29" t="s">
        <v>1146</v>
      </c>
      <c r="H65" s="29" t="s">
        <v>222</v>
      </c>
      <c r="I65" s="29" t="s">
        <v>1147</v>
      </c>
      <c r="J65" s="29" t="s">
        <v>1148</v>
      </c>
    </row>
    <row r="66" spans="1:10" x14ac:dyDescent="0.2">
      <c r="A66" s="29" t="s">
        <v>1149</v>
      </c>
      <c r="H66" s="29" t="s">
        <v>219</v>
      </c>
      <c r="I66" s="29" t="s">
        <v>926</v>
      </c>
      <c r="J66" s="29" t="s">
        <v>1148</v>
      </c>
    </row>
    <row r="67" spans="1:10" x14ac:dyDescent="0.2">
      <c r="A67" s="29" t="s">
        <v>1150</v>
      </c>
      <c r="H67" s="29" t="s">
        <v>220</v>
      </c>
      <c r="I67" s="29" t="s">
        <v>1151</v>
      </c>
      <c r="J67" s="29" t="s">
        <v>1148</v>
      </c>
    </row>
    <row r="68" spans="1:10" x14ac:dyDescent="0.2">
      <c r="A68" s="29" t="s">
        <v>1152</v>
      </c>
      <c r="H68" s="29" t="s">
        <v>217</v>
      </c>
      <c r="I68" s="29" t="s">
        <v>1153</v>
      </c>
      <c r="J68" s="29" t="s">
        <v>1148</v>
      </c>
    </row>
    <row r="69" spans="1:10" x14ac:dyDescent="0.2">
      <c r="A69" s="29" t="s">
        <v>1154</v>
      </c>
      <c r="H69" s="29" t="s">
        <v>221</v>
      </c>
      <c r="I69" s="29" t="s">
        <v>1155</v>
      </c>
      <c r="J69" s="29" t="s">
        <v>1148</v>
      </c>
    </row>
    <row r="70" spans="1:10" x14ac:dyDescent="0.2">
      <c r="A70" s="29" t="s">
        <v>1156</v>
      </c>
      <c r="H70" s="29" t="s">
        <v>224</v>
      </c>
      <c r="I70" s="29" t="s">
        <v>1157</v>
      </c>
      <c r="J70" s="29" t="s">
        <v>1148</v>
      </c>
    </row>
    <row r="71" spans="1:10" x14ac:dyDescent="0.2">
      <c r="A71" s="29" t="s">
        <v>1158</v>
      </c>
      <c r="H71" s="29" t="s">
        <v>225</v>
      </c>
      <c r="I71" s="29" t="s">
        <v>1159</v>
      </c>
      <c r="J71" s="29" t="s">
        <v>1148</v>
      </c>
    </row>
    <row r="72" spans="1:10" x14ac:dyDescent="0.2">
      <c r="A72" s="29" t="s">
        <v>1160</v>
      </c>
    </row>
    <row r="73" spans="1:10" x14ac:dyDescent="0.2">
      <c r="A73" s="29" t="s">
        <v>1161</v>
      </c>
      <c r="H73" s="29" t="s">
        <v>286</v>
      </c>
      <c r="I73" s="29" t="s">
        <v>949</v>
      </c>
      <c r="J73" s="29" t="s">
        <v>1162</v>
      </c>
    </row>
    <row r="74" spans="1:10" x14ac:dyDescent="0.2">
      <c r="A74" s="29" t="s">
        <v>1163</v>
      </c>
      <c r="H74" s="29" t="s">
        <v>287</v>
      </c>
      <c r="I74" s="29" t="s">
        <v>1164</v>
      </c>
      <c r="J74" s="29" t="s">
        <v>1162</v>
      </c>
    </row>
    <row r="75" spans="1:10" x14ac:dyDescent="0.2">
      <c r="A75" s="29" t="s">
        <v>1165</v>
      </c>
      <c r="H75" s="29" t="s">
        <v>283</v>
      </c>
      <c r="I75" s="29" t="s">
        <v>948</v>
      </c>
      <c r="J75" s="29" t="s">
        <v>1162</v>
      </c>
    </row>
    <row r="76" spans="1:10" x14ac:dyDescent="0.2">
      <c r="A76" s="29" t="s">
        <v>1166</v>
      </c>
      <c r="H76" s="29" t="s">
        <v>288</v>
      </c>
      <c r="I76" s="29" t="s">
        <v>1167</v>
      </c>
      <c r="J76" s="29" t="s">
        <v>1033</v>
      </c>
    </row>
    <row r="77" spans="1:10" x14ac:dyDescent="0.2">
      <c r="A77" s="29" t="s">
        <v>1168</v>
      </c>
      <c r="H77" s="29" t="s">
        <v>290</v>
      </c>
      <c r="I77" s="29" t="s">
        <v>1169</v>
      </c>
      <c r="J77" s="29" t="s">
        <v>1033</v>
      </c>
    </row>
    <row r="78" spans="1:10" x14ac:dyDescent="0.2">
      <c r="A78" s="29" t="s">
        <v>1170</v>
      </c>
      <c r="H78" s="29" t="s">
        <v>291</v>
      </c>
      <c r="I78" s="29" t="s">
        <v>1171</v>
      </c>
      <c r="J78" s="29" t="s">
        <v>1033</v>
      </c>
    </row>
    <row r="79" spans="1:10" x14ac:dyDescent="0.2">
      <c r="A79" s="29" t="s">
        <v>1172</v>
      </c>
      <c r="H79" s="29" t="s">
        <v>285</v>
      </c>
      <c r="I79" s="29" t="s">
        <v>1173</v>
      </c>
      <c r="J79" s="29" t="s">
        <v>1033</v>
      </c>
    </row>
    <row r="80" spans="1:10" x14ac:dyDescent="0.2">
      <c r="A80" s="29" t="s">
        <v>1174</v>
      </c>
    </row>
    <row r="81" spans="1:10" x14ac:dyDescent="0.2">
      <c r="A81" s="29" t="s">
        <v>1175</v>
      </c>
      <c r="H81" s="29" t="s">
        <v>292</v>
      </c>
      <c r="I81" s="29" t="s">
        <v>1176</v>
      </c>
      <c r="J81" s="29" t="s">
        <v>1035</v>
      </c>
    </row>
    <row r="82" spans="1:10" x14ac:dyDescent="0.2">
      <c r="A82" s="29" t="s">
        <v>1177</v>
      </c>
      <c r="H82" s="29" t="s">
        <v>297</v>
      </c>
      <c r="I82" s="29" t="s">
        <v>1178</v>
      </c>
      <c r="J82" s="29" t="s">
        <v>1035</v>
      </c>
    </row>
    <row r="83" spans="1:10" x14ac:dyDescent="0.2">
      <c r="A83" s="29" t="s">
        <v>1179</v>
      </c>
      <c r="H83" s="29" t="s">
        <v>298</v>
      </c>
      <c r="I83" s="29" t="s">
        <v>1180</v>
      </c>
      <c r="J83" s="29" t="s">
        <v>1035</v>
      </c>
    </row>
    <row r="84" spans="1:10" x14ac:dyDescent="0.2">
      <c r="A84" s="29" t="s">
        <v>1181</v>
      </c>
      <c r="H84" s="29" t="s">
        <v>300</v>
      </c>
      <c r="I84" s="29" t="s">
        <v>1182</v>
      </c>
      <c r="J84" s="29" t="s">
        <v>1035</v>
      </c>
    </row>
    <row r="85" spans="1:10" x14ac:dyDescent="0.2">
      <c r="A85" s="29" t="s">
        <v>1183</v>
      </c>
      <c r="H85" s="29" t="s">
        <v>301</v>
      </c>
      <c r="I85" s="29" t="s">
        <v>1184</v>
      </c>
      <c r="J85" s="29" t="s">
        <v>1035</v>
      </c>
    </row>
    <row r="86" spans="1:10" x14ac:dyDescent="0.2">
      <c r="A86" s="29" t="s">
        <v>1185</v>
      </c>
      <c r="H86" s="29" t="s">
        <v>296</v>
      </c>
      <c r="I86" s="29" t="s">
        <v>1186</v>
      </c>
      <c r="J86" s="29" t="s">
        <v>1035</v>
      </c>
    </row>
    <row r="87" spans="1:10" x14ac:dyDescent="0.2">
      <c r="A87" s="29" t="s">
        <v>1187</v>
      </c>
      <c r="H87" s="29" t="s">
        <v>294</v>
      </c>
      <c r="I87" s="29" t="s">
        <v>1188</v>
      </c>
      <c r="J87" s="29" t="s">
        <v>1189</v>
      </c>
    </row>
    <row r="88" spans="1:10" x14ac:dyDescent="0.2">
      <c r="A88" s="29" t="s">
        <v>1190</v>
      </c>
    </row>
    <row r="89" spans="1:10" x14ac:dyDescent="0.2">
      <c r="A89" s="29" t="s">
        <v>1191</v>
      </c>
      <c r="H89" s="29" t="s">
        <v>310</v>
      </c>
      <c r="I89" s="29" t="s">
        <v>1192</v>
      </c>
      <c r="J89" s="29" t="s">
        <v>1193</v>
      </c>
    </row>
    <row r="90" spans="1:10" x14ac:dyDescent="0.2">
      <c r="A90" s="29" t="s">
        <v>1194</v>
      </c>
      <c r="H90" s="29" t="s">
        <v>305</v>
      </c>
      <c r="I90" s="29" t="s">
        <v>1195</v>
      </c>
      <c r="J90" s="29" t="s">
        <v>1193</v>
      </c>
    </row>
    <row r="91" spans="1:10" x14ac:dyDescent="0.2">
      <c r="A91" s="29" t="s">
        <v>1196</v>
      </c>
      <c r="H91" s="29" t="s">
        <v>302</v>
      </c>
      <c r="I91" s="29" t="s">
        <v>1197</v>
      </c>
      <c r="J91" s="29" t="s">
        <v>1193</v>
      </c>
    </row>
    <row r="92" spans="1:10" x14ac:dyDescent="0.2">
      <c r="A92" s="29" t="s">
        <v>1198</v>
      </c>
      <c r="H92" s="29" t="s">
        <v>306</v>
      </c>
      <c r="I92" s="29" t="s">
        <v>1199</v>
      </c>
      <c r="J92" s="29" t="s">
        <v>1200</v>
      </c>
    </row>
    <row r="93" spans="1:10" x14ac:dyDescent="0.2">
      <c r="A93" s="29" t="s">
        <v>1201</v>
      </c>
      <c r="H93" s="29" t="s">
        <v>308</v>
      </c>
      <c r="I93" s="29" t="s">
        <v>1202</v>
      </c>
      <c r="J93" s="29" t="s">
        <v>1200</v>
      </c>
    </row>
    <row r="94" spans="1:10" x14ac:dyDescent="0.2">
      <c r="A94" s="29" t="s">
        <v>1203</v>
      </c>
      <c r="H94" s="29" t="s">
        <v>304</v>
      </c>
      <c r="I94" s="29" t="s">
        <v>955</v>
      </c>
      <c r="J94" s="29" t="s">
        <v>1200</v>
      </c>
    </row>
    <row r="95" spans="1:10" x14ac:dyDescent="0.2">
      <c r="A95" s="29" t="s">
        <v>1204</v>
      </c>
      <c r="H95" s="29" t="s">
        <v>309</v>
      </c>
      <c r="I95" s="29" t="s">
        <v>1205</v>
      </c>
      <c r="J95" s="29" t="s">
        <v>1200</v>
      </c>
    </row>
    <row r="96" spans="1:10" x14ac:dyDescent="0.2">
      <c r="A96" s="29" t="s">
        <v>1206</v>
      </c>
    </row>
    <row r="97" spans="1:10" x14ac:dyDescent="0.2">
      <c r="A97" s="29" t="s">
        <v>1207</v>
      </c>
      <c r="H97" s="29" t="s">
        <v>315</v>
      </c>
      <c r="I97" s="29" t="s">
        <v>1208</v>
      </c>
      <c r="J97" s="29" t="s">
        <v>1209</v>
      </c>
    </row>
    <row r="98" spans="1:10" x14ac:dyDescent="0.2">
      <c r="A98" s="29" t="s">
        <v>1210</v>
      </c>
      <c r="H98" s="29" t="s">
        <v>316</v>
      </c>
      <c r="I98" s="29" t="s">
        <v>1211</v>
      </c>
      <c r="J98" s="29" t="s">
        <v>1209</v>
      </c>
    </row>
    <row r="99" spans="1:10" x14ac:dyDescent="0.2">
      <c r="A99" s="29" t="s">
        <v>1212</v>
      </c>
      <c r="H99" s="29" t="s">
        <v>318</v>
      </c>
      <c r="I99" s="29" t="s">
        <v>1213</v>
      </c>
      <c r="J99" s="29" t="s">
        <v>1209</v>
      </c>
    </row>
    <row r="100" spans="1:10" x14ac:dyDescent="0.2">
      <c r="A100" s="29" t="s">
        <v>1214</v>
      </c>
      <c r="H100" s="29" t="s">
        <v>319</v>
      </c>
      <c r="I100" s="29" t="s">
        <v>1215</v>
      </c>
      <c r="J100" s="29" t="s">
        <v>1209</v>
      </c>
    </row>
    <row r="101" spans="1:10" x14ac:dyDescent="0.2">
      <c r="A101" s="29" t="s">
        <v>1216</v>
      </c>
      <c r="H101" s="29" t="s">
        <v>312</v>
      </c>
      <c r="I101" s="29" t="s">
        <v>1217</v>
      </c>
      <c r="J101" s="29" t="s">
        <v>1209</v>
      </c>
    </row>
    <row r="102" spans="1:10" x14ac:dyDescent="0.2">
      <c r="A102" s="29" t="s">
        <v>1218</v>
      </c>
      <c r="H102" s="29" t="s">
        <v>314</v>
      </c>
      <c r="I102" s="29" t="s">
        <v>1219</v>
      </c>
      <c r="J102" s="29" t="s">
        <v>1209</v>
      </c>
    </row>
    <row r="103" spans="1:10" x14ac:dyDescent="0.2">
      <c r="A103" s="29" t="s">
        <v>1220</v>
      </c>
      <c r="H103" s="29" t="s">
        <v>320</v>
      </c>
      <c r="I103" s="29" t="s">
        <v>1221</v>
      </c>
      <c r="J103" s="29" t="s">
        <v>1222</v>
      </c>
    </row>
    <row r="104" spans="1:10" x14ac:dyDescent="0.2">
      <c r="A104" s="29" t="s">
        <v>1223</v>
      </c>
    </row>
    <row r="105" spans="1:10" x14ac:dyDescent="0.2">
      <c r="A105" s="29" t="s">
        <v>1224</v>
      </c>
      <c r="H105" s="29" t="s">
        <v>328</v>
      </c>
      <c r="I105" s="29" t="s">
        <v>1225</v>
      </c>
      <c r="J105" s="29" t="s">
        <v>1226</v>
      </c>
    </row>
    <row r="106" spans="1:10" x14ac:dyDescent="0.2">
      <c r="A106" s="29" t="s">
        <v>1227</v>
      </c>
      <c r="H106" s="29" t="s">
        <v>321</v>
      </c>
      <c r="I106" s="29" t="s">
        <v>1228</v>
      </c>
      <c r="J106" s="29" t="s">
        <v>1226</v>
      </c>
    </row>
    <row r="107" spans="1:10" x14ac:dyDescent="0.2">
      <c r="A107" s="29" t="s">
        <v>1229</v>
      </c>
      <c r="H107" s="29" t="s">
        <v>323</v>
      </c>
      <c r="I107" s="29" t="s">
        <v>1230</v>
      </c>
      <c r="J107" s="29" t="s">
        <v>1226</v>
      </c>
    </row>
    <row r="108" spans="1:10" x14ac:dyDescent="0.2">
      <c r="A108" s="29" t="s">
        <v>1231</v>
      </c>
      <c r="H108" s="29" t="s">
        <v>324</v>
      </c>
      <c r="I108" s="29" t="s">
        <v>1232</v>
      </c>
      <c r="J108" s="29" t="s">
        <v>1233</v>
      </c>
    </row>
    <row r="109" spans="1:10" x14ac:dyDescent="0.2">
      <c r="A109" s="29" t="s">
        <v>1234</v>
      </c>
      <c r="H109" s="29" t="s">
        <v>330</v>
      </c>
      <c r="I109" s="29" t="s">
        <v>1235</v>
      </c>
      <c r="J109" s="29" t="s">
        <v>1233</v>
      </c>
    </row>
    <row r="110" spans="1:10" x14ac:dyDescent="0.2">
      <c r="A110" s="29" t="s">
        <v>1236</v>
      </c>
      <c r="H110" s="29" t="s">
        <v>327</v>
      </c>
      <c r="I110" s="29" t="s">
        <v>1237</v>
      </c>
      <c r="J110" s="29" t="s">
        <v>1233</v>
      </c>
    </row>
    <row r="111" spans="1:10" x14ac:dyDescent="0.2">
      <c r="A111" s="29" t="s">
        <v>1238</v>
      </c>
      <c r="H111" s="29" t="s">
        <v>326</v>
      </c>
      <c r="I111" s="29" t="s">
        <v>1239</v>
      </c>
      <c r="J111" s="29" t="s">
        <v>1233</v>
      </c>
    </row>
    <row r="112" spans="1:10" x14ac:dyDescent="0.2">
      <c r="A112" s="29" t="s">
        <v>1240</v>
      </c>
    </row>
    <row r="113" spans="1:10" x14ac:dyDescent="0.2">
      <c r="A113" s="29" t="s">
        <v>1241</v>
      </c>
      <c r="H113" s="29" t="s">
        <v>201</v>
      </c>
      <c r="I113" s="29" t="s">
        <v>1242</v>
      </c>
      <c r="J113" s="29" t="s">
        <v>1040</v>
      </c>
    </row>
    <row r="114" spans="1:10" x14ac:dyDescent="0.2">
      <c r="A114" s="29" t="s">
        <v>1243</v>
      </c>
      <c r="H114" s="29" t="s">
        <v>202</v>
      </c>
      <c r="I114" s="29" t="s">
        <v>1244</v>
      </c>
      <c r="J114" s="29" t="s">
        <v>1040</v>
      </c>
    </row>
    <row r="115" spans="1:10" x14ac:dyDescent="0.2">
      <c r="A115" s="29" t="s">
        <v>1245</v>
      </c>
      <c r="H115" s="29" t="s">
        <v>206</v>
      </c>
      <c r="I115" s="29" t="s">
        <v>1246</v>
      </c>
      <c r="J115" s="29" t="s">
        <v>1040</v>
      </c>
    </row>
    <row r="116" spans="1:10" x14ac:dyDescent="0.2">
      <c r="A116" s="29" t="s">
        <v>1247</v>
      </c>
      <c r="H116" s="29" t="s">
        <v>209</v>
      </c>
      <c r="I116" s="29" t="s">
        <v>1248</v>
      </c>
      <c r="J116" s="29" t="s">
        <v>1040</v>
      </c>
    </row>
    <row r="117" spans="1:10" x14ac:dyDescent="0.2">
      <c r="A117" s="29" t="s">
        <v>1249</v>
      </c>
      <c r="H117" s="29" t="s">
        <v>212</v>
      </c>
      <c r="I117" s="29" t="s">
        <v>1250</v>
      </c>
      <c r="J117" s="29" t="s">
        <v>1040</v>
      </c>
    </row>
    <row r="118" spans="1:10" x14ac:dyDescent="0.2">
      <c r="A118" s="29" t="s">
        <v>1251</v>
      </c>
      <c r="H118" s="29" t="s">
        <v>214</v>
      </c>
      <c r="I118" s="29" t="s">
        <v>1252</v>
      </c>
      <c r="J118" s="29" t="s">
        <v>1040</v>
      </c>
    </row>
    <row r="119" spans="1:10" x14ac:dyDescent="0.2">
      <c r="A119" s="29" t="s">
        <v>1253</v>
      </c>
      <c r="H119" s="29" t="s">
        <v>199</v>
      </c>
      <c r="I119" s="29" t="s">
        <v>1254</v>
      </c>
      <c r="J119" s="29" t="s">
        <v>1040</v>
      </c>
    </row>
    <row r="122" spans="1:10" x14ac:dyDescent="0.2">
      <c r="H122" s="29" t="s">
        <v>226</v>
      </c>
      <c r="I122" s="29" t="s">
        <v>1056</v>
      </c>
      <c r="J122" s="29" t="s">
        <v>1025</v>
      </c>
    </row>
    <row r="123" spans="1:10" x14ac:dyDescent="0.2">
      <c r="H123" s="29" t="s">
        <v>228</v>
      </c>
      <c r="I123" s="29" t="s">
        <v>1058</v>
      </c>
      <c r="J123" s="29" t="s">
        <v>1025</v>
      </c>
    </row>
    <row r="124" spans="1:10" x14ac:dyDescent="0.2">
      <c r="H124" s="29" t="s">
        <v>230</v>
      </c>
      <c r="I124" s="29" t="s">
        <v>1060</v>
      </c>
      <c r="J124" s="29" t="s">
        <v>1025</v>
      </c>
    </row>
    <row r="125" spans="1:10" x14ac:dyDescent="0.2">
      <c r="H125" s="29" t="s">
        <v>231</v>
      </c>
      <c r="I125" s="29" t="s">
        <v>1062</v>
      </c>
      <c r="J125" s="29" t="s">
        <v>1025</v>
      </c>
    </row>
    <row r="126" spans="1:10" x14ac:dyDescent="0.2">
      <c r="H126" s="29" t="s">
        <v>232</v>
      </c>
      <c r="I126" s="29" t="s">
        <v>1064</v>
      </c>
      <c r="J126" s="29" t="s">
        <v>1065</v>
      </c>
    </row>
    <row r="127" spans="1:10" x14ac:dyDescent="0.2">
      <c r="H127" s="29" t="s">
        <v>233</v>
      </c>
      <c r="I127" s="29" t="s">
        <v>1024</v>
      </c>
      <c r="J127" s="29" t="s">
        <v>1025</v>
      </c>
    </row>
    <row r="128" spans="1:10" x14ac:dyDescent="0.2">
      <c r="H128" s="29" t="s">
        <v>234</v>
      </c>
      <c r="I128" s="29" t="s">
        <v>1054</v>
      </c>
      <c r="J128" s="29" t="s">
        <v>1025</v>
      </c>
    </row>
    <row r="130" spans="8:10" x14ac:dyDescent="0.2">
      <c r="H130" s="29" t="s">
        <v>235</v>
      </c>
      <c r="I130" s="29" t="s">
        <v>1077</v>
      </c>
      <c r="J130" s="29" t="s">
        <v>1026</v>
      </c>
    </row>
    <row r="131" spans="8:10" x14ac:dyDescent="0.2">
      <c r="H131" s="29" t="s">
        <v>237</v>
      </c>
      <c r="I131" s="29" t="s">
        <v>1079</v>
      </c>
      <c r="J131" s="29" t="s">
        <v>1026</v>
      </c>
    </row>
    <row r="132" spans="8:10" x14ac:dyDescent="0.2">
      <c r="H132" s="29" t="s">
        <v>239</v>
      </c>
      <c r="I132" s="29" t="s">
        <v>1081</v>
      </c>
      <c r="J132" s="29" t="s">
        <v>1026</v>
      </c>
    </row>
    <row r="133" spans="8:10" x14ac:dyDescent="0.2">
      <c r="H133" s="29" t="s">
        <v>240</v>
      </c>
      <c r="I133" s="29" t="s">
        <v>1068</v>
      </c>
      <c r="J133" s="29" t="s">
        <v>1069</v>
      </c>
    </row>
    <row r="134" spans="8:10" x14ac:dyDescent="0.2">
      <c r="H134" s="29" t="s">
        <v>242</v>
      </c>
      <c r="I134" s="29" t="s">
        <v>1073</v>
      </c>
      <c r="J134" s="29" t="s">
        <v>1069</v>
      </c>
    </row>
    <row r="135" spans="8:10" x14ac:dyDescent="0.2">
      <c r="H135" s="29" t="s">
        <v>243</v>
      </c>
      <c r="I135" s="29" t="s">
        <v>1075</v>
      </c>
      <c r="J135" s="29" t="s">
        <v>1069</v>
      </c>
    </row>
    <row r="136" spans="8:10" x14ac:dyDescent="0.2">
      <c r="H136" s="29" t="s">
        <v>244</v>
      </c>
      <c r="I136" s="29" t="s">
        <v>1071</v>
      </c>
      <c r="J136" s="29" t="s">
        <v>1069</v>
      </c>
    </row>
    <row r="138" spans="8:10" x14ac:dyDescent="0.2">
      <c r="H138" s="29" t="s">
        <v>245</v>
      </c>
      <c r="I138" s="29" t="s">
        <v>933</v>
      </c>
      <c r="J138" s="29" t="s">
        <v>1085</v>
      </c>
    </row>
    <row r="139" spans="8:10" x14ac:dyDescent="0.2">
      <c r="H139" s="29" t="s">
        <v>247</v>
      </c>
      <c r="I139" s="29" t="s">
        <v>1088</v>
      </c>
      <c r="J139" s="29" t="s">
        <v>1085</v>
      </c>
    </row>
    <row r="140" spans="8:10" x14ac:dyDescent="0.2">
      <c r="H140" s="29" t="s">
        <v>248</v>
      </c>
      <c r="I140" s="29" t="s">
        <v>1090</v>
      </c>
      <c r="J140" s="29" t="s">
        <v>1085</v>
      </c>
    </row>
    <row r="141" spans="8:10" x14ac:dyDescent="0.2">
      <c r="H141" s="29" t="s">
        <v>249</v>
      </c>
      <c r="I141" s="29" t="s">
        <v>1096</v>
      </c>
      <c r="J141" s="29" t="s">
        <v>1092</v>
      </c>
    </row>
    <row r="142" spans="8:10" x14ac:dyDescent="0.2">
      <c r="H142" s="29" t="s">
        <v>250</v>
      </c>
      <c r="I142" s="29" t="s">
        <v>1094</v>
      </c>
      <c r="J142" s="29" t="s">
        <v>1092</v>
      </c>
    </row>
    <row r="143" spans="8:10" x14ac:dyDescent="0.2">
      <c r="H143" s="29" t="s">
        <v>251</v>
      </c>
      <c r="I143" s="29" t="s">
        <v>1084</v>
      </c>
      <c r="J143" s="29" t="s">
        <v>1085</v>
      </c>
    </row>
    <row r="144" spans="8:10" x14ac:dyDescent="0.2">
      <c r="H144" s="29" t="s">
        <v>252</v>
      </c>
      <c r="I144" s="29" t="s">
        <v>898</v>
      </c>
      <c r="J144" s="29" t="s">
        <v>1092</v>
      </c>
    </row>
    <row r="146" spans="8:10" x14ac:dyDescent="0.2">
      <c r="H146" s="29" t="s">
        <v>254</v>
      </c>
      <c r="I146" s="29" t="s">
        <v>1108</v>
      </c>
      <c r="J146" s="29" t="s">
        <v>1028</v>
      </c>
    </row>
    <row r="147" spans="8:10" x14ac:dyDescent="0.2">
      <c r="H147" s="29" t="s">
        <v>256</v>
      </c>
      <c r="I147" s="29" t="s">
        <v>1110</v>
      </c>
      <c r="J147" s="29" t="s">
        <v>1028</v>
      </c>
    </row>
    <row r="148" spans="8:10" x14ac:dyDescent="0.2">
      <c r="H148" s="29" t="s">
        <v>257</v>
      </c>
      <c r="I148" s="29" t="s">
        <v>1099</v>
      </c>
      <c r="J148" s="29" t="s">
        <v>1100</v>
      </c>
    </row>
    <row r="149" spans="8:10" x14ac:dyDescent="0.2">
      <c r="H149" s="29" t="s">
        <v>259</v>
      </c>
      <c r="I149" s="29" t="s">
        <v>1112</v>
      </c>
      <c r="J149" s="29" t="s">
        <v>1028</v>
      </c>
    </row>
    <row r="150" spans="8:10" x14ac:dyDescent="0.2">
      <c r="H150" s="29" t="s">
        <v>260</v>
      </c>
      <c r="I150" s="29" t="s">
        <v>1106</v>
      </c>
      <c r="J150" s="29" t="s">
        <v>1100</v>
      </c>
    </row>
    <row r="151" spans="8:10" x14ac:dyDescent="0.2">
      <c r="H151" s="29" t="s">
        <v>261</v>
      </c>
      <c r="I151" s="29" t="s">
        <v>1102</v>
      </c>
      <c r="J151" s="29" t="s">
        <v>1100</v>
      </c>
    </row>
    <row r="152" spans="8:10" x14ac:dyDescent="0.2">
      <c r="H152" s="29" t="s">
        <v>262</v>
      </c>
      <c r="I152" s="29" t="s">
        <v>1104</v>
      </c>
      <c r="J152" s="29" t="s">
        <v>1100</v>
      </c>
    </row>
    <row r="154" spans="8:10" x14ac:dyDescent="0.2">
      <c r="H154" s="29" t="s">
        <v>264</v>
      </c>
      <c r="I154" s="29" t="s">
        <v>1120</v>
      </c>
      <c r="J154" s="29" t="s">
        <v>1116</v>
      </c>
    </row>
    <row r="155" spans="8:10" x14ac:dyDescent="0.2">
      <c r="H155" s="29" t="s">
        <v>266</v>
      </c>
      <c r="I155" s="29" t="s">
        <v>1122</v>
      </c>
      <c r="J155" s="29" t="s">
        <v>1116</v>
      </c>
    </row>
    <row r="156" spans="8:10" x14ac:dyDescent="0.2">
      <c r="H156" s="29" t="s">
        <v>267</v>
      </c>
      <c r="I156" s="29" t="s">
        <v>1128</v>
      </c>
      <c r="J156" s="29" t="s">
        <v>1030</v>
      </c>
    </row>
    <row r="157" spans="8:10" x14ac:dyDescent="0.2">
      <c r="H157" s="29" t="s">
        <v>268</v>
      </c>
      <c r="I157" s="29" t="s">
        <v>1115</v>
      </c>
      <c r="J157" s="29" t="s">
        <v>1116</v>
      </c>
    </row>
    <row r="158" spans="8:10" x14ac:dyDescent="0.2">
      <c r="H158" s="29" t="s">
        <v>269</v>
      </c>
      <c r="I158" s="29" t="s">
        <v>1118</v>
      </c>
      <c r="J158" s="29" t="s">
        <v>1116</v>
      </c>
    </row>
    <row r="159" spans="8:10" x14ac:dyDescent="0.2">
      <c r="H159" s="29" t="s">
        <v>270</v>
      </c>
      <c r="I159" s="29" t="s">
        <v>1124</v>
      </c>
      <c r="J159" s="29" t="s">
        <v>1030</v>
      </c>
    </row>
    <row r="160" spans="8:10" x14ac:dyDescent="0.2">
      <c r="H160" s="29" t="s">
        <v>272</v>
      </c>
      <c r="I160" s="29" t="s">
        <v>1126</v>
      </c>
      <c r="J160" s="29" t="s">
        <v>1030</v>
      </c>
    </row>
    <row r="162" spans="8:10" x14ac:dyDescent="0.2">
      <c r="H162" s="29" t="s">
        <v>273</v>
      </c>
      <c r="I162" s="29" t="s">
        <v>1143</v>
      </c>
      <c r="J162" s="29" t="s">
        <v>1144</v>
      </c>
    </row>
    <row r="163" spans="8:10" x14ac:dyDescent="0.2">
      <c r="H163" s="29" t="s">
        <v>275</v>
      </c>
      <c r="I163" s="29" t="s">
        <v>1131</v>
      </c>
      <c r="J163" s="29" t="s">
        <v>1031</v>
      </c>
    </row>
    <row r="164" spans="8:10" x14ac:dyDescent="0.2">
      <c r="H164" s="29" t="s">
        <v>277</v>
      </c>
      <c r="I164" s="29" t="s">
        <v>1139</v>
      </c>
      <c r="J164" s="29" t="s">
        <v>1031</v>
      </c>
    </row>
    <row r="165" spans="8:10" x14ac:dyDescent="0.2">
      <c r="H165" s="29" t="s">
        <v>278</v>
      </c>
      <c r="I165" s="29" t="s">
        <v>1141</v>
      </c>
      <c r="J165" s="29" t="s">
        <v>1031</v>
      </c>
    </row>
    <row r="166" spans="8:10" x14ac:dyDescent="0.2">
      <c r="H166" s="29" t="s">
        <v>279</v>
      </c>
      <c r="I166" s="29" t="s">
        <v>1133</v>
      </c>
      <c r="J166" s="29" t="s">
        <v>1031</v>
      </c>
    </row>
    <row r="167" spans="8:10" x14ac:dyDescent="0.2">
      <c r="H167" s="29" t="s">
        <v>280</v>
      </c>
      <c r="I167" s="29" t="s">
        <v>1135</v>
      </c>
      <c r="J167" s="29" t="s">
        <v>1031</v>
      </c>
    </row>
    <row r="168" spans="8:10" x14ac:dyDescent="0.2">
      <c r="H168" s="29" t="s">
        <v>282</v>
      </c>
      <c r="I168" s="29" t="s">
        <v>1137</v>
      </c>
      <c r="J168" s="29" t="s">
        <v>1031</v>
      </c>
    </row>
    <row r="170" spans="8:10" x14ac:dyDescent="0.2">
      <c r="H170" s="29" t="s">
        <v>217</v>
      </c>
      <c r="I170" s="29" t="s">
        <v>1153</v>
      </c>
      <c r="J170" s="29" t="s">
        <v>1148</v>
      </c>
    </row>
    <row r="171" spans="8:10" x14ac:dyDescent="0.2">
      <c r="H171" s="29" t="s">
        <v>219</v>
      </c>
      <c r="I171" s="29" t="s">
        <v>926</v>
      </c>
      <c r="J171" s="29" t="s">
        <v>1148</v>
      </c>
    </row>
    <row r="172" spans="8:10" x14ac:dyDescent="0.2">
      <c r="H172" s="29" t="s">
        <v>220</v>
      </c>
      <c r="I172" s="29" t="s">
        <v>1151</v>
      </c>
      <c r="J172" s="29" t="s">
        <v>1148</v>
      </c>
    </row>
    <row r="173" spans="8:10" x14ac:dyDescent="0.2">
      <c r="H173" s="29" t="s">
        <v>221</v>
      </c>
      <c r="I173" s="29" t="s">
        <v>1155</v>
      </c>
      <c r="J173" s="29" t="s">
        <v>1148</v>
      </c>
    </row>
    <row r="174" spans="8:10" x14ac:dyDescent="0.2">
      <c r="H174" s="29" t="s">
        <v>222</v>
      </c>
      <c r="I174" s="29" t="s">
        <v>1147</v>
      </c>
      <c r="J174" s="29" t="s">
        <v>1148</v>
      </c>
    </row>
    <row r="175" spans="8:10" x14ac:dyDescent="0.2">
      <c r="H175" s="29" t="s">
        <v>224</v>
      </c>
      <c r="I175" s="29" t="s">
        <v>1157</v>
      </c>
      <c r="J175" s="29" t="s">
        <v>1148</v>
      </c>
    </row>
    <row r="176" spans="8:10" x14ac:dyDescent="0.2">
      <c r="H176" s="29" t="s">
        <v>225</v>
      </c>
      <c r="I176" s="29" t="s">
        <v>1159</v>
      </c>
      <c r="J176" s="29" t="s">
        <v>1148</v>
      </c>
    </row>
    <row r="178" spans="2:10" x14ac:dyDescent="0.2">
      <c r="H178" s="29" t="s">
        <v>283</v>
      </c>
      <c r="I178" s="29" t="s">
        <v>948</v>
      </c>
      <c r="J178" s="29" t="s">
        <v>1162</v>
      </c>
    </row>
    <row r="179" spans="2:10" x14ac:dyDescent="0.2">
      <c r="H179" s="29" t="s">
        <v>285</v>
      </c>
      <c r="I179" s="29" t="s">
        <v>1173</v>
      </c>
      <c r="J179" s="29" t="s">
        <v>1033</v>
      </c>
    </row>
    <row r="180" spans="2:10" x14ac:dyDescent="0.2">
      <c r="H180" s="29" t="s">
        <v>286</v>
      </c>
      <c r="I180" s="29" t="s">
        <v>949</v>
      </c>
      <c r="J180" s="29" t="s">
        <v>1162</v>
      </c>
    </row>
    <row r="181" spans="2:10" x14ac:dyDescent="0.2">
      <c r="H181" s="29" t="s">
        <v>287</v>
      </c>
      <c r="I181" s="29" t="s">
        <v>1164</v>
      </c>
      <c r="J181" s="29" t="s">
        <v>1162</v>
      </c>
    </row>
    <row r="182" spans="2:10" x14ac:dyDescent="0.2">
      <c r="H182" s="29" t="s">
        <v>288</v>
      </c>
      <c r="I182" s="29" t="s">
        <v>1167</v>
      </c>
      <c r="J182" s="29" t="s">
        <v>1033</v>
      </c>
    </row>
    <row r="183" spans="2:10" x14ac:dyDescent="0.2">
      <c r="H183" s="29" t="s">
        <v>290</v>
      </c>
      <c r="I183" s="29" t="s">
        <v>1169</v>
      </c>
      <c r="J183" s="29" t="s">
        <v>1033</v>
      </c>
    </row>
    <row r="184" spans="2:10" x14ac:dyDescent="0.2">
      <c r="H184" s="29" t="s">
        <v>291</v>
      </c>
      <c r="I184" s="29" t="s">
        <v>1171</v>
      </c>
      <c r="J184" s="29" t="s">
        <v>1033</v>
      </c>
    </row>
    <row r="186" spans="2:10" x14ac:dyDescent="0.2">
      <c r="H186" s="29" t="s">
        <v>292</v>
      </c>
      <c r="I186" s="29" t="s">
        <v>1176</v>
      </c>
      <c r="J186" s="29" t="s">
        <v>1035</v>
      </c>
    </row>
    <row r="187" spans="2:10" x14ac:dyDescent="0.2">
      <c r="H187" s="29" t="s">
        <v>294</v>
      </c>
      <c r="I187" s="29" t="s">
        <v>1188</v>
      </c>
      <c r="J187" s="29" t="s">
        <v>1189</v>
      </c>
    </row>
    <row r="188" spans="2:10" x14ac:dyDescent="0.2">
      <c r="B188" s="29" t="s">
        <v>1883</v>
      </c>
      <c r="H188" s="29" t="s">
        <v>296</v>
      </c>
      <c r="I188" s="29" t="s">
        <v>1186</v>
      </c>
      <c r="J188" s="29" t="s">
        <v>1035</v>
      </c>
    </row>
    <row r="189" spans="2:10" x14ac:dyDescent="0.2">
      <c r="H189" s="29" t="s">
        <v>297</v>
      </c>
      <c r="I189" s="29" t="s">
        <v>1178</v>
      </c>
      <c r="J189" s="29" t="s">
        <v>1035</v>
      </c>
    </row>
    <row r="190" spans="2:10" x14ac:dyDescent="0.2">
      <c r="H190" s="29" t="s">
        <v>298</v>
      </c>
      <c r="I190" s="29" t="s">
        <v>1180</v>
      </c>
      <c r="J190" s="29" t="s">
        <v>1035</v>
      </c>
    </row>
    <row r="191" spans="2:10" x14ac:dyDescent="0.2">
      <c r="H191" s="29" t="s">
        <v>300</v>
      </c>
      <c r="I191" s="29" t="s">
        <v>1182</v>
      </c>
      <c r="J191" s="29" t="s">
        <v>1035</v>
      </c>
    </row>
    <row r="192" spans="2:10" x14ac:dyDescent="0.2">
      <c r="H192" s="29" t="s">
        <v>301</v>
      </c>
      <c r="I192" s="29" t="s">
        <v>1184</v>
      </c>
      <c r="J192" s="29" t="s">
        <v>1035</v>
      </c>
    </row>
    <row r="194" spans="8:10" x14ac:dyDescent="0.2">
      <c r="H194" s="29" t="s">
        <v>302</v>
      </c>
      <c r="I194" s="29" t="s">
        <v>1197</v>
      </c>
      <c r="J194" s="29" t="s">
        <v>1193</v>
      </c>
    </row>
    <row r="195" spans="8:10" x14ac:dyDescent="0.2">
      <c r="H195" s="29" t="s">
        <v>304</v>
      </c>
      <c r="I195" s="29" t="s">
        <v>955</v>
      </c>
      <c r="J195" s="29" t="s">
        <v>1200</v>
      </c>
    </row>
    <row r="196" spans="8:10" x14ac:dyDescent="0.2">
      <c r="H196" s="29" t="s">
        <v>305</v>
      </c>
      <c r="I196" s="29" t="s">
        <v>1195</v>
      </c>
      <c r="J196" s="29" t="s">
        <v>1193</v>
      </c>
    </row>
    <row r="197" spans="8:10" x14ac:dyDescent="0.2">
      <c r="H197" s="29" t="s">
        <v>306</v>
      </c>
      <c r="I197" s="29" t="s">
        <v>1199</v>
      </c>
      <c r="J197" s="29" t="s">
        <v>1200</v>
      </c>
    </row>
    <row r="198" spans="8:10" x14ac:dyDescent="0.2">
      <c r="H198" s="29" t="s">
        <v>308</v>
      </c>
      <c r="I198" s="29" t="s">
        <v>1202</v>
      </c>
      <c r="J198" s="29" t="s">
        <v>1200</v>
      </c>
    </row>
    <row r="199" spans="8:10" x14ac:dyDescent="0.2">
      <c r="H199" s="29" t="s">
        <v>309</v>
      </c>
      <c r="I199" s="29" t="s">
        <v>1205</v>
      </c>
      <c r="J199" s="29" t="s">
        <v>1200</v>
      </c>
    </row>
    <row r="200" spans="8:10" x14ac:dyDescent="0.2">
      <c r="H200" s="29" t="s">
        <v>310</v>
      </c>
      <c r="I200" s="29" t="s">
        <v>1192</v>
      </c>
      <c r="J200" s="29" t="s">
        <v>1193</v>
      </c>
    </row>
    <row r="202" spans="8:10" x14ac:dyDescent="0.2">
      <c r="H202" s="29" t="s">
        <v>312</v>
      </c>
      <c r="I202" s="29" t="s">
        <v>1217</v>
      </c>
      <c r="J202" s="29" t="s">
        <v>1209</v>
      </c>
    </row>
    <row r="203" spans="8:10" x14ac:dyDescent="0.2">
      <c r="H203" s="29" t="s">
        <v>314</v>
      </c>
      <c r="I203" s="29" t="s">
        <v>1219</v>
      </c>
      <c r="J203" s="29" t="s">
        <v>1209</v>
      </c>
    </row>
    <row r="204" spans="8:10" x14ac:dyDescent="0.2">
      <c r="H204" s="29" t="s">
        <v>315</v>
      </c>
      <c r="I204" s="29" t="s">
        <v>1208</v>
      </c>
      <c r="J204" s="29" t="s">
        <v>1209</v>
      </c>
    </row>
    <row r="205" spans="8:10" x14ac:dyDescent="0.2">
      <c r="H205" s="29" t="s">
        <v>316</v>
      </c>
      <c r="I205" s="29" t="s">
        <v>1211</v>
      </c>
      <c r="J205" s="29" t="s">
        <v>1209</v>
      </c>
    </row>
    <row r="206" spans="8:10" x14ac:dyDescent="0.2">
      <c r="H206" s="29" t="s">
        <v>318</v>
      </c>
      <c r="I206" s="29" t="s">
        <v>1213</v>
      </c>
      <c r="J206" s="29" t="s">
        <v>1209</v>
      </c>
    </row>
    <row r="207" spans="8:10" x14ac:dyDescent="0.2">
      <c r="H207" s="29" t="s">
        <v>319</v>
      </c>
      <c r="I207" s="29" t="s">
        <v>1215</v>
      </c>
      <c r="J207" s="29" t="s">
        <v>1209</v>
      </c>
    </row>
    <row r="208" spans="8:10" x14ac:dyDescent="0.2">
      <c r="H208" s="29" t="s">
        <v>320</v>
      </c>
      <c r="I208" s="29" t="s">
        <v>1221</v>
      </c>
      <c r="J208" s="29" t="s">
        <v>1222</v>
      </c>
    </row>
    <row r="210" spans="8:10" x14ac:dyDescent="0.2">
      <c r="H210" s="29" t="s">
        <v>321</v>
      </c>
      <c r="I210" s="29" t="s">
        <v>1228</v>
      </c>
      <c r="J210" s="29" t="s">
        <v>1226</v>
      </c>
    </row>
    <row r="211" spans="8:10" x14ac:dyDescent="0.2">
      <c r="H211" s="29" t="s">
        <v>323</v>
      </c>
      <c r="I211" s="29" t="s">
        <v>1230</v>
      </c>
      <c r="J211" s="29" t="s">
        <v>1226</v>
      </c>
    </row>
    <row r="212" spans="8:10" x14ac:dyDescent="0.2">
      <c r="H212" s="29" t="s">
        <v>324</v>
      </c>
      <c r="I212" s="29" t="s">
        <v>1232</v>
      </c>
      <c r="J212" s="29" t="s">
        <v>1233</v>
      </c>
    </row>
    <row r="213" spans="8:10" x14ac:dyDescent="0.2">
      <c r="H213" s="29" t="s">
        <v>326</v>
      </c>
      <c r="I213" s="29" t="s">
        <v>1239</v>
      </c>
      <c r="J213" s="29" t="s">
        <v>1233</v>
      </c>
    </row>
    <row r="214" spans="8:10" x14ac:dyDescent="0.2">
      <c r="H214" s="29" t="s">
        <v>327</v>
      </c>
      <c r="I214" s="29" t="s">
        <v>1237</v>
      </c>
      <c r="J214" s="29" t="s">
        <v>1233</v>
      </c>
    </row>
    <row r="215" spans="8:10" x14ac:dyDescent="0.2">
      <c r="H215" s="29" t="s">
        <v>328</v>
      </c>
      <c r="I215" s="29" t="s">
        <v>1225</v>
      </c>
      <c r="J215" s="29" t="s">
        <v>1226</v>
      </c>
    </row>
    <row r="216" spans="8:10" x14ac:dyDescent="0.2">
      <c r="H216" s="29" t="s">
        <v>330</v>
      </c>
      <c r="I216" s="29" t="s">
        <v>1235</v>
      </c>
      <c r="J216" s="29" t="s">
        <v>1233</v>
      </c>
    </row>
    <row r="218" spans="8:10" x14ac:dyDescent="0.2">
      <c r="H218" s="29" t="s">
        <v>199</v>
      </c>
      <c r="I218" s="29" t="s">
        <v>1254</v>
      </c>
      <c r="J218" s="29" t="s">
        <v>1040</v>
      </c>
    </row>
    <row r="219" spans="8:10" x14ac:dyDescent="0.2">
      <c r="H219" s="29" t="s">
        <v>201</v>
      </c>
      <c r="I219" s="29" t="s">
        <v>1242</v>
      </c>
      <c r="J219" s="29" t="s">
        <v>1040</v>
      </c>
    </row>
    <row r="220" spans="8:10" x14ac:dyDescent="0.2">
      <c r="H220" s="29" t="s">
        <v>202</v>
      </c>
      <c r="I220" s="29" t="s">
        <v>1244</v>
      </c>
      <c r="J220" s="29" t="s">
        <v>1040</v>
      </c>
    </row>
    <row r="221" spans="8:10" x14ac:dyDescent="0.2">
      <c r="H221" s="29" t="s">
        <v>206</v>
      </c>
      <c r="I221" s="29" t="s">
        <v>1246</v>
      </c>
      <c r="J221" s="29" t="s">
        <v>1040</v>
      </c>
    </row>
    <row r="222" spans="8:10" x14ac:dyDescent="0.2">
      <c r="H222" s="29" t="s">
        <v>209</v>
      </c>
      <c r="I222" s="29" t="s">
        <v>1248</v>
      </c>
      <c r="J222" s="29" t="s">
        <v>1040</v>
      </c>
    </row>
    <row r="223" spans="8:10" x14ac:dyDescent="0.2">
      <c r="H223" s="29" t="s">
        <v>212</v>
      </c>
      <c r="I223" s="29" t="s">
        <v>1250</v>
      </c>
      <c r="J223" s="29" t="s">
        <v>1040</v>
      </c>
    </row>
    <row r="224" spans="8:10" x14ac:dyDescent="0.2">
      <c r="H224" s="29" t="s">
        <v>214</v>
      </c>
      <c r="I224" s="29" t="s">
        <v>1252</v>
      </c>
      <c r="J224" s="29" t="s">
        <v>1040</v>
      </c>
    </row>
  </sheetData>
  <sortState ref="A1:D8">
    <sortCondition ref="D1:D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28</vt:i4>
      </vt:variant>
      <vt:variant>
        <vt:lpstr>Grafy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45" baseType="lpstr">
      <vt:lpstr>Stat.</vt:lpstr>
      <vt:lpstr>MP</vt:lpstr>
      <vt:lpstr>Přehled </vt:lpstr>
      <vt:lpstr>podzim &amp; jaro</vt:lpstr>
      <vt:lpstr>Kříž.tab.</vt:lpstr>
      <vt:lpstr>Výsledky kol</vt:lpstr>
      <vt:lpstr>TAB</vt:lpstr>
      <vt:lpstr>T BN</vt:lpstr>
      <vt:lpstr>T N</vt:lpstr>
      <vt:lpstr>T OU</vt:lpstr>
      <vt:lpstr>T K</vt:lpstr>
      <vt:lpstr>Jbn</vt:lpstr>
      <vt:lpstr>Jou</vt:lpstr>
      <vt:lpstr>G čBN pj</vt:lpstr>
      <vt:lpstr>G BN pj</vt:lpstr>
      <vt:lpstr>Jaro data</vt:lpstr>
      <vt:lpstr>List1</vt:lpstr>
      <vt:lpstr>G BNJ16</vt:lpstr>
      <vt:lpstr>G BN Po_Ja</vt:lpstr>
      <vt:lpstr>Karty Po_Ja</vt:lpstr>
      <vt:lpstr>G OU čas  Po;Ja</vt:lpstr>
      <vt:lpstr>G K_Ja</vt:lpstr>
      <vt:lpstr>los13</vt:lpstr>
      <vt:lpstr>trans.jaro</vt:lpstr>
      <vt:lpstr>Data graf</vt:lpstr>
      <vt:lpstr>G OU počet</vt:lpstr>
      <vt:lpstr>List4</vt:lpstr>
      <vt:lpstr>rozpis</vt:lpstr>
      <vt:lpstr>G body</vt:lpstr>
      <vt:lpstr>Gjaro čas</vt:lpstr>
      <vt:lpstr>Gjaro BN</vt:lpstr>
      <vt:lpstr>Gjaro karty</vt:lpstr>
      <vt:lpstr>G K</vt:lpstr>
      <vt:lpstr>Gčet.Br</vt:lpstr>
      <vt:lpstr>Četnost-nahrávky</vt:lpstr>
      <vt:lpstr>Četnost B+N </vt:lpstr>
      <vt:lpstr>G BN</vt:lpstr>
      <vt:lpstr>G OU čas</vt:lpstr>
      <vt:lpstr>G BrNa</vt:lpstr>
      <vt:lpstr>Jaro BN</vt:lpstr>
      <vt:lpstr>G Jou</vt:lpstr>
      <vt:lpstr>G Bo pj</vt:lpstr>
      <vt:lpstr>G OU Ja</vt:lpstr>
      <vt:lpstr>'los13'!ExterníData_1</vt:lpstr>
      <vt:lpstr>'Přehled '!ExterníData_1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Uživatel</cp:lastModifiedBy>
  <cp:lastPrinted>2017-06-19T19:27:03Z</cp:lastPrinted>
  <dcterms:created xsi:type="dcterms:W3CDTF">2002-03-18T11:12:41Z</dcterms:created>
  <dcterms:modified xsi:type="dcterms:W3CDTF">2018-07-19T11:34:17Z</dcterms:modified>
</cp:coreProperties>
</file>